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nykredit-my.sharepoint.com/personal/albk_nykredit_dk/Documents/Skrivebord/"/>
    </mc:Choice>
  </mc:AlternateContent>
  <xr:revisionPtr revIDLastSave="4" documentId="8_{1F121DFF-1B88-440E-B5FE-408258633914}" xr6:coauthVersionLast="47" xr6:coauthVersionMax="47" xr10:uidLastSave="{D69A13D6-8725-490F-B2E4-956325DCC804}"/>
  <workbookProtection workbookAlgorithmName="SHA-512" workbookHashValue="6MJ9yGo4fLTWGL5tSAG98zv8uM2T4E/fnNPKFZBgMG3gXp261DTMZdbuVs3tMkkaPq1b45CaB2VKOcrwSd5Hgg==" workbookSaltValue="aLz8qhhMIVGoY1rC6JhZFw==" workbookSpinCount="100000" lockStructure="1"/>
  <bookViews>
    <workbookView xWindow="25080" yWindow="120" windowWidth="25440" windowHeight="15390" tabRatio="918" xr2:uid="{00000000-000D-0000-FFFF-FFFF00000000}"/>
  </bookViews>
  <sheets>
    <sheet name="Introduction" sheetId="2" r:id="rId1"/>
    <sheet name="Policies and Commitments" sheetId="31" r:id="rId2"/>
    <sheet name="CO2e Emissions" sheetId="35" r:id="rId3"/>
    <sheet name="Environmental Footprint" sheetId="6" r:id="rId4"/>
    <sheet name="Sustainable Lending" sheetId="5" r:id="rId5"/>
    <sheet name="Sustainable Investments" sheetId="30" r:id="rId6"/>
    <sheet name="Risk Management" sheetId="28" state="hidden" r:id="rId7"/>
    <sheet name="Taxonomy Eligibility" sheetId="37" r:id="rId8"/>
    <sheet name="Governance" sheetId="22" r:id="rId9"/>
    <sheet name="Compliance" sheetId="12" r:id="rId10"/>
    <sheet name="Customer Protection" sheetId="27" r:id="rId11"/>
    <sheet name="Financial Inclusion &amp; Literacy" sheetId="3" r:id="rId12"/>
    <sheet name="Staff" sheetId="13" r:id="rId13"/>
    <sheet name="Diversity and Inclusion" sheetId="14" r:id="rId14"/>
    <sheet name="GRI2021" sheetId="34" r:id="rId15"/>
    <sheet name="PRB2021" sheetId="29" r:id="rId16"/>
  </sheets>
  <externalReferences>
    <externalReference r:id="rId17"/>
  </externalReferences>
  <definedNames>
    <definedName name="HR_Perioder">[1]IN_Data!$F$2:$AK$2</definedName>
    <definedName name="HR_Scenarie" localSheetId="14">[1]IN_Data!#REF!</definedName>
    <definedName name="HR_Scenarie">[1]IN_Data!#REF!</definedName>
    <definedName name="input_aar" localSheetId="14">#REF!</definedName>
    <definedName name="input_aar">#REF!</definedName>
    <definedName name="Risk_and_Capital_Management_Report_2019" localSheetId="10">#REF!</definedName>
    <definedName name="Risk_and_Capital_Management_Report_2019" localSheetId="1">#REF!</definedName>
    <definedName name="Risk_and_Capital_Management_Report_2019" localSheetId="15">#REF!</definedName>
    <definedName name="Risk_and_Capital_Management_Report_2019" localSheetId="6">'Risk Management'!#REF!</definedName>
    <definedName name="Risk_and_Capital_Management_Report_2019">#REF!</definedName>
    <definedName name="SdCt032ae452e8db46f6824bddefa2c06468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3">'Diversity and Inclusion'!#REF!</definedName>
    <definedName name="SdCt032ae452e8db46f6824bddefa2c06468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5">'PRB2021'!#REF!</definedName>
    <definedName name="SdCt032ae452e8db46f6824bddefa2c06468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3">'Diversity and Inclusion'!#REF!</definedName>
    <definedName name="SdCt032ae452e8db46f6824bddefa2c06468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5">'PRB2021'!#REF!</definedName>
    <definedName name="SdCt032ae452e8db46f6824bddefa2c06468_2" comment="scᚬ严㏂ᤪწ髤ἇ신끮돆㠱ܜ퀒跚ꙝ⭀婷棛㕔膠⠋턼ꍿﮚⷷ὘䈙譼ऀ_x0000_" localSheetId="13">'Diversity and Inclusion'!#REF!</definedName>
    <definedName name="SdCt032ae452e8db46f6824bddefa2c06468_2" comment="scᚬ严㏂ᤪწ髤ἇ신끮돆㠱ܜ퀒跚ꙝ⭀婷棛㕔膠⠋턼ꍿﮚⷷ὘䈙譼ऀ_x0000_" localSheetId="15">'PRB2021'!#REF!</definedName>
    <definedName name="SdCt170cc94928714af79caf717d6b638e07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2">'CO2e Emissions'!#REF!</definedName>
    <definedName name="SdCt170cc94928714af79caf717d6b638e07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3">'Environmental Footprint'!#REF!</definedName>
    <definedName name="SdCt170cc94928714af79caf717d6b638e07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1">'Financial Inclusion &amp; Literacy'!$B$9:$F$10</definedName>
    <definedName name="SdCt170cc94928714af79caf717d6b638e07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4">'Sustainable Lending'!#REF!</definedName>
    <definedName name="SdCt170cc94928714af79caf717d6b638e07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2">'CO2e Emissions'!#REF!</definedName>
    <definedName name="SdCt170cc94928714af79caf717d6b638e07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3">'Environmental Footprint'!#REF!</definedName>
    <definedName name="SdCt170cc94928714af79caf717d6b638e07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1">'Financial Inclusion &amp; Literacy'!$B$9:$F$10</definedName>
    <definedName name="SdCt170cc94928714af79caf717d6b638e07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4">'Sustainable Lending'!#REF!</definedName>
    <definedName name="SdCt170cc94928714af79caf717d6b638e07_2" comment="scᚬ严㏂ᤪწ髤ἇ신끮돆㠱ܜ퀒跚ꙝ⭀婷棛㕔膠⠋턼ꍿﮚⷷ὘䈙譼ऀ_x0000_" localSheetId="2">'CO2e Emissions'!#REF!</definedName>
    <definedName name="SdCt170cc94928714af79caf717d6b638e07_2" comment="scᚬ严㏂ᤪწ髤ἇ신끮돆㠱ܜ퀒跚ꙝ⭀婷棛㕔膠⠋턼ꍿﮚⷷ὘䈙譼ऀ_x0000_" localSheetId="3">'Environmental Footprint'!#REF!</definedName>
    <definedName name="SdCt170cc94928714af79caf717d6b638e07_2" comment="scᚬ严㏂ᤪწ髤ἇ신끮돆㠱ܜ퀒跚ꙝ⭀婷棛㕔膠⠋턼ꍿﮚⷷ὘䈙譼ऀ_x0000_" localSheetId="11">'Financial Inclusion &amp; Literacy'!$B$9:$F$10</definedName>
    <definedName name="SdCt170cc94928714af79caf717d6b638e07_2" comment="scᚬ严㏂ᤪწ髤ἇ신끮돆㠱ܜ퀒跚ꙝ⭀婷棛㕔膠⠋턼ꍿﮚⷷ὘䈙譼ऀ_x0000_" localSheetId="4">'Sustainable Lending'!#REF!</definedName>
    <definedName name="SdCt17fccab6e170445fb172bf8bc826e80e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9">Compliance!#REF!,Compliance!#REF!</definedName>
    <definedName name="SdCt17fccab6e170445fb172bf8bc826e80e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0">'Customer Protection'!#REF!,'Customer Protection'!#REF!</definedName>
    <definedName name="SdCt17fccab6e170445fb172bf8bc826e80e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8">Governance!#REF!,Governance!#REF!</definedName>
    <definedName name="SdCt17fccab6e170445fb172bf8bc826e80e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9">Compliance!#REF!,Compliance!#REF!</definedName>
    <definedName name="SdCt17fccab6e170445fb172bf8bc826e80e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0">'Customer Protection'!#REF!,'Customer Protection'!#REF!</definedName>
    <definedName name="SdCt17fccab6e170445fb172bf8bc826e80e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8">Governance!#REF!,Governance!#REF!</definedName>
    <definedName name="SdCt17fccab6e170445fb172bf8bc826e80e_2" comment="scᚬ严㏂ᤪწ髤ἇ신끮돆㠱ܜ퀒跚ꙝ⭀婷棛㕔膠⠋턼ꍿﮚⷷ὘䈙譼ऀ_x0000_" localSheetId="9">Compliance!#REF!,Compliance!#REF!</definedName>
    <definedName name="SdCt17fccab6e170445fb172bf8bc826e80e_2" comment="scᚬ严㏂ᤪწ髤ἇ신끮돆㠱ܜ퀒跚ꙝ⭀婷棛㕔膠⠋턼ꍿﮚⷷ὘䈙譼ऀ_x0000_" localSheetId="10">'Customer Protection'!#REF!,'Customer Protection'!#REF!</definedName>
    <definedName name="SdCt17fccab6e170445fb172bf8bc826e80e_2" comment="scᚬ严㏂ᤪწ髤ἇ신끮돆㠱ܜ퀒跚ꙝ⭀婷棛㕔膠⠋턼ꍿﮚⷷ὘䈙譼ऀ_x0000_" localSheetId="8">Governance!#REF!,Governance!#REF!</definedName>
    <definedName name="SdCt24ef487bffbb4a818d9084642c2454f3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3">'Diversity and Inclusion'!#REF!</definedName>
    <definedName name="SdCt24ef487bffbb4a818d9084642c2454f3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5">'PRB2021'!#REF!</definedName>
    <definedName name="SdCt24ef487bffbb4a818d9084642c2454f3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3">'Diversity and Inclusion'!#REF!</definedName>
    <definedName name="SdCt24ef487bffbb4a818d9084642c2454f3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5">'PRB2021'!#REF!</definedName>
    <definedName name="SdCt24ef487bffbb4a818d9084642c2454f3_2" comment="scᚬ严㏂ᤪწ髤ἇ신끮돆㠱ܜ퀒跚ꙝ⭀婷棛㕔膠⠋턼ꍿﮚⷷ὘䈙譼ऀ_x0000_" localSheetId="13">'Diversity and Inclusion'!#REF!</definedName>
    <definedName name="SdCt24ef487bffbb4a818d9084642c2454f3_2" comment="scᚬ严㏂ᤪწ髤ἇ신끮돆㠱ܜ퀒跚ꙝ⭀婷棛㕔膠⠋턼ꍿﮚⷷ὘䈙譼ऀ_x0000_" localSheetId="15">'PRB2021'!#REF!</definedName>
    <definedName name="SdCt25700350eaf645b693c3ce1176281acd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2">'CO2e Emissions'!#REF!</definedName>
    <definedName name="SdCt25700350eaf645b693c3ce1176281acd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3">'Environmental Footprint'!$B$56:$D$62</definedName>
    <definedName name="SdCt25700350eaf645b693c3ce1176281acd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4">'Sustainable Lending'!$B$35:$E$44</definedName>
    <definedName name="SdCt25700350eaf645b693c3ce1176281acd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2">'CO2e Emissions'!#REF!</definedName>
    <definedName name="SdCt25700350eaf645b693c3ce1176281acd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3">'Environmental Footprint'!$B$56:$D$62</definedName>
    <definedName name="SdCt25700350eaf645b693c3ce1176281acd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4">'Sustainable Lending'!$B$35:$E$44</definedName>
    <definedName name="SdCt25700350eaf645b693c3ce1176281acd_2" comment="scᚬ严㏂ᤪწ髤ἇ신끮돆㠱ܜ퀒跚ꙝ⭀婷棛㕔膠⠋턼ꍿﮚⷷ὘䈙譼ऀ_x0000_" localSheetId="2">'CO2e Emissions'!#REF!</definedName>
    <definedName name="SdCt25700350eaf645b693c3ce1176281acd_2" comment="scᚬ严㏂ᤪწ髤ἇ신끮돆㠱ܜ퀒跚ꙝ⭀婷棛㕔膠⠋턼ꍿﮚⷷ὘䈙譼ऀ_x0000_" localSheetId="3">'Environmental Footprint'!$B$56:$D$62</definedName>
    <definedName name="SdCt25700350eaf645b693c3ce1176281acd_2" comment="scᚬ严㏂ᤪწ髤ἇ신끮돆㠱ܜ퀒跚ꙝ⭀婷棛㕔膠⠋턼ꍿﮚⷷ὘䈙譼ऀ_x0000_" localSheetId="4">'Sustainable Lending'!$B$35:$E$44</definedName>
    <definedName name="SdCt3a742fca98e9424dabfba04a2f0c2415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2">'CO2e Emissions'!#REF!</definedName>
    <definedName name="SdCt3a742fca98e9424dabfba04a2f0c2415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3">'Environmental Footprint'!$B$34:$N$106</definedName>
    <definedName name="SdCt3a742fca98e9424dabfba04a2f0c2415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2">'CO2e Emissions'!#REF!</definedName>
    <definedName name="SdCt3a742fca98e9424dabfba04a2f0c2415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3">'Environmental Footprint'!$B$34:$N$106</definedName>
    <definedName name="SdCt3a742fca98e9424dabfba04a2f0c2415_2" comment="scᚬ严㏂ᤪწ髤ἇ신끮돆㠱ܜ퀒跚ꙝ⭀婷棛㕔膠⠋턼ꍿﮚⷷ὘䈙譼ऀ_x0000_" localSheetId="2">'CO2e Emissions'!#REF!</definedName>
    <definedName name="SdCt3a742fca98e9424dabfba04a2f0c2415_2" comment="scᚬ严㏂ᤪწ髤ἇ신끮돆㠱ܜ퀒跚ꙝ⭀婷棛㕔膠⠋턼ꍿﮚⷷ὘䈙譼ऀ_x0000_" localSheetId="3">'Environmental Footprint'!$B$34:$N$106</definedName>
    <definedName name="SdCt41ee0d4381d74c3b9e179eb6c304d6de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2">'CO2e Emissions'!#REF!</definedName>
    <definedName name="SdCt41ee0d4381d74c3b9e179eb6c304d6de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3">'Environmental Footprint'!$B$44:$D$53</definedName>
    <definedName name="SdCt41ee0d4381d74c3b9e179eb6c304d6de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4">'Sustainable Lending'!#REF!</definedName>
    <definedName name="SdCt41ee0d4381d74c3b9e179eb6c304d6de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2">'CO2e Emissions'!#REF!</definedName>
    <definedName name="SdCt41ee0d4381d74c3b9e179eb6c304d6de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3">'Environmental Footprint'!$B$44:$D$53</definedName>
    <definedName name="SdCt41ee0d4381d74c3b9e179eb6c304d6de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4">'Sustainable Lending'!#REF!</definedName>
    <definedName name="SdCt41ee0d4381d74c3b9e179eb6c304d6de_2" comment="scᚬ严㏂ᤪწ髤ἇ신끮돆㠱ܜ퀒跚ꙝ⭀婷棛㕔膠⠋턼ꍿﮚⷷ὘䈙譼ऀ_x0000_" localSheetId="2">'CO2e Emissions'!#REF!</definedName>
    <definedName name="SdCt41ee0d4381d74c3b9e179eb6c304d6de_2" comment="scᚬ严㏂ᤪწ髤ἇ신끮돆㠱ܜ퀒跚ꙝ⭀婷棛㕔膠⠋턼ꍿﮚⷷ὘䈙譼ऀ_x0000_" localSheetId="3">'Environmental Footprint'!$B$44:$D$53</definedName>
    <definedName name="SdCt41ee0d4381d74c3b9e179eb6c304d6de_2" comment="scᚬ严㏂ᤪწ髤ἇ신끮돆㠱ܜ퀒跚ꙝ⭀婷棛㕔膠⠋턼ꍿﮚⷷ὘䈙譼ऀ_x0000_" localSheetId="4">'Sustainable Lending'!#REF!</definedName>
    <definedName name="SdCt49045383d1c34cd2a16fd270914be2a0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2">'CO2e Emissions'!#REF!</definedName>
    <definedName name="SdCt49045383d1c34cd2a16fd270914be2a0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3">'Environmental Footprint'!$B$70:$F$70</definedName>
    <definedName name="SdCt49045383d1c34cd2a16fd270914be2a0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4">'Sustainable Lending'!$B$27:$G$29</definedName>
    <definedName name="SdCt49045383d1c34cd2a16fd270914be2a0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2">'CO2e Emissions'!#REF!</definedName>
    <definedName name="SdCt49045383d1c34cd2a16fd270914be2a0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3">'Environmental Footprint'!$B$70:$F$70</definedName>
    <definedName name="SdCt49045383d1c34cd2a16fd270914be2a0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4">'Sustainable Lending'!$B$27:$G$29</definedName>
    <definedName name="SdCt49045383d1c34cd2a16fd270914be2a0_2" comment="scᚬ严㏂ᤪწ髤ἇ신끮돆㠱ܜ퀒跚ꙝ⭀婷棛㕔膠⠋턼ꍿﮚⷷ὘䈙譼ऀ_x0000_" localSheetId="2">'CO2e Emissions'!#REF!</definedName>
    <definedName name="SdCt49045383d1c34cd2a16fd270914be2a0_2" comment="scᚬ严㏂ᤪწ髤ἇ신끮돆㠱ܜ퀒跚ꙝ⭀婷棛㕔膠⠋턼ꍿﮚⷷ὘䈙譼ऀ_x0000_" localSheetId="3">'Environmental Footprint'!$B$70:$F$70</definedName>
    <definedName name="SdCt49045383d1c34cd2a16fd270914be2a0_2" comment="scᚬ严㏂ᤪწ髤ἇ신끮돆㠱ܜ퀒跚ꙝ⭀婷棛㕔膠⠋턼ꍿﮚⷷ὘䈙譼ऀ_x0000_" localSheetId="4">'Sustainable Lending'!$B$27:$G$29</definedName>
    <definedName name="SdCt51ed4c6833584a148e0bca52955a3b43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3">'Diversity and Inclusion'!#REF!</definedName>
    <definedName name="SdCt51ed4c6833584a148e0bca52955a3b43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5">'PRB2021'!$C$27:$D$28</definedName>
    <definedName name="SdCt51ed4c6833584a148e0bca52955a3b43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3">'Diversity and Inclusion'!#REF!</definedName>
    <definedName name="SdCt51ed4c6833584a148e0bca52955a3b43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5">'PRB2021'!$C$27:$D$28</definedName>
    <definedName name="SdCt51ed4c6833584a148e0bca52955a3b43_2" comment="scᚬ严㏂ᤪწ髤ἇ신끮돆㠱ܜ퀒跚ꙝ⭀婷棛㕔膠⠋턼ꍿﮚⷷ὘䈙譼ऀ_x0000_" localSheetId="13">'Diversity and Inclusion'!#REF!</definedName>
    <definedName name="SdCt51ed4c6833584a148e0bca52955a3b43_2" comment="scᚬ严㏂ᤪწ髤ἇ신끮돆㠱ܜ퀒跚ꙝ⭀婷棛㕔膠⠋턼ꍿﮚⷷ὘䈙譼ऀ_x0000_" localSheetId="15">'PRB2021'!$C$27:$D$28</definedName>
    <definedName name="SdCt55aa3219da1a4b84a859fbd3bf73e4b7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3">'Diversity and Inclusion'!#REF!</definedName>
    <definedName name="SdCt55aa3219da1a4b84a859fbd3bf73e4b7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5">'PRB2021'!#REF!</definedName>
    <definedName name="SdCt55aa3219da1a4b84a859fbd3bf73e4b7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2">Staff!#REF!</definedName>
    <definedName name="SdCt55aa3219da1a4b84a859fbd3bf73e4b7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3">'Diversity and Inclusion'!#REF!</definedName>
    <definedName name="SdCt55aa3219da1a4b84a859fbd3bf73e4b7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5">'PRB2021'!#REF!</definedName>
    <definedName name="SdCt55aa3219da1a4b84a859fbd3bf73e4b7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2">Staff!#REF!</definedName>
    <definedName name="SdCt55aa3219da1a4b84a859fbd3bf73e4b7_2" comment="scᚬ严㏂ᤪწ髤ἇ신끮돆㠱ܜ퀒跚ꙝ⭀婷棛㕔膠⠋턼ꍿﮚⷷ὘䈙譼ऀ_x0000_" localSheetId="13">'Diversity and Inclusion'!#REF!</definedName>
    <definedName name="SdCt55aa3219da1a4b84a859fbd3bf73e4b7_2" comment="scᚬ严㏂ᤪწ髤ἇ신끮돆㠱ܜ퀒跚ꙝ⭀婷棛㕔膠⠋턼ꍿﮚⷷ὘䈙譼ऀ_x0000_" localSheetId="15">'PRB2021'!#REF!</definedName>
    <definedName name="SdCt55aa3219da1a4b84a859fbd3bf73e4b7_2" comment="scᚬ严㏂ᤪწ髤ἇ신끮돆㠱ܜ퀒跚ꙝ⭀婷棛㕔膠⠋턼ꍿﮚⷷ὘䈙譼ऀ_x0000_" localSheetId="12">Staff!#REF!</definedName>
    <definedName name="SdCt5b8e8f6c423c49eb9aa6f52b9764580e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3">'Diversity and Inclusion'!#REF!</definedName>
    <definedName name="SdCt5b8e8f6c423c49eb9aa6f52b9764580e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5">'PRB2021'!#REF!</definedName>
    <definedName name="SdCt5b8e8f6c423c49eb9aa6f52b9764580e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2">Staff!#REF!</definedName>
    <definedName name="SdCt5b8e8f6c423c49eb9aa6f52b9764580e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3">'Diversity and Inclusion'!#REF!</definedName>
    <definedName name="SdCt5b8e8f6c423c49eb9aa6f52b9764580e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5">'PRB2021'!#REF!</definedName>
    <definedName name="SdCt5b8e8f6c423c49eb9aa6f52b9764580e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2">Staff!#REF!</definedName>
    <definedName name="SdCt5b8e8f6c423c49eb9aa6f52b9764580e_2" comment="scᚬ严㏂ᤪწ髤ἇ신끮돆㠱ܜ퀒跚ꙝ⭀婷棛㕔膠⠋턼ꍿﮚⷷ὘䈙譼ऀ_x0000_" localSheetId="13">'Diversity and Inclusion'!#REF!</definedName>
    <definedName name="SdCt5b8e8f6c423c49eb9aa6f52b9764580e_2" comment="scᚬ严㏂ᤪწ髤ἇ신끮돆㠱ܜ퀒跚ꙝ⭀婷棛㕔膠⠋턼ꍿﮚⷷ὘䈙譼ऀ_x0000_" localSheetId="15">'PRB2021'!#REF!</definedName>
    <definedName name="SdCt5b8e8f6c423c49eb9aa6f52b9764580e_2" comment="scᚬ严㏂ᤪწ髤ἇ신끮돆㠱ܜ퀒跚ꙝ⭀婷棛㕔膠⠋턼ꍿﮚⷷ὘䈙譼ऀ_x0000_" localSheetId="12">Staff!#REF!</definedName>
    <definedName name="SdCt5eb4e6c493ba40118708f8bd1cab76d6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2">'CO2e Emissions'!#REF!</definedName>
    <definedName name="SdCt5eb4e6c493ba40118708f8bd1cab76d6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3">'Environmental Footprint'!$B$34:$D$66</definedName>
    <definedName name="SdCt5eb4e6c493ba40118708f8bd1cab76d6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4">'Sustainable Lending'!$B$10:$E$19</definedName>
    <definedName name="SdCt5eb4e6c493ba40118708f8bd1cab76d6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2">'CO2e Emissions'!#REF!</definedName>
    <definedName name="SdCt5eb4e6c493ba40118708f8bd1cab76d6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3">'Environmental Footprint'!$B$34:$D$66</definedName>
    <definedName name="SdCt5eb4e6c493ba40118708f8bd1cab76d6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4">'Sustainable Lending'!$B$10:$E$19</definedName>
    <definedName name="SdCt5eb4e6c493ba40118708f8bd1cab76d6_2" comment="scᚬ严㏂ᤪწ髤ἇ신끮돆㠱ܜ퀒跚ꙝ⭀婷棛㕔膠⠋턼ꍿﮚⷷ὘䈙譼ऀ_x0000_" localSheetId="2">'CO2e Emissions'!#REF!</definedName>
    <definedName name="SdCt5eb4e6c493ba40118708f8bd1cab76d6_2" comment="scᚬ严㏂ᤪწ髤ἇ신끮돆㠱ܜ퀒跚ꙝ⭀婷棛㕔膠⠋턼ꍿﮚⷷ὘䈙譼ऀ_x0000_" localSheetId="3">'Environmental Footprint'!$B$34:$D$66</definedName>
    <definedName name="SdCt5eb4e6c493ba40118708f8bd1cab76d6_2" comment="scᚬ严㏂ᤪწ髤ἇ신끮돆㠱ܜ퀒跚ꙝ⭀婷棛㕔膠⠋턼ꍿﮚⷷ὘䈙譼ऀ_x0000_" localSheetId="4">'Sustainable Lending'!$B$10:$E$19</definedName>
    <definedName name="SdCt5ec130f92e78405ab8910e507bd04502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3">'Diversity and Inclusion'!#REF!</definedName>
    <definedName name="SdCt5ec130f92e78405ab8910e507bd04502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5">'PRB2021'!#REF!</definedName>
    <definedName name="SdCt5ec130f92e78405ab8910e507bd04502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2">Staff!#REF!</definedName>
    <definedName name="SdCt5ec130f92e78405ab8910e507bd04502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3">'Diversity and Inclusion'!#REF!</definedName>
    <definedName name="SdCt5ec130f92e78405ab8910e507bd04502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5">'PRB2021'!#REF!</definedName>
    <definedName name="SdCt5ec130f92e78405ab8910e507bd04502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2">Staff!#REF!</definedName>
    <definedName name="SdCt5ec130f92e78405ab8910e507bd04502_2" comment="scᚬ严㏂ᤪწ髤ἇ신끮돆㠱ܜ퀒跚ꙝ⭀婷棛㕔膠⠋턼ꍿﮚⷷ὘䈙譼ऀ_x0000_" localSheetId="13">'Diversity and Inclusion'!#REF!</definedName>
    <definedName name="SdCt5ec130f92e78405ab8910e507bd04502_2" comment="scᚬ严㏂ᤪწ髤ἇ신끮돆㠱ܜ퀒跚ꙝ⭀婷棛㕔膠⠋턼ꍿﮚⷷ὘䈙譼ऀ_x0000_" localSheetId="15">'PRB2021'!#REF!</definedName>
    <definedName name="SdCt5ec130f92e78405ab8910e507bd04502_2" comment="scᚬ严㏂ᤪწ髤ἇ신끮돆㠱ܜ퀒跚ꙝ⭀婷棛㕔膠⠋턼ꍿﮚⷷ὘䈙譼ऀ_x0000_" localSheetId="12">Staff!#REF!</definedName>
    <definedName name="SdCt607cf8aa62144f2e9a185693e3d95f75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3">'Diversity and Inclusion'!#REF!</definedName>
    <definedName name="SdCt607cf8aa62144f2e9a185693e3d95f75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5">'PRB2021'!#REF!</definedName>
    <definedName name="SdCt607cf8aa62144f2e9a185693e3d95f75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2">Staff!#REF!</definedName>
    <definedName name="SdCt607cf8aa62144f2e9a185693e3d95f75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3">'Diversity and Inclusion'!#REF!</definedName>
    <definedName name="SdCt607cf8aa62144f2e9a185693e3d95f75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5">'PRB2021'!#REF!</definedName>
    <definedName name="SdCt607cf8aa62144f2e9a185693e3d95f75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2">Staff!#REF!</definedName>
    <definedName name="SdCt607cf8aa62144f2e9a185693e3d95f75_2" comment="scᚬ严㏂ᤪწ髤ἇ신끮돆㠱ܜ퀒跚ꙝ⭀婷棛㕔膠⠋턼ꍿﮚⷷ὘䈙譼ऀ_x0000_" localSheetId="13">'Diversity and Inclusion'!#REF!</definedName>
    <definedName name="SdCt607cf8aa62144f2e9a185693e3d95f75_2" comment="scᚬ严㏂ᤪწ髤ἇ신끮돆㠱ܜ퀒跚ꙝ⭀婷棛㕔膠⠋턼ꍿﮚⷷ὘䈙譼ऀ_x0000_" localSheetId="15">'PRB2021'!#REF!</definedName>
    <definedName name="SdCt607cf8aa62144f2e9a185693e3d95f75_2" comment="scᚬ严㏂ᤪწ髤ἇ신끮돆㠱ܜ퀒跚ꙝ⭀婷棛㕔膠⠋턼ꍿﮚⷷ὘䈙譼ऀ_x0000_" localSheetId="12">Staff!#REF!</definedName>
    <definedName name="SdCt6ec77f9e87ec4acfbc39d326f78a9d6b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2">'CO2e Emissions'!#REF!</definedName>
    <definedName name="SdCt6ec77f9e87ec4acfbc39d326f78a9d6b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3">'Environmental Footprint'!#REF!</definedName>
    <definedName name="SdCt6ec77f9e87ec4acfbc39d326f78a9d6b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1">'Financial Inclusion &amp; Literacy'!$B$9:$F$10</definedName>
    <definedName name="SdCt6ec77f9e87ec4acfbc39d326f78a9d6b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4">'Sustainable Lending'!#REF!</definedName>
    <definedName name="SdCt6ec77f9e87ec4acfbc39d326f78a9d6b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2">'CO2e Emissions'!#REF!</definedName>
    <definedName name="SdCt6ec77f9e87ec4acfbc39d326f78a9d6b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3">'Environmental Footprint'!#REF!</definedName>
    <definedName name="SdCt6ec77f9e87ec4acfbc39d326f78a9d6b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1">'Financial Inclusion &amp; Literacy'!$B$9:$F$10</definedName>
    <definedName name="SdCt6ec77f9e87ec4acfbc39d326f78a9d6b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4">'Sustainable Lending'!#REF!</definedName>
    <definedName name="SdCt6ec77f9e87ec4acfbc39d326f78a9d6b_2" comment="scᚬ严㏂ᤪწ髤ἇ신끮돆㠱ܜ퀒跚ꙝ⭀婷棛㕔膠⠋턼ꍿﮚⷷ὘䈙譼ऀ_x0000_" localSheetId="2">'CO2e Emissions'!#REF!</definedName>
    <definedName name="SdCt6ec77f9e87ec4acfbc39d326f78a9d6b_2" comment="scᚬ严㏂ᤪწ髤ἇ신끮돆㠱ܜ퀒跚ꙝ⭀婷棛㕔膠⠋턼ꍿﮚⷷ὘䈙譼ऀ_x0000_" localSheetId="3">'Environmental Footprint'!#REF!</definedName>
    <definedName name="SdCt6ec77f9e87ec4acfbc39d326f78a9d6b_2" comment="scᚬ严㏂ᤪწ髤ἇ신끮돆㠱ܜ퀒跚ꙝ⭀婷棛㕔膠⠋턼ꍿﮚⷷ὘䈙譼ऀ_x0000_" localSheetId="11">'Financial Inclusion &amp; Literacy'!$B$9:$F$10</definedName>
    <definedName name="SdCt6ec77f9e87ec4acfbc39d326f78a9d6b_2" comment="scᚬ严㏂ᤪწ髤ἇ신끮돆㠱ܜ퀒跚ꙝ⭀婷棛㕔膠⠋턼ꍿﮚⷷ὘䈙譼ऀ_x0000_" localSheetId="4">'Sustainable Lending'!#REF!</definedName>
    <definedName name="SdCt6ee5d89007bd40cbb44675a4c8407f08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3">'Diversity and Inclusion'!#REF!</definedName>
    <definedName name="SdCt6ee5d89007bd40cbb44675a4c8407f08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5">'PRB2021'!$C$23:$D$26</definedName>
    <definedName name="SdCt6ee5d89007bd40cbb44675a4c8407f08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2">Staff!#REF!</definedName>
    <definedName name="SdCt6ee5d89007bd40cbb44675a4c8407f08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3">'Diversity and Inclusion'!#REF!</definedName>
    <definedName name="SdCt6ee5d89007bd40cbb44675a4c8407f08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5">'PRB2021'!$C$23:$D$26</definedName>
    <definedName name="SdCt6ee5d89007bd40cbb44675a4c8407f08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2">Staff!#REF!</definedName>
    <definedName name="SdCt6ee5d89007bd40cbb44675a4c8407f08_2" comment="scᚬ严㏂ᤪწ髤ἇ신끮돆㠱ܜ퀒跚ꙝ⭀婷棛㕔膠⠋턼ꍿﮚⷷ὘䈙譼ऀ_x0000_" localSheetId="13">'Diversity and Inclusion'!#REF!</definedName>
    <definedName name="SdCt6ee5d89007bd40cbb44675a4c8407f08_2" comment="scᚬ严㏂ᤪწ髤ἇ신끮돆㠱ܜ퀒跚ꙝ⭀婷棛㕔膠⠋턼ꍿﮚⷷ὘䈙譼ऀ_x0000_" localSheetId="15">'PRB2021'!$C$23:$D$26</definedName>
    <definedName name="SdCt6ee5d89007bd40cbb44675a4c8407f08_2" comment="scᚬ严㏂ᤪწ髤ἇ신끮돆㠱ܜ퀒跚ꙝ⭀婷棛㕔膠⠋턼ꍿﮚⷷ὘䈙譼ऀ_x0000_" localSheetId="12">Staff!#REF!</definedName>
    <definedName name="SdCt71effb706bd04f16bcb03c04abea2afa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3">'Diversity and Inclusion'!#REF!</definedName>
    <definedName name="SdCt71effb706bd04f16bcb03c04abea2afa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5">'PRB2021'!#REF!</definedName>
    <definedName name="SdCt71effb706bd04f16bcb03c04abea2afa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2">Staff!#REF!</definedName>
    <definedName name="SdCt71effb706bd04f16bcb03c04abea2afa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3">'Diversity and Inclusion'!#REF!</definedName>
    <definedName name="SdCt71effb706bd04f16bcb03c04abea2afa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5">'PRB2021'!#REF!</definedName>
    <definedName name="SdCt71effb706bd04f16bcb03c04abea2afa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2">Staff!#REF!</definedName>
    <definedName name="SdCt71effb706bd04f16bcb03c04abea2afa_2" comment="scᚬ严㏂ᤪწ髤ἇ신끮돆㠱ܜ퀒跚ꙝ⭀婷棛㕔膠⠋턼ꍿﮚⷷ὘䈙譼ऀ_x0000_" localSheetId="13">'Diversity and Inclusion'!#REF!</definedName>
    <definedName name="SdCt71effb706bd04f16bcb03c04abea2afa_2" comment="scᚬ严㏂ᤪწ髤ἇ신끮돆㠱ܜ퀒跚ꙝ⭀婷棛㕔膠⠋턼ꍿﮚⷷ὘䈙譼ऀ_x0000_" localSheetId="15">'PRB2021'!#REF!</definedName>
    <definedName name="SdCt71effb706bd04f16bcb03c04abea2afa_2" comment="scᚬ严㏂ᤪწ髤ἇ신끮돆㠱ܜ퀒跚ꙝ⭀婷棛㕔膠⠋턼ꍿﮚⷷ὘䈙譼ऀ_x0000_" localSheetId="12">Staff!#REF!</definedName>
    <definedName name="SdCt82e8a54110ed40e6a26424c511568b0d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尢ᤊ謀İ_x0018_ᄬ㘇ฯ쐐̈́ﵳ벙䚦≨㴁裌䥙饬ꠗ⶞죦犌︽ڟ孊ᜉ䐸넮㗙୳䡥니岹¤又䁨켱謩掋桵곌얛▄ㄚ瑕፥蠚栫體鸪숎뒳泸묮ǘ㖝搠⮘儬逴㬥틵毝旚걐␚셃ꂭᕢ▚ᅆꃀ栌摫ᨬ愂ꨍ٠ࠨὓᇊ圃餖裳㎊靋ᒘ斌卍咋⣎郡_xd961_䫷㆝_xde92_힛᪌ﺶ泝㛝谑ڏ钛ࡴ㾍켶଩择探俒㘳粚筮짘᳷㥕ꯐﶡ鴟" localSheetId="2">'CO2e Emissions'!#REF!</definedName>
    <definedName name="SdCt82e8a54110ed40e6a26424c511568b0d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尢ᤊ謀İ_x0018_ᄬ㘇ฯ쐐̈́ﵳ벙䚦≨㴁裌䥙饬ꠗ⶞죦犌︽ڟ孊ᜉ䐸넮㗙୳䡥니岹¤又䁨켱謩掋桵곌얛▄ㄚ瑕፥蠚栫體鸪숎뒳泸묮ǘ㖝搠⮘儬逴㬥틵毝旚걐␚셃ꂭᕢ▚ᅆꃀ栌摫ᨬ愂ꨍ٠ࠨὓᇊ圃餖裳㎊靋ᒘ斌卍咋⣎郡_xd961_䫷㆝_xde92_힛᪌ﺶ泝㛝谑ڏ钛ࡴ㾍켶଩择探俒㘳粚筮짘᳷㥕ꯐﶡ鴟" localSheetId="3">'Environmental Footprint'!#REF!</definedName>
    <definedName name="SdCt82e8a54110ed40e6a26424c511568b0d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尢ᤊ謀İ_x0018_ᄬ㘇ฯ쐐̈́ﵳ벙䚦≨㴁裌䥙饬ꠗ⶞죦犌︽ڟ孊ᜉ䐸넮㗙୳䡥니岹¤又䁨켱謩掋桵곌얛▄ㄚ瑕፥蠚栫體鸪숎뒳泸묮ǘ㖝搠⮘儬逴㬥틵毝旚걐␚셃ꂭᕢ▚ᅆꃀ栌摫ᨬ愂ꨍ٠ࠨὓᇊ圃餖裳㎊靋ᒘ斌卍咋⣎郡_xd961_䫷㆝_xde92_힛᪌ﺶ泝㛝谑ڏ钛ࡴ㾍켶଩择探俒㘳粚筮짘᳷㥕ꯐﶡ鴟" localSheetId="11">'Financial Inclusion &amp; Literacy'!$B$9:$F$10</definedName>
    <definedName name="SdCt82e8a54110ed40e6a26424c511568b0d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尢ᤊ謀İ_x0018_ᄬ㘇ฯ쐐̈́ﵳ벙䚦≨㴁裌䥙饬ꠗ⶞죦犌︽ڟ孊ᜉ䐸넮㗙୳䡥니岹¤又䁨켱謩掋桵곌얛▄ㄚ瑕፥蠚栫體鸪숎뒳泸묮ǘ㖝搠⮘儬逴㬥틵毝旚걐␚셃ꂭᕢ▚ᅆꃀ栌摫ᨬ愂ꨍ٠ࠨὓᇊ圃餖裳㎊靋ᒘ斌卍咋⣎郡_xd961_䫷㆝_xde92_힛᪌ﺶ泝㛝谑ڏ钛ࡴ㾍켶଩择探俒㘳粚筮짘᳷㥕ꯐﶡ鴟" localSheetId="4">'Sustainable Lending'!#REF!</definedName>
    <definedName name="SdCt82e8a54110ed40e6a26424c511568b0d_1" comment="sc㟇ޕ듫丞憤ࡥ耉℃逳驦娎馬趘ቄ렐_xdb92_希虡奲ㄝ㸣냆㧜➙ꅫዀ闍ꐒ肀瀙抢꾄ᅱ䅛렓뤖▘᡹鈫ꮪ_xd99e_鴇抇㙨淡骴_xd878_ᓻ脯脞﬑ংޮ鎊ꆹˀႶᘇܐꠂ䛩ࣘ覊ꀀ훪㈅肈搕ꍪ聶视ੜ⢚r䨉摑ⱂ쇈鄽䀂瀀璩鶜菬䜉쟁⡊Å䍀玤ᦺዹꅧ릁 鿙ᒛ㻫惊艵樹燇霎♰㐨倀玪롒杔뀲卟嚚牍孖㼝悕βꑪꪓ㗧_xd861_蚂쎨⨒僕㚲ꍃ妩췿㲭ꊵ媰_xdd36_멲曟㖭슡ꁄ倌젷⣈㻬䨹葒허耀䝁ク䴈謼⮁ᓴߚ炽刍쉴㏈限ی슽烀ˉ烽_xde42_㶶ి瀤ꤢЇ㳜ࢍ㫢콛_xdc0f_紈꿛↞•⸍숀㌓㫏Ꭴ瑩勣ᓧ핌ﴁ夔傳샋㜊紬촲쉑㳃갏ռ䁓惌⊨ퟜᘣ㐭僃ጘ뤷⹽ૻ풬顱䉔锔벮ꮸ봳䌣덂紴㌾滨愙逃袈貃㊘篁箺땯" localSheetId="2">'CO2e Emissions'!#REF!</definedName>
    <definedName name="SdCt82e8a54110ed40e6a26424c511568b0d_1" comment="sc㟇ޕ듫丞憤ࡥ耉℃逳驦娎馬趘ቄ렐_xdb92_希虡奲ㄝ㸣냆㧜➙ꅫዀ闍ꐒ肀瀙抢꾄ᅱ䅛렓뤖▘᡹鈫ꮪ_xd99e_鴇抇㙨淡骴_xd878_ᓻ脯脞﬑ংޮ鎊ꆹˀႶᘇܐꠂ䛩ࣘ覊ꀀ훪㈅肈搕ꍪ聶视ੜ⢚r䨉摑ⱂ쇈鄽䀂瀀璩鶜菬䜉쟁⡊Å䍀玤ᦺዹꅧ릁 鿙ᒛ㻫惊艵樹燇霎♰㐨倀玪롒杔뀲卟嚚牍孖㼝悕βꑪꪓ㗧_xd861_蚂쎨⨒僕㚲ꍃ妩췿㲭ꊵ媰_xdd36_멲曟㖭슡ꁄ倌젷⣈㻬䨹葒허耀䝁ク䴈謼⮁ᓴߚ炽刍쉴㏈限ی슽烀ˉ烽_xde42_㶶ి瀤ꤢЇ㳜ࢍ㫢콛_xdc0f_紈꿛↞•⸍숀㌓㫏Ꭴ瑩勣ᓧ핌ﴁ夔傳샋㜊紬촲쉑㳃갏ռ䁓惌⊨ퟜᘣ㐭僃ጘ뤷⹽ૻ풬顱䉔锔벮ꮸ봳䌣덂紴㌾滨愙逃袈貃㊘篁箺땯" localSheetId="3">'Environmental Footprint'!#REF!</definedName>
    <definedName name="SdCt82e8a54110ed40e6a26424c511568b0d_1" comment="sc㟇ޕ듫丞憤ࡥ耉℃逳驦娎馬趘ቄ렐_xdb92_希虡奲ㄝ㸣냆㧜➙ꅫዀ闍ꐒ肀瀙抢꾄ᅱ䅛렓뤖▘᡹鈫ꮪ_xd99e_鴇抇㙨淡骴_xd878_ᓻ脯脞﬑ংޮ鎊ꆹˀႶᘇܐꠂ䛩ࣘ覊ꀀ훪㈅肈搕ꍪ聶视ੜ⢚r䨉摑ⱂ쇈鄽䀂瀀璩鶜菬䜉쟁⡊Å䍀玤ᦺዹꅧ릁 鿙ᒛ㻫惊艵樹燇霎♰㐨倀玪롒杔뀲卟嚚牍孖㼝悕βꑪꪓ㗧_xd861_蚂쎨⨒僕㚲ꍃ妩췿㲭ꊵ媰_xdd36_멲曟㖭슡ꁄ倌젷⣈㻬䨹葒허耀䝁ク䴈謼⮁ᓴߚ炽刍쉴㏈限ی슽烀ˉ烽_xde42_㶶ి瀤ꤢЇ㳜ࢍ㫢콛_xdc0f_紈꿛↞•⸍숀㌓㫏Ꭴ瑩勣ᓧ핌ﴁ夔傳샋㜊紬촲쉑㳃갏ռ䁓惌⊨ퟜᘣ㐭僃ጘ뤷⹽ૻ풬顱䉔锔벮ꮸ봳䌣덂紴㌾滨愙逃袈貃㊘篁箺땯" localSheetId="11">'Financial Inclusion &amp; Literacy'!$B$9:$F$10</definedName>
    <definedName name="SdCt82e8a54110ed40e6a26424c511568b0d_1" comment="sc㟇ޕ듫丞憤ࡥ耉℃逳驦娎馬趘ቄ렐_xdb92_希虡奲ㄝ㸣냆㧜➙ꅫዀ闍ꐒ肀瀙抢꾄ᅱ䅛렓뤖▘᡹鈫ꮪ_xd99e_鴇抇㙨淡骴_xd878_ᓻ脯脞﬑ংޮ鎊ꆹˀႶᘇܐꠂ䛩ࣘ覊ꀀ훪㈅肈搕ꍪ聶视ੜ⢚r䨉摑ⱂ쇈鄽䀂瀀璩鶜菬䜉쟁⡊Å䍀玤ᦺዹꅧ릁 鿙ᒛ㻫惊艵樹燇霎♰㐨倀玪롒杔뀲卟嚚牍孖㼝悕βꑪꪓ㗧_xd861_蚂쎨⨒僕㚲ꍃ妩췿㲭ꊵ媰_xdd36_멲曟㖭슡ꁄ倌젷⣈㻬䨹葒허耀䝁ク䴈謼⮁ᓴߚ炽刍쉴㏈限ی슽烀ˉ烽_xde42_㶶ి瀤ꤢЇ㳜ࢍ㫢콛_xdc0f_紈꿛↞•⸍숀㌓㫏Ꭴ瑩勣ᓧ핌ﴁ夔傳샋㜊紬촲쉑㳃갏ռ䁓惌⊨ퟜᘣ㐭僃ጘ뤷⹽ૻ풬顱䉔锔벮ꮸ봳䌣덂紴㌾滨愙逃袈貃㊘篁箺땯" localSheetId="4">'Sustainable Lending'!#REF!</definedName>
    <definedName name="SdCt82e8a54110ed40e6a26424c511568b0d_2" comment="sc_xd872_ꀁ_xdf07_炃ೌ䯌ఢᣴ茝윐郌ⰰ髜ⲍᝩ踓두坄썑蛋㰜务駏_x0009_깁踍帧⇖븞䟄햓茐跍⏁尹僶足ⵈᨄꙂ肦馘⸉﫲詆访̛ᥡ退" localSheetId="2">'CO2e Emissions'!#REF!</definedName>
    <definedName name="SdCt82e8a54110ed40e6a26424c511568b0d_2" comment="sc_xd872_ꀁ_xdf07_炃ೌ䯌ఢᣴ茝윐郌ⰰ髜ⲍᝩ踓두坄썑蛋㰜务駏_x0009_깁踍帧⇖븞䟄햓茐跍⏁尹僶足ⵈᨄꙂ肦馘⸉﫲詆访̛ᥡ退" localSheetId="3">'Environmental Footprint'!#REF!</definedName>
    <definedName name="SdCt82e8a54110ed40e6a26424c511568b0d_2" comment="sc_xd872_ꀁ_xdf07_炃ೌ䯌ఢᣴ茝윐郌ⰰ髜ⲍᝩ踓두坄썑蛋㰜务駏_x0009_깁踍帧⇖븞䟄햓茐跍⏁尹僶足ⵈᨄꙂ肦馘⸉﫲詆访̛ᥡ退" localSheetId="11">'Financial Inclusion &amp; Literacy'!$B$9:$F$10</definedName>
    <definedName name="SdCt82e8a54110ed40e6a26424c511568b0d_2" comment="sc_xd872_ꀁ_xdf07_炃ೌ䯌ఢᣴ茝윐郌ⰰ髜ⲍᝩ踓두坄썑蛋㰜务駏_x0009_깁踍帧⇖븞䟄햓茐跍⏁尹僶足ⵈᨄꙂ肦馘⸉﫲詆访̛ᥡ退" localSheetId="4">'Sustainable Lending'!#REF!</definedName>
    <definedName name="SdCt882547e5140747bb91e718eed314e5e3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2">'CO2e Emissions'!#REF!</definedName>
    <definedName name="SdCt882547e5140747bb91e718eed314e5e3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3">'Environmental Footprint'!#REF!</definedName>
    <definedName name="SdCt882547e5140747bb91e718eed314e5e3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4">'Sustainable Lending'!$B$52:$G$54</definedName>
    <definedName name="SdCt882547e5140747bb91e718eed314e5e3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2">'CO2e Emissions'!#REF!</definedName>
    <definedName name="SdCt882547e5140747bb91e718eed314e5e3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3">'Environmental Footprint'!#REF!</definedName>
    <definedName name="SdCt882547e5140747bb91e718eed314e5e3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4">'Sustainable Lending'!$B$52:$G$54</definedName>
    <definedName name="SdCt882547e5140747bb91e718eed314e5e3_2" comment="scᚬ严㏂ᤪწ髤ἇ신끮돆㠱ܜ퀒跚ꙝ⭀婷棛㕔膠⠋턼ꍿﮚⷷ὘䈙譼ऀ_x0000_" localSheetId="2">'CO2e Emissions'!#REF!</definedName>
    <definedName name="SdCt882547e5140747bb91e718eed314e5e3_2" comment="scᚬ严㏂ᤪწ髤ἇ신끮돆㠱ܜ퀒跚ꙝ⭀婷棛㕔膠⠋턼ꍿﮚⷷ὘䈙譼ऀ_x0000_" localSheetId="3">'Environmental Footprint'!#REF!</definedName>
    <definedName name="SdCt882547e5140747bb91e718eed314e5e3_2" comment="scᚬ严㏂ᤪწ髤ἇ신끮돆㠱ܜ퀒跚ꙝ⭀婷棛㕔膠⠋턼ꍿﮚⷷ὘䈙譼ऀ_x0000_" localSheetId="4">'Sustainable Lending'!$B$52:$G$54</definedName>
    <definedName name="SdCt941c9f3d34a6422a9570d568017b5673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2">'CO2e Emissions'!#REF!</definedName>
    <definedName name="SdCt941c9f3d34a6422a9570d568017b5673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3">'Environmental Footprint'!#REF!</definedName>
    <definedName name="SdCt941c9f3d34a6422a9570d568017b5673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4">'Sustainable Investments'!$B$9:$F$17</definedName>
    <definedName name="SdCt941c9f3d34a6422a9570d568017b5673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2">'CO2e Emissions'!#REF!</definedName>
    <definedName name="SdCt941c9f3d34a6422a9570d568017b5673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3">'Environmental Footprint'!#REF!</definedName>
    <definedName name="SdCt941c9f3d34a6422a9570d568017b5673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4">'Sustainable Investments'!$B$9:$F$17</definedName>
    <definedName name="SdCt941c9f3d34a6422a9570d568017b5673_2" comment="scᚬ严㏂ᤪწ髤ἇ신끮돆㠱ܜ퀒跚ꙝ⭀婷棛㕔膠⠋턼ꍿﮚⷷ὘䈙譼ऀ_x0000_" localSheetId="2">'CO2e Emissions'!#REF!</definedName>
    <definedName name="SdCt941c9f3d34a6422a9570d568017b5673_2" comment="scᚬ严㏂ᤪწ髤ἇ신끮돆㠱ܜ퀒跚ꙝ⭀婷棛㕔膠⠋턼ꍿﮚⷷ὘䈙譼ऀ_x0000_" localSheetId="3">'Environmental Footprint'!#REF!</definedName>
    <definedName name="SdCt941c9f3d34a6422a9570d568017b5673_2" comment="scᚬ严㏂ᤪწ髤ἇ신끮돆㠱ܜ퀒跚ꙝ⭀婷棛㕔膠⠋턼ꍿﮚⷷ὘䈙譼ऀ_x0000_" localSheetId="4">'Sustainable Investments'!$B$9:$F$17</definedName>
    <definedName name="SdCta5670b9c6d0a42ea9f523c497cfae2d4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尢ᤊ謀İ_x0018_ᄬ㘇ฯ쐐̈́ﵳ벙䚦≨㴁裌䥙饬ꠗ⶞죦犌︽ڟ孊ᜉ䐸넮㗙୳䡥니岹¤凐铊镟굅钱어㫖晢춒수赀_xdb3e_⻋聶㣀㸐爱ᜓ䪹蔒쥁兏℀䐁켁ꯝ鹣ᙠ⩧玙쫕鍋嫃涩_xdb21_ᎆ㜒ҵ叹㛙醲壱钼_xde45_佷뙐눓掁_xda24_ᨂΨꬑⳐ訵؃䁣⍘텣ࠗᢥ偨_xdb00_䄯窘蹕㜪㦑梏㶴걌녉虪씧蕮ꛒṰᶖጟ猙ᯩᓡ禫潍洋_xde38_歂཭舫ﰪᇑ" localSheetId="2">'CO2e Emissions'!#REF!</definedName>
    <definedName name="SdCta5670b9c6d0a42ea9f523c497cfae2d4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尢ᤊ謀İ_x0018_ᄬ㘇ฯ쐐̈́ﵳ벙䚦≨㴁裌䥙饬ꠗ⶞죦犌︽ڟ孊ᜉ䐸넮㗙୳䡥니岹¤凐铊镟굅钱어㫖晢춒수赀_xdb3e_⻋聶㣀㸐爱ᜓ䪹蔒쥁兏℀䐁켁ꯝ鹣ᙠ⩧玙쫕鍋嫃涩_xdb21_ᎆ㜒ҵ叹㛙醲壱钼_xde45_佷뙐눓掁_xda24_ᨂΨꬑⳐ訵؃䁣⍘텣ࠗᢥ偨_xdb00_䄯窘蹕㜪㦑梏㶴걌녉虪씧蕮ꛒṰᶖጟ猙ᯩᓡ禫潍洋_xde38_歂཭舫ﰪᇑ" localSheetId="3">'Environmental Footprint'!#REF!</definedName>
    <definedName name="SdCta5670b9c6d0a42ea9f523c497cfae2d4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尢ᤊ謀İ_x0018_ᄬ㘇ฯ쐐̈́ﵳ벙䚦≨㴁裌䥙饬ꠗ⶞죦犌︽ڟ孊ᜉ䐸넮㗙୳䡥니岹¤凐铊镟굅钱어㫖晢춒수赀_xdb3e_⻋聶㣀㸐爱ᜓ䪹蔒쥁兏℀䐁켁ꯝ鹣ᙠ⩧玙쫕鍋嫃涩_xdb21_ᎆ㜒ҵ叹㛙醲壱钼_xde45_佷뙐눓掁_xda24_ᨂΨꬑⳐ訵؃䁣⍘텣ࠗᢥ偨_xdb00_䄯窘蹕㜪㦑梏㶴걌녉虪씧蕮ꛒṰᶖጟ猙ᯩᓡ禫潍洋_xde38_歂཭舫ﰪᇑ" localSheetId="11">'Financial Inclusion &amp; Literacy'!$B$9:$F$10</definedName>
    <definedName name="SdCta5670b9c6d0a42ea9f523c497cfae2d4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尢ᤊ謀İ_x0018_ᄬ㘇ฯ쐐̈́ﵳ벙䚦≨㴁裌䥙饬ꠗ⶞죦犌︽ڟ孊ᜉ䐸넮㗙୳䡥니岹¤凐铊镟굅钱어㫖晢춒수赀_xdb3e_⻋聶㣀㸐爱ᜓ䪹蔒쥁兏℀䐁켁ꯝ鹣ᙠ⩧玙쫕鍋嫃涩_xdb21_ᎆ㜒ҵ叹㛙醲壱钼_xde45_佷뙐눓掁_xda24_ᨂΨꬑⳐ訵؃䁣⍘텣ࠗᢥ偨_xdb00_䄯窘蹕㜪㦑梏㶴걌녉虪씧蕮ꛒṰᶖጟ猙ᯩᓡ禫潍洋_xde38_歂཭舫ﰪᇑ" localSheetId="4">'Sustainable Lending'!#REF!</definedName>
    <definedName name="SdCta5670b9c6d0a42ea9f523c497cfae2d4_1" comment="sc櫉㬄ꉞ_xd94a_྇淙藍楑躓嵷䷓霝샽_xdda3_沏ׄÕ與夯⮉䆅䠈勀Ĥ䴈얳䐗ໟ᛬᝿_xde76_䎓怳ꔂᤶ푲栲疃ཡ飴೏ᐭฤ䬓ገꅈ䫜ꊢ䁼㲄⌟㛔諭फ़_xdfb1_ﶈ迒譬肕_xde97_尠趒༏_xde08_ﴐꟅ悽줄셰悕め씬䱁怈嬋ң倄諒Ⲝ鸕䀁귔搋Đ젝何_x000d_ᎌᒸ兖쮀ä鐡좡墅莑≺耄ズ㟕挣它─抡ꀫ칋純煒䀦⨊⤶懖쇵죱◴㧒앩_xd89a_ᜨ8㕎↷ᩘጶ膛ᝳ㑫᪓猖躰竝앖ద斅ꫝ飵쐄⩣䍘픵쵩텶䰅㓄޴鴗劖듮ⲇ⛸씑黨疝坝헌븟魬ⴜ앝賩啝뾢㎁ﾁ囐䝭敃㌵ఢ仢곭㥈ӕ榸䟪箳ཐ᧵⇐恎㩔疻蚊訁餄썐攙׼䉲ेりㆹကࣨ☟馡ᅧ詁뱰ꍞ舗隸丐髥롎蕵ꪢ考晡淋态昗헵秥뎹_xdb0a_겡锤䁍枛脑쌄죓_xd974_塅엙᠉đ䕮ခ饽胶_xdfb7_톳绦眅" localSheetId="2">'CO2e Emissions'!#REF!</definedName>
    <definedName name="SdCta5670b9c6d0a42ea9f523c497cfae2d4_1" comment="sc櫉㬄ꉞ_xd94a_྇淙藍楑躓嵷䷓霝샽_xdda3_沏ׄÕ與夯⮉䆅䠈勀Ĥ䴈얳䐗ໟ᛬᝿_xde76_䎓怳ꔂᤶ푲栲疃ཡ飴೏ᐭฤ䬓ገꅈ䫜ꊢ䁼㲄⌟㛔諭फ़_xdfb1_ﶈ迒譬肕_xde97_尠趒༏_xde08_ﴐꟅ悽줄셰悕め씬䱁怈嬋ң倄諒Ⲝ鸕䀁귔搋Đ젝何_x000d_ᎌᒸ兖쮀ä鐡좡墅莑≺耄ズ㟕挣它─抡ꀫ칋純煒䀦⨊⤶懖쇵죱◴㧒앩_xd89a_ᜨ8㕎↷ᩘጶ膛ᝳ㑫᪓猖躰竝앖ద斅ꫝ飵쐄⩣䍘픵쵩텶䰅㓄޴鴗劖듮ⲇ⛸씑黨疝坝헌븟魬ⴜ앝賩啝뾢㎁ﾁ囐䝭敃㌵ఢ仢곭㥈ӕ榸䟪箳ཐ᧵⇐恎㩔疻蚊訁餄썐攙׼䉲ेりㆹကࣨ☟馡ᅧ詁뱰ꍞ舗隸丐髥롎蕵ꪢ考晡淋态昗헵秥뎹_xdb0a_겡锤䁍枛脑쌄죓_xd974_塅엙᠉đ䕮ခ饽胶_xdfb7_톳绦眅" localSheetId="3">'Environmental Footprint'!#REF!</definedName>
    <definedName name="SdCta5670b9c6d0a42ea9f523c497cfae2d4_1" comment="sc櫉㬄ꉞ_xd94a_྇淙藍楑躓嵷䷓霝샽_xdda3_沏ׄÕ與夯⮉䆅䠈勀Ĥ䴈얳䐗ໟ᛬᝿_xde76_䎓怳ꔂᤶ푲栲疃ཡ飴೏ᐭฤ䬓ገꅈ䫜ꊢ䁼㲄⌟㛔諭फ़_xdfb1_ﶈ迒譬肕_xde97_尠趒༏_xde08_ﴐꟅ悽줄셰悕め씬䱁怈嬋ң倄諒Ⲝ鸕䀁귔搋Đ젝何_x000d_ᎌᒸ兖쮀ä鐡좡墅莑≺耄ズ㟕挣它─抡ꀫ칋純煒䀦⨊⤶懖쇵죱◴㧒앩_xd89a_ᜨ8㕎↷ᩘጶ膛ᝳ㑫᪓猖躰竝앖ద斅ꫝ飵쐄⩣䍘픵쵩텶䰅㓄޴鴗劖듮ⲇ⛸씑黨疝坝헌븟魬ⴜ앝賩啝뾢㎁ﾁ囐䝭敃㌵ఢ仢곭㥈ӕ榸䟪箳ཐ᧵⇐恎㩔疻蚊訁餄썐攙׼䉲ेりㆹကࣨ☟馡ᅧ詁뱰ꍞ舗隸丐髥롎蕵ꪢ考晡淋态昗헵秥뎹_xdb0a_겡锤䁍枛脑쌄죓_xd974_塅엙᠉đ䕮ခ饽胶_xdfb7_톳绦眅" localSheetId="11">'Financial Inclusion &amp; Literacy'!$B$9:$F$10</definedName>
    <definedName name="SdCta5670b9c6d0a42ea9f523c497cfae2d4_1" comment="sc櫉㬄ꉞ_xd94a_྇淙藍楑躓嵷䷓霝샽_xdda3_沏ׄÕ與夯⮉䆅䠈勀Ĥ䴈얳䐗ໟ᛬᝿_xde76_䎓怳ꔂᤶ푲栲疃ཡ飴೏ᐭฤ䬓ገꅈ䫜ꊢ䁼㲄⌟㛔諭फ़_xdfb1_ﶈ迒譬肕_xde97_尠趒༏_xde08_ﴐꟅ悽줄셰悕め씬䱁怈嬋ң倄諒Ⲝ鸕䀁귔搋Đ젝何_x000d_ᎌᒸ兖쮀ä鐡좡墅莑≺耄ズ㟕挣它─抡ꀫ칋純煒䀦⨊⤶懖쇵죱◴㧒앩_xd89a_ᜨ8㕎↷ᩘጶ膛ᝳ㑫᪓猖躰竝앖ద斅ꫝ飵쐄⩣䍘픵쵩텶䰅㓄޴鴗劖듮ⲇ⛸씑黨疝坝헌븟魬ⴜ앝賩啝뾢㎁ﾁ囐䝭敃㌵ఢ仢곭㥈ӕ榸䟪箳ཐ᧵⇐恎㩔疻蚊訁餄썐攙׼䉲ेりㆹကࣨ☟馡ᅧ詁뱰ꍞ舗隸丐髥롎蕵ꪢ考晡淋态昗헵秥뎹_xdb0a_겡锤䁍枛脑쌄죓_xd974_塅엙᠉đ䕮ခ饽胶_xdfb7_톳绦眅" localSheetId="4">'Sustainable Lending'!#REF!</definedName>
    <definedName name="SdCta5670b9c6d0a42ea9f523c497cfae2d4_2" comment="sc_xde78_⢧ｮᘗﷷ斅ᎈヨꖗ늗杙蹍秛_xd844_笪홨ㆤ駇ᶐܻ콭ꭖ赺츲싲病暁홨⣯_xd8ef_琰迈Ǆ䑆寚沣翦ᠱ뱜㥐䧯芖枿攻륡ᐷꑕﵸ蒆磡蔮狽_xdf9e_䭺_xdf21_뮐ỹ뜦阫㴫쪕࿎砀䵲ྂӼ௉竛₣脳譱4đ歬꺭薘텖_xda1b_慪嘂臁⸆ᐒ俨儎඼簞焄_x0000_" localSheetId="2">'CO2e Emissions'!#REF!</definedName>
    <definedName name="SdCta5670b9c6d0a42ea9f523c497cfae2d4_2" comment="sc_xde78_⢧ｮᘗﷷ斅ᎈヨꖗ늗杙蹍秛_xd844_笪홨ㆤ駇ᶐܻ콭ꭖ赺츲싲病暁홨⣯_xd8ef_琰迈Ǆ䑆寚沣翦ᠱ뱜㥐䧯芖枿攻륡ᐷꑕﵸ蒆磡蔮狽_xdf9e_䭺_xdf21_뮐ỹ뜦阫㴫쪕࿎砀䵲ྂӼ௉竛₣脳譱4đ歬꺭薘텖_xda1b_慪嘂臁⸆ᐒ俨儎඼簞焄_x0000_" localSheetId="3">'Environmental Footprint'!#REF!</definedName>
    <definedName name="SdCta5670b9c6d0a42ea9f523c497cfae2d4_2" comment="sc_xde78_⢧ｮᘗﷷ斅ᎈヨꖗ늗杙蹍秛_xd844_笪홨ㆤ駇ᶐܻ콭ꭖ赺츲싲病暁홨⣯_xd8ef_琰迈Ǆ䑆寚沣翦ᠱ뱜㥐䧯芖枿攻륡ᐷꑕﵸ蒆磡蔮狽_xdf9e_䭺_xdf21_뮐ỹ뜦阫㴫쪕࿎砀䵲ྂӼ௉竛₣脳譱4đ歬꺭薘텖_xda1b_慪嘂臁⸆ᐒ俨儎඼簞焄_x0000_" localSheetId="11">'Financial Inclusion &amp; Literacy'!$B$9:$F$10</definedName>
    <definedName name="SdCta5670b9c6d0a42ea9f523c497cfae2d4_2" comment="sc_xde78_⢧ｮᘗﷷ斅ᎈヨꖗ늗杙蹍秛_xd844_笪홨ㆤ駇ᶐܻ콭ꭖ赺츲싲病暁홨⣯_xd8ef_琰迈Ǆ䑆寚沣翦ᠱ뱜㥐䧯芖枿攻륡ᐷꑕﵸ蒆磡蔮狽_xdf9e_䭺_xdf21_뮐ỹ뜦阫㴫쪕࿎砀䵲ྂӼ௉竛₣脳譱4đ歬꺭薘텖_xda1b_慪嘂臁⸆ᐒ俨儎඼簞焄_x0000_" localSheetId="4">'Sustainable Lending'!#REF!</definedName>
    <definedName name="SdCtac2f169e2aee47a18b60e87e85c800bc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2">'CO2e Emissions'!#REF!</definedName>
    <definedName name="SdCtac2f169e2aee47a18b60e87e85c800bc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3">'Environmental Footprint'!#REF!</definedName>
    <definedName name="SdCtac2f169e2aee47a18b60e87e85c800bc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1">'Financial Inclusion &amp; Literacy'!$B$43:$H$51</definedName>
    <definedName name="SdCtac2f169e2aee47a18b60e87e85c800bc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4">'Sustainable Lending'!#REF!</definedName>
    <definedName name="SdCtac2f169e2aee47a18b60e87e85c800bc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2">'CO2e Emissions'!#REF!</definedName>
    <definedName name="SdCtac2f169e2aee47a18b60e87e85c800bc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3">'Environmental Footprint'!#REF!</definedName>
    <definedName name="SdCtac2f169e2aee47a18b60e87e85c800bc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1">'Financial Inclusion &amp; Literacy'!$B$43:$H$51</definedName>
    <definedName name="SdCtac2f169e2aee47a18b60e87e85c800bc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4">'Sustainable Lending'!#REF!</definedName>
    <definedName name="SdCtac2f169e2aee47a18b60e87e85c800bc_2" comment="scᚬ严㏂ᤪწ髤ἇ신끮돆㠱ܜ퀒跚ꙝ⭀婷棛㕔膠⠋턼ꍿﮚⷷ὘䈙譼ऀ_x0000_" localSheetId="2">'CO2e Emissions'!#REF!</definedName>
    <definedName name="SdCtac2f169e2aee47a18b60e87e85c800bc_2" comment="scᚬ严㏂ᤪწ髤ἇ신끮돆㠱ܜ퀒跚ꙝ⭀婷棛㕔膠⠋턼ꍿﮚⷷ὘䈙譼ऀ_x0000_" localSheetId="3">'Environmental Footprint'!#REF!</definedName>
    <definedName name="SdCtac2f169e2aee47a18b60e87e85c800bc_2" comment="scᚬ严㏂ᤪწ髤ἇ신끮돆㠱ܜ퀒跚ꙝ⭀婷棛㕔膠⠋턼ꍿﮚⷷ὘䈙譼ऀ_x0000_" localSheetId="11">'Financial Inclusion &amp; Literacy'!$B$43:$H$51</definedName>
    <definedName name="SdCtac2f169e2aee47a18b60e87e85c800bc_2" comment="scᚬ严㏂ᤪწ髤ἇ신끮돆㠱ܜ퀒跚ꙝ⭀婷棛㕔膠⠋턼ꍿﮚⷷ὘䈙譼ऀ_x0000_" localSheetId="4">'Sustainable Lending'!#REF!</definedName>
    <definedName name="SdCtb14db368c02545288e6cfce7cdd0aa9b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尢ᤊ謀İ_x0018_ᄬ㘇ฯ쐐̈́ﵳ벙䚦≨㴁裌䥙饬ꠗ⶞죦犌︽ڟ孊ᜉ䐸넮㗙୳䡥니岹¤凐铊镟굅钱어㫖晢춒수赀_xdb3e_⻋聶㣀㸐爱ᜓ䪹蔒쥁兏℀䐁켁ꯝ鹣ᙠ⩧玙쫕鍋嫃涩_xdb21_ᎆ㜒ҵ叹㛙醲壱钼_xde45_佷뙐눓掁_xda24_ᨂΨꬑⳐ訵؃䁣⍘텣ࠗᢥ偨_xdb00_䄯窘蹕㜪㦑梏㶴걌녉虪씧蕮ꛒṰᶖጟ猙ᯩᓡ禫潍洋_xde38_歂཭舫ﰪᇑ" localSheetId="2">'CO2e Emissions'!#REF!</definedName>
    <definedName name="SdCtb14db368c02545288e6cfce7cdd0aa9b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尢ᤊ謀İ_x0018_ᄬ㘇ฯ쐐̈́ﵳ벙䚦≨㴁裌䥙饬ꠗ⶞죦犌︽ڟ孊ᜉ䐸넮㗙୳䡥니岹¤凐铊镟굅钱어㫖晢춒수赀_xdb3e_⻋聶㣀㸐爱ᜓ䪹蔒쥁兏℀䐁켁ꯝ鹣ᙠ⩧玙쫕鍋嫃涩_xdb21_ᎆ㜒ҵ叹㛙醲壱钼_xde45_佷뙐눓掁_xda24_ᨂΨꬑⳐ訵؃䁣⍘텣ࠗᢥ偨_xdb00_䄯窘蹕㜪㦑梏㶴걌녉虪씧蕮ꛒṰᶖጟ猙ᯩᓡ禫潍洋_xde38_歂཭舫ﰪᇑ" localSheetId="3">'Environmental Footprint'!#REF!</definedName>
    <definedName name="SdCtb14db368c02545288e6cfce7cdd0aa9b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尢ᤊ謀İ_x0018_ᄬ㘇ฯ쐐̈́ﵳ벙䚦≨㴁裌䥙饬ꠗ⶞죦犌︽ڟ孊ᜉ䐸넮㗙୳䡥니岹¤凐铊镟굅钱어㫖晢춒수赀_xdb3e_⻋聶㣀㸐爱ᜓ䪹蔒쥁兏℀䐁켁ꯝ鹣ᙠ⩧玙쫕鍋嫃涩_xdb21_ᎆ㜒ҵ叹㛙醲壱钼_xde45_佷뙐눓掁_xda24_ᨂΨꬑⳐ訵؃䁣⍘텣ࠗᢥ偨_xdb00_䄯窘蹕㜪㦑梏㶴걌녉虪씧蕮ꛒṰᶖጟ猙ᯩᓡ禫潍洋_xde38_歂཭舫ﰪᇑ" localSheetId="11">'Financial Inclusion &amp; Literacy'!$B$15:$F$19</definedName>
    <definedName name="SdCtb14db368c02545288e6cfce7cdd0aa9b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尢ᤊ謀İ_x0018_ᄬ㘇ฯ쐐̈́ﵳ벙䚦≨㴁裌䥙饬ꠗ⶞죦犌︽ڟ孊ᜉ䐸넮㗙୳䡥니岹¤凐铊镟굅钱어㫖晢춒수赀_xdb3e_⻋聶㣀㸐爱ᜓ䪹蔒쥁兏℀䐁켁ꯝ鹣ᙠ⩧玙쫕鍋嫃涩_xdb21_ᎆ㜒ҵ叹㛙醲壱钼_xde45_佷뙐눓掁_xda24_ᨂΨꬑⳐ訵؃䁣⍘텣ࠗᢥ偨_xdb00_䄯窘蹕㜪㦑梏㶴걌녉虪씧蕮ꛒṰᶖጟ猙ᯩᓡ禫潍洋_xde38_歂཭舫ﰪᇑ" localSheetId="4">'Sustainable Lending'!#REF!</definedName>
    <definedName name="SdCtb14db368c02545288e6cfce7cdd0aa9b_1" comment="sc櫉㬄ꉞ_xd94a_྇淙藍楑躓嵷䷓霝샽_xdda3_沏ׄÕ與夯⮉䆅䠈勀Ĥ䴈얳䐗ໟ᛬᝿_xde76_䎓怳ꔂᤶ푲栲疃ཡ飴೏ᐭฤ䬓ገꅈ䫜ꊢ䁼㲄⌟㛔諭फ़_xdfb1_ﶈ迒譬肕_xde97_尠趒༏_xde08_ﴐꟅ悽줄셰悕め씬䱁怈嬋ң倄諒Ⲝ鸕䀁귔搋Đ젝何_x000d_ᎌᒸ兖쮀ä鐡좡墅莑≺耄ズ㟕挣它─抡ꀫ칋純煒䀦⨊⤶懖쇵죱◴㧒앩_xd89a_ᜨ8㕎↷ᩘጶ膛ᝳ㑫᪓猖躰竝앖ద斅ꫝ飵쐄⩣䍘픵쵩텶䰅㓄޴鴗劖듮ⲇ⛸씑黨疝坝헌븟魬ⴜ앝賩啝뾢㎁ﾁ囐䝭敃㌵ఢ仢곭㥈ӕ榸䟪箳ཐ᧵⇐恎㩔疻蚊訁餄썐攙׼䉲ेりㆹကࣨ☟馡ᅧ詁뱰ꍞ舗隸丐髥롎蕵ꪢ考晡淋态昗헵秥뎹_xdb0a_겡锤䁍枛脑쌄죓_xd974_塅엙᠉đ䕮ခ饽胶_xdfb7_톳绦眅" localSheetId="2">'CO2e Emissions'!#REF!</definedName>
    <definedName name="SdCtb14db368c02545288e6cfce7cdd0aa9b_1" comment="sc櫉㬄ꉞ_xd94a_྇淙藍楑躓嵷䷓霝샽_xdda3_沏ׄÕ與夯⮉䆅䠈勀Ĥ䴈얳䐗ໟ᛬᝿_xde76_䎓怳ꔂᤶ푲栲疃ཡ飴೏ᐭฤ䬓ገꅈ䫜ꊢ䁼㲄⌟㛔諭फ़_xdfb1_ﶈ迒譬肕_xde97_尠趒༏_xde08_ﴐꟅ悽줄셰悕め씬䱁怈嬋ң倄諒Ⲝ鸕䀁귔搋Đ젝何_x000d_ᎌᒸ兖쮀ä鐡좡墅莑≺耄ズ㟕挣它─抡ꀫ칋純煒䀦⨊⤶懖쇵죱◴㧒앩_xd89a_ᜨ8㕎↷ᩘጶ膛ᝳ㑫᪓猖躰竝앖ద斅ꫝ飵쐄⩣䍘픵쵩텶䰅㓄޴鴗劖듮ⲇ⛸씑黨疝坝헌븟魬ⴜ앝賩啝뾢㎁ﾁ囐䝭敃㌵ఢ仢곭㥈ӕ榸䟪箳ཐ᧵⇐恎㩔疻蚊訁餄썐攙׼䉲ेりㆹကࣨ☟馡ᅧ詁뱰ꍞ舗隸丐髥롎蕵ꪢ考晡淋态昗헵秥뎹_xdb0a_겡锤䁍枛脑쌄죓_xd974_塅엙᠉đ䕮ခ饽胶_xdfb7_톳绦眅" localSheetId="3">'Environmental Footprint'!#REF!</definedName>
    <definedName name="SdCtb14db368c02545288e6cfce7cdd0aa9b_1" comment="sc櫉㬄ꉞ_xd94a_྇淙藍楑躓嵷䷓霝샽_xdda3_沏ׄÕ與夯⮉䆅䠈勀Ĥ䴈얳䐗ໟ᛬᝿_xde76_䎓怳ꔂᤶ푲栲疃ཡ飴೏ᐭฤ䬓ገꅈ䫜ꊢ䁼㲄⌟㛔諭फ़_xdfb1_ﶈ迒譬肕_xde97_尠趒༏_xde08_ﴐꟅ悽줄셰悕め씬䱁怈嬋ң倄諒Ⲝ鸕䀁귔搋Đ젝何_x000d_ᎌᒸ兖쮀ä鐡좡墅莑≺耄ズ㟕挣它─抡ꀫ칋純煒䀦⨊⤶懖쇵죱◴㧒앩_xd89a_ᜨ8㕎↷ᩘጶ膛ᝳ㑫᪓猖躰竝앖ద斅ꫝ飵쐄⩣䍘픵쵩텶䰅㓄޴鴗劖듮ⲇ⛸씑黨疝坝헌븟魬ⴜ앝賩啝뾢㎁ﾁ囐䝭敃㌵ఢ仢곭㥈ӕ榸䟪箳ཐ᧵⇐恎㩔疻蚊訁餄썐攙׼䉲ेりㆹကࣨ☟馡ᅧ詁뱰ꍞ舗隸丐髥롎蕵ꪢ考晡淋态昗헵秥뎹_xdb0a_겡锤䁍枛脑쌄죓_xd974_塅엙᠉đ䕮ခ饽胶_xdfb7_톳绦眅" localSheetId="11">'Financial Inclusion &amp; Literacy'!$B$15:$F$19</definedName>
    <definedName name="SdCtb14db368c02545288e6cfce7cdd0aa9b_1" comment="sc櫉㬄ꉞ_xd94a_྇淙藍楑躓嵷䷓霝샽_xdda3_沏ׄÕ與夯⮉䆅䠈勀Ĥ䴈얳䐗ໟ᛬᝿_xde76_䎓怳ꔂᤶ푲栲疃ཡ飴೏ᐭฤ䬓ገꅈ䫜ꊢ䁼㲄⌟㛔諭फ़_xdfb1_ﶈ迒譬肕_xde97_尠趒༏_xde08_ﴐꟅ悽줄셰悕め씬䱁怈嬋ң倄諒Ⲝ鸕䀁귔搋Đ젝何_x000d_ᎌᒸ兖쮀ä鐡좡墅莑≺耄ズ㟕挣它─抡ꀫ칋純煒䀦⨊⤶懖쇵죱◴㧒앩_xd89a_ᜨ8㕎↷ᩘጶ膛ᝳ㑫᪓猖躰竝앖ద斅ꫝ飵쐄⩣䍘픵쵩텶䰅㓄޴鴗劖듮ⲇ⛸씑黨疝坝헌븟魬ⴜ앝賩啝뾢㎁ﾁ囐䝭敃㌵ఢ仢곭㥈ӕ榸䟪箳ཐ᧵⇐恎㩔疻蚊訁餄썐攙׼䉲ेりㆹကࣨ☟馡ᅧ詁뱰ꍞ舗隸丐髥롎蕵ꪢ考晡淋态昗헵秥뎹_xdb0a_겡锤䁍枛脑쌄죓_xd974_塅엙᠉đ䕮ခ饽胶_xdfb7_톳绦眅" localSheetId="4">'Sustainable Lending'!#REF!</definedName>
    <definedName name="SdCtb14db368c02545288e6cfce7cdd0aa9b_2" comment="sc_xde78_⢧ｮᘗﷷ斅ᎈヨꖗ늗杙蹍秛_xd844_笪홨ㆤ駇ᶐܻ콭ꭖ赺츲싲病暁홨⣯_xd8ef_琰迈Ǆ䑆寚沣翦ᠱ뱜㥐䧯芖枿攻륡ᐷꑕﵸ蒆磡蔮狽_xdf9e_䭺_xdf21_뮐ỹ뜦阫㴫쪕࿎砀䵲ྂӼ௉竛₣脳譱4đ歬꺭薘텖_xda1b_慪嘂臁⸆ᐒ俨儎඼簞焄_x0000_" localSheetId="2">'CO2e Emissions'!#REF!</definedName>
    <definedName name="SdCtb14db368c02545288e6cfce7cdd0aa9b_2" comment="sc_xde78_⢧ｮᘗﷷ斅ᎈヨꖗ늗杙蹍秛_xd844_笪홨ㆤ駇ᶐܻ콭ꭖ赺츲싲病暁홨⣯_xd8ef_琰迈Ǆ䑆寚沣翦ᠱ뱜㥐䧯芖枿攻륡ᐷꑕﵸ蒆磡蔮狽_xdf9e_䭺_xdf21_뮐ỹ뜦阫㴫쪕࿎砀䵲ྂӼ௉竛₣脳譱4đ歬꺭薘텖_xda1b_慪嘂臁⸆ᐒ俨儎඼簞焄_x0000_" localSheetId="3">'Environmental Footprint'!#REF!</definedName>
    <definedName name="SdCtb14db368c02545288e6cfce7cdd0aa9b_2" comment="sc_xde78_⢧ｮᘗﷷ斅ᎈヨꖗ늗杙蹍秛_xd844_笪홨ㆤ駇ᶐܻ콭ꭖ赺츲싲病暁홨⣯_xd8ef_琰迈Ǆ䑆寚沣翦ᠱ뱜㥐䧯芖枿攻륡ᐷꑕﵸ蒆磡蔮狽_xdf9e_䭺_xdf21_뮐ỹ뜦阫㴫쪕࿎砀䵲ྂӼ௉竛₣脳譱4đ歬꺭薘텖_xda1b_慪嘂臁⸆ᐒ俨儎඼簞焄_x0000_" localSheetId="11">'Financial Inclusion &amp; Literacy'!$B$15:$F$19</definedName>
    <definedName name="SdCtb14db368c02545288e6cfce7cdd0aa9b_2" comment="sc_xde78_⢧ｮᘗﷷ斅ᎈヨꖗ늗杙蹍秛_xd844_笪홨ㆤ駇ᶐܻ콭ꭖ赺츲싲病暁홨⣯_xd8ef_琰迈Ǆ䑆寚沣翦ᠱ뱜㥐䧯芖枿攻륡ᐷꑕﵸ蒆磡蔮狽_xdf9e_䭺_xdf21_뮐ỹ뜦阫㴫쪕࿎砀䵲ྂӼ௉竛₣脳譱4đ歬꺭薘텖_xda1b_慪嘂臁⸆ᐒ俨儎඼簞焄_x0000_" localSheetId="4">'Sustainable Lending'!#REF!</definedName>
    <definedName name="SdCtb867551dd34241dda9c6cf6ac2c36af5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2">'CO2e Emissions'!#REF!</definedName>
    <definedName name="SdCtb867551dd34241dda9c6cf6ac2c36af5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3">'Environmental Footprint'!#REF!</definedName>
    <definedName name="SdCtb867551dd34241dda9c6cf6ac2c36af5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1">'Financial Inclusion &amp; Literacy'!$B$15:$F$19</definedName>
    <definedName name="SdCtb867551dd34241dda9c6cf6ac2c36af5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4">'Sustainable Lending'!#REF!</definedName>
    <definedName name="SdCtb867551dd34241dda9c6cf6ac2c36af5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2">'CO2e Emissions'!#REF!</definedName>
    <definedName name="SdCtb867551dd34241dda9c6cf6ac2c36af5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3">'Environmental Footprint'!#REF!</definedName>
    <definedName name="SdCtb867551dd34241dda9c6cf6ac2c36af5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1">'Financial Inclusion &amp; Literacy'!$B$15:$F$19</definedName>
    <definedName name="SdCtb867551dd34241dda9c6cf6ac2c36af5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4">'Sustainable Lending'!#REF!</definedName>
    <definedName name="SdCtb867551dd34241dda9c6cf6ac2c36af5_2" comment="scᚬ严㏂ᤪწ髤ἇ신끮돆㠱ܜ퀒跚ꙝ⭀婷棛㕔膠⠋턼ꍿﮚⷷ὘䈙譼ऀ_x0000_" localSheetId="2">'CO2e Emissions'!#REF!</definedName>
    <definedName name="SdCtb867551dd34241dda9c6cf6ac2c36af5_2" comment="scᚬ严㏂ᤪწ髤ἇ신끮돆㠱ܜ퀒跚ꙝ⭀婷棛㕔膠⠋턼ꍿﮚⷷ὘䈙譼ऀ_x0000_" localSheetId="3">'Environmental Footprint'!#REF!</definedName>
    <definedName name="SdCtb867551dd34241dda9c6cf6ac2c36af5_2" comment="scᚬ严㏂ᤪწ髤ἇ신끮돆㠱ܜ퀒跚ꙝ⭀婷棛㕔膠⠋턼ꍿﮚⷷ὘䈙譼ऀ_x0000_" localSheetId="11">'Financial Inclusion &amp; Literacy'!$B$15:$F$19</definedName>
    <definedName name="SdCtb867551dd34241dda9c6cf6ac2c36af5_2" comment="scᚬ严㏂ᤪწ髤ἇ신끮돆㠱ܜ퀒跚ꙝ⭀婷棛㕔膠⠋턼ꍿﮚⷷ὘䈙譼ऀ_x0000_" localSheetId="4">'Sustainable Lending'!#REF!</definedName>
    <definedName name="SdCtb880f4d72e0047bfbd0ecd83408d59e5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2">'CO2e Emissions'!#REF!</definedName>
    <definedName name="SdCtb880f4d72e0047bfbd0ecd83408d59e5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2">'CO2e Emissions'!#REF!</definedName>
    <definedName name="SdCtb880f4d72e0047bfbd0ecd83408d59e5_2" comment="scᚬ严㏂ᤪწ髤ἇ신끮돆㠱ܜ퀒跚ꙝ⭀婷棛㕔膠⠋턼ꍿﮚⷷ὘䈙譼ऀ_x0000_" localSheetId="2">'CO2e Emissions'!#REF!</definedName>
    <definedName name="SdCted18aedd130747aba911e715fc6405ed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3">'Diversity and Inclusion'!#REF!</definedName>
    <definedName name="SdCted18aedd130747aba911e715fc6405ed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5">'PRB2021'!#REF!</definedName>
    <definedName name="SdCted18aedd130747aba911e715fc6405ed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2">Staff!#REF!</definedName>
    <definedName name="SdCted18aedd130747aba911e715fc6405ed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3">'Diversity and Inclusion'!#REF!</definedName>
    <definedName name="SdCted18aedd130747aba911e715fc6405ed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5">'PRB2021'!#REF!</definedName>
    <definedName name="SdCted18aedd130747aba911e715fc6405ed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2">Staff!#REF!</definedName>
    <definedName name="SdCted18aedd130747aba911e715fc6405ed_2" comment="scᚬ严㏂ᤪწ髤ἇ신끮돆㠱ܜ퀒跚ꙝ⭀婷棛㕔膠⠋턼ꍿﮚⷷ὘䈙譼ऀ_x0000_" localSheetId="13">'Diversity and Inclusion'!#REF!</definedName>
    <definedName name="SdCted18aedd130747aba911e715fc6405ed_2" comment="scᚬ严㏂ᤪწ髤ἇ신끮돆㠱ܜ퀒跚ꙝ⭀婷棛㕔膠⠋턼ꍿﮚⷷ὘䈙譼ऀ_x0000_" localSheetId="15">'PRB2021'!#REF!</definedName>
    <definedName name="SdCted18aedd130747aba911e715fc6405ed_2" comment="scᚬ严㏂ᤪწ髤ἇ신끮돆㠱ܜ퀒跚ꙝ⭀婷棛㕔膠⠋턼ꍿﮚⷷ὘䈙譼ऀ_x0000_" localSheetId="12">Staff!#REF!</definedName>
    <definedName name="SdCtee6efcf46b7c44faa436b307d476d382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2">'CO2e Emissions'!#REF!</definedName>
    <definedName name="SdCtee6efcf46b7c44faa436b307d476d382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3">'Environmental Footprint'!#REF!</definedName>
    <definedName name="SdCtee6efcf46b7c44faa436b307d476d382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1">'Financial Inclusion &amp; Literacy'!$B$9:$F$10</definedName>
    <definedName name="SdCtee6efcf46b7c44faa436b307d476d382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4">'Sustainable Lending'!#REF!</definedName>
    <definedName name="SdCtee6efcf46b7c44faa436b307d476d382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2">'CO2e Emissions'!#REF!</definedName>
    <definedName name="SdCtee6efcf46b7c44faa436b307d476d382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3">'Environmental Footprint'!#REF!</definedName>
    <definedName name="SdCtee6efcf46b7c44faa436b307d476d382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1">'Financial Inclusion &amp; Literacy'!$B$9:$F$10</definedName>
    <definedName name="SdCtee6efcf46b7c44faa436b307d476d382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4">'Sustainable Lending'!#REF!</definedName>
    <definedName name="SdCtee6efcf46b7c44faa436b307d476d382_2" comment="scᚬ严㏂ᤪწ髤ἇ신끮돆㠱ܜ퀒跚ꙝ⭀婷棛㕔膠⠋턼ꍿﮚⷷ὘䈙譼ऀ_x0000_" localSheetId="2">'CO2e Emissions'!#REF!</definedName>
    <definedName name="SdCtee6efcf46b7c44faa436b307d476d382_2" comment="scᚬ严㏂ᤪწ髤ἇ신끮돆㠱ܜ퀒跚ꙝ⭀婷棛㕔膠⠋턼ꍿﮚⷷ὘䈙譼ऀ_x0000_" localSheetId="3">'Environmental Footprint'!#REF!</definedName>
    <definedName name="SdCtee6efcf46b7c44faa436b307d476d382_2" comment="scᚬ严㏂ᤪწ髤ἇ신끮돆㠱ܜ퀒跚ꙝ⭀婷棛㕔膠⠋턼ꍿﮚⷷ὘䈙譼ऀ_x0000_" localSheetId="11">'Financial Inclusion &amp; Literacy'!$B$9:$F$10</definedName>
    <definedName name="SdCtee6efcf46b7c44faa436b307d476d382_2" comment="scᚬ严㏂ᤪწ髤ἇ신끮돆㠱ܜ퀒跚ꙝ⭀婷棛㕔膠⠋턼ꍿﮚⷷ὘䈙譼ऀ_x0000_" localSheetId="4">'Sustainable Lending'!#REF!</definedName>
    <definedName name="SdCtff4f94efea114990ad8a2d303c231492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3">'Diversity and Inclusion'!#REF!</definedName>
    <definedName name="SdCtff4f94efea114990ad8a2d303c231492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5">'PRB2021'!$C$23:$E$24</definedName>
    <definedName name="SdCtff4f94efea114990ad8a2d303c231492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3">'Diversity and Inclusion'!#REF!</definedName>
    <definedName name="SdCtff4f94efea114990ad8a2d303c231492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5">'PRB2021'!$C$23:$E$24</definedName>
    <definedName name="SdCtff4f94efea114990ad8a2d303c231492_2" comment="scᚬ严㏂ᤪწ髤ἇ신끮돆㠱ܜ퀒跚ꙝ⭀婷棛㕔膠⠋턼ꍿﮚⷷ὘䈙譼ऀ_x0000_" localSheetId="13">'Diversity and Inclusion'!#REF!</definedName>
    <definedName name="SdCtff4f94efea114990ad8a2d303c231492_2" comment="scᚬ严㏂ᤪწ髤ἇ신끮돆㠱ܜ퀒跚ꙝ⭀婷棛㕔膠⠋턼ꍿﮚⷷ὘䈙譼ऀ_x0000_" localSheetId="15">'PRB2021'!$C$23:$E$24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1" i="35" l="1"/>
  <c r="E37" i="35"/>
  <c r="G68" i="35" l="1"/>
  <c r="G67" i="35"/>
  <c r="G66" i="35"/>
  <c r="G65" i="35"/>
  <c r="F37" i="35"/>
  <c r="G43" i="35"/>
  <c r="G40" i="35"/>
  <c r="G13" i="35"/>
  <c r="G14" i="35"/>
  <c r="F84" i="35"/>
  <c r="F83" i="35"/>
  <c r="C50" i="35"/>
  <c r="E107" i="35" l="1"/>
  <c r="E106" i="35"/>
  <c r="C106" i="35"/>
  <c r="E104" i="35"/>
  <c r="G106" i="35" l="1"/>
  <c r="D106" i="35"/>
  <c r="D44" i="3"/>
  <c r="D37" i="35"/>
  <c r="D15" i="35" s="1"/>
  <c r="D12" i="35" s="1"/>
  <c r="E15" i="35"/>
  <c r="E12" i="35" s="1"/>
  <c r="F15" i="35"/>
  <c r="E55" i="22"/>
  <c r="D55" i="22"/>
  <c r="C38" i="22"/>
  <c r="C55" i="22"/>
  <c r="C107" i="35"/>
  <c r="E105" i="35"/>
  <c r="C105" i="35"/>
  <c r="C104" i="35"/>
  <c r="F92" i="35"/>
  <c r="F93" i="35"/>
  <c r="F94" i="35"/>
  <c r="F95" i="35"/>
  <c r="F96" i="35"/>
  <c r="F97" i="35"/>
  <c r="F98" i="35"/>
  <c r="F91" i="35"/>
  <c r="E82" i="35"/>
  <c r="D82" i="35"/>
  <c r="C82" i="35"/>
  <c r="E81" i="35"/>
  <c r="C81" i="35"/>
  <c r="C52" i="35" l="1"/>
  <c r="C37" i="35"/>
  <c r="F12" i="35"/>
  <c r="F104" i="35"/>
  <c r="F82" i="35"/>
  <c r="G104" i="35"/>
  <c r="D104" i="35"/>
  <c r="G105" i="35"/>
  <c r="D105" i="35"/>
  <c r="F105" i="35"/>
  <c r="F106" i="35"/>
  <c r="G107" i="35"/>
  <c r="D107" i="35"/>
  <c r="F107" i="35"/>
  <c r="F81" i="35"/>
  <c r="H15" i="30"/>
  <c r="G15" i="30"/>
  <c r="E77" i="22"/>
  <c r="D77" i="22"/>
  <c r="C77" i="22"/>
  <c r="C67" i="22"/>
  <c r="E38" i="22"/>
  <c r="D38" i="22"/>
  <c r="D37" i="5"/>
  <c r="D12" i="5"/>
  <c r="G44" i="3"/>
  <c r="F45" i="13"/>
  <c r="E45" i="13"/>
  <c r="F42" i="13"/>
  <c r="E42" i="13"/>
  <c r="H37" i="6"/>
  <c r="H36" i="6"/>
  <c r="E97" i="22"/>
  <c r="D97" i="22"/>
  <c r="C97" i="22"/>
  <c r="E88" i="22"/>
  <c r="D88" i="22"/>
  <c r="C88" i="22"/>
  <c r="E67" i="22"/>
  <c r="D67" i="22"/>
  <c r="C51" i="3"/>
  <c r="C50" i="3"/>
  <c r="C49" i="3"/>
  <c r="C48" i="3"/>
  <c r="C47" i="3"/>
  <c r="C46" i="3"/>
  <c r="C45" i="3"/>
  <c r="H44" i="3"/>
  <c r="F44" i="3"/>
  <c r="E44" i="3"/>
  <c r="E38" i="5" l="1"/>
  <c r="E39" i="5"/>
  <c r="E41" i="5"/>
  <c r="E40" i="5"/>
  <c r="E42" i="5"/>
  <c r="E43" i="5"/>
  <c r="E44" i="5"/>
  <c r="E14" i="5"/>
  <c r="E15" i="5"/>
  <c r="E16" i="5"/>
  <c r="E17" i="5"/>
  <c r="E18" i="5"/>
  <c r="E19" i="5"/>
  <c r="E13" i="5"/>
  <c r="C15" i="35"/>
  <c r="C12" i="35" s="1"/>
  <c r="C44" i="3"/>
  <c r="E12" i="5" l="1"/>
  <c r="E37" i="5"/>
</calcChain>
</file>

<file path=xl/sharedStrings.xml><?xml version="1.0" encoding="utf-8"?>
<sst xmlns="http://schemas.openxmlformats.org/spreadsheetml/2006/main" count="2110" uniqueCount="1136">
  <si>
    <t>Sustainability Fact Book 2021</t>
  </si>
  <si>
    <t>- Corporate Responsibility Report 2021</t>
  </si>
  <si>
    <t>- Nykredit Group Annual Report 2021</t>
  </si>
  <si>
    <t>- Risk and Capital Management Report 2021</t>
  </si>
  <si>
    <t>- Corporate Governance 2021</t>
  </si>
  <si>
    <t>Table of contents</t>
  </si>
  <si>
    <t>Policies and commitments</t>
  </si>
  <si>
    <t>We will actively support sustainable development</t>
  </si>
  <si>
    <r>
      <t>CO</t>
    </r>
    <r>
      <rPr>
        <u/>
        <vertAlign val="subscript"/>
        <sz val="11"/>
        <color theme="1"/>
        <rFont val="Arial"/>
        <family val="2"/>
        <scheme val="minor"/>
      </rPr>
      <t>2</t>
    </r>
    <r>
      <rPr>
        <u/>
        <sz val="11"/>
        <color theme="1"/>
        <rFont val="Arial"/>
        <family val="2"/>
        <scheme val="minor"/>
      </rPr>
      <t>e Emmisions</t>
    </r>
  </si>
  <si>
    <t>Environmental Footprint</t>
  </si>
  <si>
    <t>Taxonomy Eligibility</t>
  </si>
  <si>
    <t>Responsible business practises</t>
  </si>
  <si>
    <t>Governance</t>
  </si>
  <si>
    <t>Compliance</t>
  </si>
  <si>
    <t>Customer Protection</t>
  </si>
  <si>
    <t>Financial Inclusion &amp; Literacy</t>
  </si>
  <si>
    <t>Human Resources</t>
  </si>
  <si>
    <t>Staff</t>
  </si>
  <si>
    <t>Diversity and inclusion</t>
  </si>
  <si>
    <t>Nykredit's GRI Index</t>
  </si>
  <si>
    <t>Principles for Responsible Banking</t>
  </si>
  <si>
    <r>
      <rPr>
        <b/>
        <sz val="11"/>
        <color theme="1"/>
        <rFont val="Arial"/>
        <family val="2"/>
        <scheme val="minor"/>
      </rPr>
      <t>For</t>
    </r>
    <r>
      <rPr>
        <sz val="11"/>
        <color theme="1"/>
        <rFont val="Arial"/>
        <family val="2"/>
        <scheme val="minor"/>
      </rPr>
      <t xml:space="preserve"> </t>
    </r>
    <r>
      <rPr>
        <b/>
        <sz val="11"/>
        <color theme="1"/>
        <rFont val="Arial"/>
        <family val="2"/>
        <scheme val="minor"/>
      </rPr>
      <t>further information</t>
    </r>
    <r>
      <rPr>
        <sz val="11"/>
        <color theme="1"/>
        <rFont val="Arial"/>
        <family val="2"/>
        <scheme val="minor"/>
      </rPr>
      <t xml:space="preserve"> please contact Investor Relations at investor_relations@nykredit.dk or Uffe Lembo, Responsibility Lead at UL@nykredit.dk.</t>
    </r>
  </si>
  <si>
    <t>Policies approved by the Board of Directors</t>
  </si>
  <si>
    <t>Responsible</t>
  </si>
  <si>
    <t>Comment</t>
  </si>
  <si>
    <t>Whistleblower Protection Policy</t>
  </si>
  <si>
    <t>Board of Directors</t>
  </si>
  <si>
    <t>Only in Danish</t>
  </si>
  <si>
    <t>Environmental Policy</t>
  </si>
  <si>
    <t>Sustainable Investments Policy</t>
  </si>
  <si>
    <t>IT Security Policy</t>
  </si>
  <si>
    <t>Tax Policy</t>
  </si>
  <si>
    <t>Remuneration Policy</t>
  </si>
  <si>
    <t>Anti-money Laundering Policy</t>
  </si>
  <si>
    <t>Communications Policy</t>
  </si>
  <si>
    <t>Diversity Policy</t>
  </si>
  <si>
    <t>Credit Policy</t>
  </si>
  <si>
    <t>Not public, but describtion can be found in Risk and Capital Management Report 2021, pp 24-39</t>
  </si>
  <si>
    <t>Market Risk Policy</t>
  </si>
  <si>
    <t>Not public, but describtion can be found in Risk and Capital Management Report 2021, pp 49-55</t>
  </si>
  <si>
    <t>Liquidity Policy</t>
  </si>
  <si>
    <t>Not public, but describtion can be found in Risk and Capital Management Report 2021, pp 56-67</t>
  </si>
  <si>
    <t>Operational Risk Policy</t>
  </si>
  <si>
    <t>Not public, but describtion can be found in Risk and Capital Management Report 2021, pp 40-48</t>
  </si>
  <si>
    <t>Capital Policy</t>
  </si>
  <si>
    <t>Not public, but describtion can be found in Risk and Capital Management Report 2021, pp 14-23</t>
  </si>
  <si>
    <t>Compliance Policy</t>
  </si>
  <si>
    <t>Not public</t>
  </si>
  <si>
    <t>Anti-Corruption Policy</t>
  </si>
  <si>
    <t>Valuation Policy</t>
  </si>
  <si>
    <t>Nykredit Group Products Policy</t>
  </si>
  <si>
    <t>Data Governance Policy</t>
  </si>
  <si>
    <t>Personal Data Policy</t>
  </si>
  <si>
    <t>Corporate Culture Policy</t>
  </si>
  <si>
    <t>Data Ethics Policy</t>
  </si>
  <si>
    <t>Insurance Cover Policy</t>
  </si>
  <si>
    <t>IT Risk Management Policy</t>
  </si>
  <si>
    <t>Anti-Harassment Policy</t>
  </si>
  <si>
    <t>Note: All policies are reviewed and approved by the Board of Directors at least once a year, and the Board of Directors receives regular reports on compliance with limits and guidelines set out in the policies. Read more in the Risk and Capital Management Report at nykredit.com/riskandcapitalmanagement</t>
  </si>
  <si>
    <t>Other policies</t>
  </si>
  <si>
    <t>Code of Conduct</t>
  </si>
  <si>
    <t>Executive Board</t>
  </si>
  <si>
    <t>Conflict of Interest Policy</t>
  </si>
  <si>
    <t>Part of our Code of Conduct</t>
  </si>
  <si>
    <t>Supplier Code of Conduct</t>
  </si>
  <si>
    <t>Procurement</t>
  </si>
  <si>
    <t>Privacy Policy and Cookies</t>
  </si>
  <si>
    <t>Green Bond Framework</t>
  </si>
  <si>
    <t>Green Bond Committee</t>
  </si>
  <si>
    <t>Group Procurement Policy</t>
  </si>
  <si>
    <t>Complaint Handeling Policy</t>
  </si>
  <si>
    <t>Working Environment Policy</t>
  </si>
  <si>
    <t>Commitments</t>
  </si>
  <si>
    <t>Carbon Disclosure Project (CDP)</t>
  </si>
  <si>
    <t>https://www.cdp.net/en/responses/13627</t>
  </si>
  <si>
    <t>Environmental Management System</t>
  </si>
  <si>
    <t>ISO 14001 standard. Certified by Force Technology</t>
  </si>
  <si>
    <t>GHG Reporting</t>
  </si>
  <si>
    <t>Secured by Nykredit's Environmental Policy</t>
  </si>
  <si>
    <t>Renewable energy</t>
  </si>
  <si>
    <t>Secured by Nykredit's Environmental Policy. 100% of Nykredit’s electricity comes from wind power</t>
  </si>
  <si>
    <r>
      <t>CO</t>
    </r>
    <r>
      <rPr>
        <vertAlign val="subscript"/>
        <sz val="9"/>
        <color theme="1"/>
        <rFont val="Arial"/>
        <family val="2"/>
        <scheme val="minor"/>
      </rPr>
      <t>2</t>
    </r>
    <r>
      <rPr>
        <sz val="9"/>
        <color theme="1"/>
        <rFont val="Arial"/>
        <family val="2"/>
        <scheme val="minor"/>
      </rPr>
      <t>e neutral</t>
    </r>
  </si>
  <si>
    <t>Carbon neutral as of 1. January 2020*</t>
  </si>
  <si>
    <t>UN Global Compact</t>
  </si>
  <si>
    <t>Nykredit has endorsed the Ten Principles of the UN Global Compact since 2008</t>
  </si>
  <si>
    <t>UN Sustainable Development Goals (SDGs)</t>
  </si>
  <si>
    <t>In 2018 we integrated the SDGs into our strategic corporate responsibility efforts. The SDGs remain central benchmarks for how Nykredit may contribute to solving main societal challenges.</t>
  </si>
  <si>
    <t>ICMA's Green Bond Principles</t>
  </si>
  <si>
    <t>Nykredit has established a Green Bond Framework that builds on ICMA's Green Bond Principles</t>
  </si>
  <si>
    <t>UN Principles for Responsible Investment (PRI)</t>
  </si>
  <si>
    <t>Signatory since 2008</t>
  </si>
  <si>
    <t>Signatory since 2019</t>
  </si>
  <si>
    <t>OECD Guidelines for Multinational Enterprises</t>
  </si>
  <si>
    <t>Global Reporting Initiative (GRI)</t>
  </si>
  <si>
    <t>Nykredit's Corporate Responsibility Report is prepared in accordence with GRI Standards</t>
  </si>
  <si>
    <t>Task Force on Climate-Related Financial Disclosures (TCFD)</t>
  </si>
  <si>
    <t>Nykredit Asset Management is supporting signatory</t>
  </si>
  <si>
    <t>Net Zero Asset Management</t>
  </si>
  <si>
    <t>Signatory since 2021</t>
  </si>
  <si>
    <t>GDPR</t>
  </si>
  <si>
    <t xml:space="preserve">Secured by legislation. </t>
  </si>
  <si>
    <t>The ILO Declaration of Fundamental Principles of Rights at Work</t>
  </si>
  <si>
    <t xml:space="preserve">*Nykredit can never become carbon neutral through the Group’s own initiatives alone. Nykredit has no control of how the district heating that we use is generated, and we cannot completely eliminate emissions from transport. Thus, Nykredit has decided to compensate for Nykredit’s remaining unavoidable carbon emissions from heating and transport through third-party verified Gold Standard carbon credits from a wind farm in India. These carbon credits have been purchased. </t>
  </si>
  <si>
    <r>
      <t>CO</t>
    </r>
    <r>
      <rPr>
        <vertAlign val="subscript"/>
        <sz val="18"/>
        <color theme="0"/>
        <rFont val="Arial Black"/>
        <family val="2"/>
        <scheme val="major"/>
      </rPr>
      <t>2</t>
    </r>
    <r>
      <rPr>
        <sz val="18"/>
        <color theme="0"/>
        <rFont val="Arial Black"/>
        <family val="2"/>
        <scheme val="major"/>
      </rPr>
      <t>e emissions</t>
    </r>
  </si>
  <si>
    <t>Introduction</t>
  </si>
  <si>
    <r>
      <t>Nykredit's financed emissions are based on tonnes of CO</t>
    </r>
    <r>
      <rPr>
        <vertAlign val="subscript"/>
        <sz val="9"/>
        <rFont val="Arial"/>
        <family val="2"/>
      </rPr>
      <t xml:space="preserve">2 </t>
    </r>
    <r>
      <rPr>
        <sz val="9"/>
        <rFont val="Arial"/>
        <family val="2"/>
      </rPr>
      <t>equivalents (tCO</t>
    </r>
    <r>
      <rPr>
        <vertAlign val="subscript"/>
        <sz val="9"/>
        <rFont val="Arial"/>
        <family val="2"/>
      </rPr>
      <t>2</t>
    </r>
    <r>
      <rPr>
        <sz val="9"/>
        <rFont val="Arial"/>
        <family val="2"/>
      </rPr>
      <t>e). Finance Denmark's Framework for Financed Emissions Accounting has been used. Key reporting principles and detailed methodology descriptions are provided below each table. The financed emissions have been estimated on a best effort basis. Nykredit is committed to improving the data quality and the business units covered. Nykredit will continue to support the development of Finance Denmark's framework and regularly analyse market developments. The methodology and assumptions will be updated accordingly.</t>
    </r>
  </si>
  <si>
    <t>Overview</t>
  </si>
  <si>
    <r>
      <t>CO</t>
    </r>
    <r>
      <rPr>
        <b/>
        <vertAlign val="subscript"/>
        <sz val="9"/>
        <color rgb="FF07094A"/>
        <rFont val="Arial"/>
        <family val="2"/>
      </rPr>
      <t>2</t>
    </r>
    <r>
      <rPr>
        <b/>
        <sz val="9"/>
        <color rgb="FF07094A"/>
        <rFont val="Arial"/>
        <family val="2"/>
      </rPr>
      <t>e emissions (tonnes)</t>
    </r>
  </si>
  <si>
    <t>Index 2012-2021</t>
  </si>
  <si>
    <t> </t>
  </si>
  <si>
    <r>
      <t>Total CO</t>
    </r>
    <r>
      <rPr>
        <b/>
        <vertAlign val="subscript"/>
        <sz val="9"/>
        <color rgb="FF07094A"/>
        <rFont val="Arial"/>
        <family val="2"/>
      </rPr>
      <t>2</t>
    </r>
    <r>
      <rPr>
        <b/>
        <sz val="9"/>
        <color rgb="FF07094A"/>
        <rFont val="Arial"/>
        <family val="2"/>
      </rPr>
      <t>e emissions</t>
    </r>
  </si>
  <si>
    <t>N/A</t>
  </si>
  <si>
    <r>
      <t>Direct CO</t>
    </r>
    <r>
      <rPr>
        <vertAlign val="subscript"/>
        <sz val="9"/>
        <color rgb="FF07094A"/>
        <rFont val="Arial"/>
        <family val="2"/>
      </rPr>
      <t>2</t>
    </r>
    <r>
      <rPr>
        <sz val="9"/>
        <color rgb="FF07094A"/>
        <rFont val="Arial"/>
        <family val="2"/>
      </rPr>
      <t>e emissions (Scope 1)</t>
    </r>
  </si>
  <si>
    <r>
      <t>Indirect CO</t>
    </r>
    <r>
      <rPr>
        <vertAlign val="subscript"/>
        <sz val="9"/>
        <color rgb="FF07094A"/>
        <rFont val="Arial"/>
        <family val="2"/>
      </rPr>
      <t>2</t>
    </r>
    <r>
      <rPr>
        <sz val="9"/>
        <color rgb="FF07094A"/>
        <rFont val="Arial"/>
        <family val="2"/>
      </rPr>
      <t>e emissions (Scope 2)</t>
    </r>
  </si>
  <si>
    <t>Other indirect CO2e emissions (Scope 3)*</t>
  </si>
  <si>
    <r>
      <t>Note: The source of market-based emissions from electricity is the RE-DISS publication "European Residual Mixes". Scope 1: Direct greenhouse gas emissions are emissions from sources owned or controlled by Nykredit. They include emissions from direct combustion of fuels and our vehicle fleet.  Scope 2: Indirect greenhouse gas emissions are emissions resulting from the consumption of the electricity we purchase. They include emissions that result from our consumption of electricity and district heating. Scope 3: Other indirect greenhouse gas emissions are emissions from sources that are not owned or controlled by Nykredit. They include third-party deliveries, business travel and use of products and services sold. This category is an optional reporting category. Nykredit includes the following elements: CO</t>
    </r>
    <r>
      <rPr>
        <vertAlign val="subscript"/>
        <sz val="8"/>
        <color rgb="FF07094A"/>
        <rFont val="Arial"/>
        <family val="2"/>
      </rPr>
      <t>2</t>
    </r>
    <r>
      <rPr>
        <sz val="8"/>
        <color rgb="FF07094A"/>
        <rFont val="Arial"/>
        <family val="2"/>
      </rPr>
      <t>e emissions from air and rail travel, work-related own car travel and taxi travel and investments. Please note that emissions from investments were added to scope 3 emissions in 2020.</t>
    </r>
  </si>
  <si>
    <t>*Category 13 - Downstream Leased Assets - and Category 15 - Investments - were added to scope 3 emissions in 2020.</t>
  </si>
  <si>
    <t>Scope 1</t>
  </si>
  <si>
    <r>
      <t>Direct CO</t>
    </r>
    <r>
      <rPr>
        <b/>
        <vertAlign val="subscript"/>
        <sz val="9"/>
        <color rgb="FF07094A"/>
        <rFont val="Arial"/>
        <family val="2"/>
      </rPr>
      <t>2</t>
    </r>
    <r>
      <rPr>
        <b/>
        <sz val="9"/>
        <color rgb="FF07094A"/>
        <rFont val="Arial"/>
        <family val="2"/>
      </rPr>
      <t>e emissions</t>
    </r>
  </si>
  <si>
    <t>- Company car travel</t>
  </si>
  <si>
    <t>- Heat consumption - oil and gas</t>
  </si>
  <si>
    <t>Scope 2</t>
  </si>
  <si>
    <t>Location-based</t>
  </si>
  <si>
    <t>Market-based</t>
  </si>
  <si>
    <r>
      <t>Indirect CO</t>
    </r>
    <r>
      <rPr>
        <b/>
        <vertAlign val="subscript"/>
        <sz val="9"/>
        <color rgb="FF07094A"/>
        <rFont val="Arial"/>
        <family val="2"/>
      </rPr>
      <t>2</t>
    </r>
    <r>
      <rPr>
        <b/>
        <sz val="9"/>
        <color rgb="FF07094A"/>
        <rFont val="Arial"/>
        <family val="2"/>
      </rPr>
      <t>e emissions</t>
    </r>
  </si>
  <si>
    <t>- Electricity consumption</t>
  </si>
  <si>
    <t>- Heat consumption - from CHP plants</t>
  </si>
  <si>
    <t>Note: The location-based method reflects the average emissions intensity of the Danish electricity grid on which energy consumption occurs. The market-based method reflects emissions from the electricity producer from which Nykredit has chosen to buy electricity. It derives emission factors from contractual instruments, which include any type of contract between two parties for the sale and purchase of energy bundled with attributes about the energy generation, or for unbundled attribute claims. Nykredit's supply is 100% backed by Renewable Energy Certificates (RECs).</t>
  </si>
  <si>
    <t>Scope 3</t>
  </si>
  <si>
    <r>
      <t>CO</t>
    </r>
    <r>
      <rPr>
        <b/>
        <vertAlign val="subscript"/>
        <sz val="9"/>
        <color rgb="FF07094A"/>
        <rFont val="Arial"/>
        <family val="2"/>
      </rPr>
      <t>2</t>
    </r>
    <r>
      <rPr>
        <b/>
        <sz val="9"/>
        <color rgb="FF07094A"/>
        <rFont val="Arial"/>
        <family val="2"/>
      </rPr>
      <t>e emissions (tonnes), all business operations 2021</t>
    </r>
  </si>
  <si>
    <r>
      <t>Other indirect CO</t>
    </r>
    <r>
      <rPr>
        <b/>
        <vertAlign val="subscript"/>
        <sz val="9"/>
        <color rgb="FF002060"/>
        <rFont val="Arial"/>
        <family val="2"/>
      </rPr>
      <t>2</t>
    </r>
    <r>
      <rPr>
        <b/>
        <sz val="9"/>
        <color rgb="FF002060"/>
        <rFont val="Arial"/>
        <family val="2"/>
      </rPr>
      <t>e emissions (scope 3)</t>
    </r>
  </si>
  <si>
    <t>Category 1 - Purchased Goods and Services</t>
  </si>
  <si>
    <t>Category 2 - Capital Goods</t>
  </si>
  <si>
    <t>Category 3 - Fuel- and Energy-Related Activities Not Included in Scope 1 or Scope 2</t>
  </si>
  <si>
    <t>Category 4 - Upstream Transportation and Distribution</t>
  </si>
  <si>
    <t>Category 5 - Wasted Geerated in Operations</t>
  </si>
  <si>
    <t>Category 6 - Business Travel</t>
  </si>
  <si>
    <t>Category 7 - Employee Commuting</t>
  </si>
  <si>
    <t>Category 8 - Upstream Leased Assets</t>
  </si>
  <si>
    <t>Category 9 - Downstream Transportation and Distribution</t>
  </si>
  <si>
    <t>Category 10 - Processing of Sold Products</t>
  </si>
  <si>
    <t>Category 11 - Use of Sold Products</t>
  </si>
  <si>
    <t>Category 12 - End-of-Life Treatment of Sold Products</t>
  </si>
  <si>
    <t>Category 13 - Downstream Leased Assets</t>
  </si>
  <si>
    <t>Category 14 - Franchises</t>
  </si>
  <si>
    <t>Category 15 - Investments</t>
  </si>
  <si>
    <t xml:space="preserve">Note: Category 15 covers both loans and Investments. The coverage of Category 15 was expanded in 2021 to include mortgages to agriculture and industry properties as well as bank loans to businesses. In addition, Category 13 - Downstream Leased Assets - and Category 15 - Investments - were added to scope 3 emissions in 2020.					</t>
  </si>
  <si>
    <t>Energy-Related Activities in JN Data</t>
  </si>
  <si>
    <t>Air travel</t>
  </si>
  <si>
    <t>Rail travel</t>
  </si>
  <si>
    <t>Own car travel</t>
  </si>
  <si>
    <t>Taxi travel</t>
  </si>
  <si>
    <t>Leased cars</t>
  </si>
  <si>
    <t>Note: Only privately leased cars are included. In 2021 the estimated driving distance of a car was revised based on data from the Danish Centre For Environment and Energy (DCE) resulting in lower emissions than in previous years.</t>
  </si>
  <si>
    <r>
      <t>CO</t>
    </r>
    <r>
      <rPr>
        <b/>
        <vertAlign val="subscript"/>
        <sz val="10"/>
        <color rgb="FF07094A"/>
        <rFont val="Arial"/>
        <family val="2"/>
      </rPr>
      <t>2</t>
    </r>
    <r>
      <rPr>
        <b/>
        <sz val="10"/>
        <color rgb="FF07094A"/>
        <rFont val="Arial"/>
        <family val="2"/>
      </rPr>
      <t>e emissions, all business operations 2021</t>
    </r>
  </si>
  <si>
    <t>DKKm</t>
  </si>
  <si>
    <t>Business operation</t>
  </si>
  <si>
    <t>Business volume covered in calculation</t>
  </si>
  <si>
    <t xml:space="preserve">Coverage </t>
  </si>
  <si>
    <r>
      <t>Financed emissions (ktCO</t>
    </r>
    <r>
      <rPr>
        <vertAlign val="subscript"/>
        <sz val="9"/>
        <color rgb="FF07094A"/>
        <rFont val="Arial"/>
        <family val="2"/>
      </rPr>
      <t>2</t>
    </r>
    <r>
      <rPr>
        <sz val="9"/>
        <color rgb="FF07094A"/>
        <rFont val="Arial"/>
        <family val="2"/>
      </rPr>
      <t>e)</t>
    </r>
  </si>
  <si>
    <r>
      <t>Emission intensity (tCO</t>
    </r>
    <r>
      <rPr>
        <vertAlign val="subscript"/>
        <sz val="9"/>
        <color rgb="FF07094A"/>
        <rFont val="Arial"/>
        <family val="2"/>
      </rPr>
      <t>2</t>
    </r>
    <r>
      <rPr>
        <sz val="9"/>
        <color rgb="FF07094A"/>
        <rFont val="Arial"/>
        <family val="2"/>
      </rPr>
      <t>e/DKKm)</t>
    </r>
  </si>
  <si>
    <t>Mortgages</t>
  </si>
  <si>
    <t>Bank</t>
  </si>
  <si>
    <t xml:space="preserve">Investments, Nykredit and Sparinvest </t>
  </si>
  <si>
    <t xml:space="preserve">Own portfolio </t>
  </si>
  <si>
    <t>Note: Mortgage and bank lending is exclusive of foreign lending. Please see a description of the methods used under each business unit below.</t>
  </si>
  <si>
    <t>Mortgage lending</t>
  </si>
  <si>
    <r>
      <t>CO</t>
    </r>
    <r>
      <rPr>
        <b/>
        <vertAlign val="subscript"/>
        <sz val="10"/>
        <color rgb="FF07094A"/>
        <rFont val="Arial"/>
        <family val="2"/>
      </rPr>
      <t>2</t>
    </r>
    <r>
      <rPr>
        <b/>
        <sz val="10"/>
        <color rgb="FF07094A"/>
        <rFont val="Arial"/>
        <family val="2"/>
      </rPr>
      <t>e emissions, mortgage lending 2021</t>
    </r>
  </si>
  <si>
    <t>DKKbn</t>
  </si>
  <si>
    <t>Property category</t>
  </si>
  <si>
    <t>Coverage</t>
  </si>
  <si>
    <t>Share of financed emissions</t>
  </si>
  <si>
    <t>Weighted data quality score</t>
  </si>
  <si>
    <t>Owner-occupied dwellings</t>
  </si>
  <si>
    <t>Public housing</t>
  </si>
  <si>
    <t>Cooperative housing</t>
  </si>
  <si>
    <t>Private rental</t>
  </si>
  <si>
    <t>Office and retail</t>
  </si>
  <si>
    <t>Agriculture</t>
  </si>
  <si>
    <t>Industri and trades</t>
  </si>
  <si>
    <t>Other</t>
  </si>
  <si>
    <r>
      <t>Note: Mortgage lending is exclusive of foreign lending. The calculation of CO</t>
    </r>
    <r>
      <rPr>
        <vertAlign val="subscript"/>
        <sz val="8"/>
        <color rgb="FF07094A"/>
        <rFont val="Arial"/>
        <family val="2"/>
      </rPr>
      <t>2</t>
    </r>
    <r>
      <rPr>
        <sz val="8"/>
        <color rgb="FF07094A"/>
        <rFont val="Arial"/>
        <family val="2"/>
      </rPr>
      <t>e emissions related to the mortgage credit portfolio follows the principles laid out in Chapter 7 (Mortgages) and Chapter 8 (Business Loans) of Finance Denmark’s Framework for Financed Emissions Accounting, depending on the property type. That implies:
- For properties with an energy label, CO</t>
    </r>
    <r>
      <rPr>
        <vertAlign val="subscript"/>
        <sz val="8"/>
        <color rgb="FF07094A"/>
        <rFont val="Arial"/>
        <family val="2"/>
      </rPr>
      <t>2</t>
    </r>
    <r>
      <rPr>
        <sz val="8"/>
        <color rgb="FF07094A"/>
        <rFont val="Arial"/>
        <family val="2"/>
      </rPr>
      <t>e emissions are estimated as a function of: energy label (energy consumption), heating source (emission factor) and size (sqm).
- For properties in the categories above, but without an energy label, an energy label is randomly drawn from the distribution of energy labels, taking variables such as building type, municipality type (urban, sub-urban and rural) and heating source into account.
- For industries and agriculture, CO</t>
    </r>
    <r>
      <rPr>
        <vertAlign val="subscript"/>
        <sz val="8"/>
        <color rgb="FF07094A"/>
        <rFont val="Arial"/>
        <family val="2"/>
      </rPr>
      <t>2</t>
    </r>
    <r>
      <rPr>
        <sz val="8"/>
        <color rgb="FF07094A"/>
        <rFont val="Arial"/>
        <family val="2"/>
      </rPr>
      <t>e emissions are calculated based on the method outlined in Chapter 8 of FIDA's CO</t>
    </r>
    <r>
      <rPr>
        <vertAlign val="subscript"/>
        <sz val="8"/>
        <color rgb="FF07094A"/>
        <rFont val="Arial"/>
        <family val="2"/>
      </rPr>
      <t xml:space="preserve">2 </t>
    </r>
    <r>
      <rPr>
        <sz val="8"/>
        <color rgb="FF07094A"/>
        <rFont val="Arial"/>
        <family val="2"/>
      </rPr>
      <t>model. The estimate of financed emissions is calculated using Statistics Denmark's data sources on lending to and emissions from each industry sector, thus obtaining a data quality score of 5. The data sources are updated up to 2 years later than the reporting year. The latest available data is used.</t>
    </r>
  </si>
  <si>
    <r>
      <t>CO</t>
    </r>
    <r>
      <rPr>
        <b/>
        <vertAlign val="subscript"/>
        <sz val="10"/>
        <color rgb="FF07094A"/>
        <rFont val="Arial"/>
        <family val="2"/>
      </rPr>
      <t>2</t>
    </r>
    <r>
      <rPr>
        <b/>
        <sz val="10"/>
        <color rgb="FF07094A"/>
        <rFont val="Arial"/>
        <family val="2"/>
      </rPr>
      <t>e emissions, mortgage lending/capital centre 2021</t>
    </r>
  </si>
  <si>
    <t>​DKKbn</t>
  </si>
  <si>
    <t>​Capital Center</t>
  </si>
  <si>
    <t>​E</t>
  </si>
  <si>
    <r>
      <t>​</t>
    </r>
    <r>
      <rPr>
        <sz val="9"/>
        <color rgb="FF07094A"/>
        <rFont val="Arial"/>
        <family val="2"/>
      </rPr>
      <t>G</t>
    </r>
  </si>
  <si>
    <t>​H</t>
  </si>
  <si>
    <r>
      <t>​</t>
    </r>
    <r>
      <rPr>
        <sz val="9"/>
        <color rgb="FF07094A"/>
        <rFont val="Arial"/>
        <family val="2"/>
      </rPr>
      <t>I</t>
    </r>
  </si>
  <si>
    <t>Note: Mortgage lending is exclusive of foreign lending. In our calculations per capital centre, we have included the four rated capital centres, which corresponds to all capital centres used for all new loans excluding government guaranteed lending to subsidised housing, which is funded via capital centre J. The four rated capital centres cover around 94% of the total outstanding loans.</t>
  </si>
  <si>
    <t>Bank lending</t>
  </si>
  <si>
    <r>
      <t>CO</t>
    </r>
    <r>
      <rPr>
        <b/>
        <vertAlign val="subscript"/>
        <sz val="10"/>
        <color rgb="FF07094A"/>
        <rFont val="Arial"/>
        <family val="2"/>
      </rPr>
      <t>2</t>
    </r>
    <r>
      <rPr>
        <b/>
        <sz val="10"/>
        <color rgb="FF07094A"/>
        <rFont val="Arial"/>
        <family val="2"/>
      </rPr>
      <t>e emissions, car loans, personal costumers 2021</t>
    </r>
  </si>
  <si>
    <t>Business volume covered in calcuation</t>
  </si>
  <si>
    <t>Business Loans</t>
  </si>
  <si>
    <t>Private Consumer Loans (Home loans only)</t>
  </si>
  <si>
    <t>Motor Vehicle Loans</t>
  </si>
  <si>
    <r>
      <t>Note: Bank lending is exclusive of foreign lending. The calculation of CO</t>
    </r>
    <r>
      <rPr>
        <vertAlign val="subscript"/>
        <sz val="8"/>
        <color rgb="FF07094A"/>
        <rFont val="Arial"/>
        <family val="2"/>
      </rPr>
      <t>2</t>
    </r>
    <r>
      <rPr>
        <sz val="8"/>
        <color rgb="FF07094A"/>
        <rFont val="Arial"/>
        <family val="2"/>
      </rPr>
      <t>e emissions related to the bank credit portfolio follows the principles laid out in Chapter 7 (Mortgages), Chapter 8 (Business Loans), and Chapter 10 (Motor Vehicle Loans) of Finance Denmark’s Framework for Financed Emissions Accounting. 
- Business Loans: The estimate of financed emissions is calculated using Statistics Denmark's data sources on lending to and emissions from each industry sector, thus obtaining a data quality score of 5. The data sources are updated up to 2 years later than the reporting year. The latest available data is used.
- Private Consumer Loans: Finance Denmark has yet to publish a method for calculating financed emisisons for private consumers where the use of proceeds is unknown. So far only financed emissions for house loans are calculated for which the methodology suggests using the Mortgage method in Chapter 7.
- Motor Vehicle Loans: Only car loans for personal customers funded by Nykredit Leasing are included. When available, the WLTP norm (Worldwide Harmonised Light Vehicle Test Procedure) is used to estimate the emission intensity (gCO</t>
    </r>
    <r>
      <rPr>
        <vertAlign val="subscript"/>
        <sz val="8"/>
        <color rgb="FF07094A"/>
        <rFont val="Arial"/>
        <family val="2"/>
      </rPr>
      <t>2</t>
    </r>
    <r>
      <rPr>
        <sz val="8"/>
        <color rgb="FF07094A"/>
        <rFont val="Arial"/>
        <family val="2"/>
      </rPr>
      <t>/km) of the car. Emissions from cars without a WLTP norm has been calculated based on key figures from an average Danish car with a similar fuel type. An average driving distance is calculated and applied for each fuel type (between approx. 14,500 km and 26,000 km depending on the fuel type). All statistical numbers used in the calculation are obtained from the Danish National Center for Environment and Energy.</t>
    </r>
  </si>
  <si>
    <t>Investments</t>
  </si>
  <si>
    <r>
      <t>CO</t>
    </r>
    <r>
      <rPr>
        <b/>
        <vertAlign val="subscript"/>
        <sz val="10"/>
        <color rgb="FF07094A"/>
        <rFont val="Arial"/>
        <family val="2"/>
      </rPr>
      <t>2</t>
    </r>
    <r>
      <rPr>
        <b/>
        <sz val="10"/>
        <color rgb="FF07094A"/>
        <rFont val="Arial"/>
        <family val="2"/>
      </rPr>
      <t>e emissions, investments 2021</t>
    </r>
  </si>
  <si>
    <t>Coverage (market value)</t>
  </si>
  <si>
    <t>Weighted Average Carbon Intensity, all investments, Nykredit and Sparinvest except sovereigns and mortgage bonds</t>
  </si>
  <si>
    <t>Own portfolio</t>
  </si>
  <si>
    <t>-</t>
  </si>
  <si>
    <t>Note: All holdings have been determined based on market value. We have not been able to determine the climate footprint of Nykredit's own portfolio, as no available data exist on covered bond issues. Likewise, data on share issues have been too sparse to make a determination in alignment with recently adopted industry standards. The determination of the climate footprint of Nykredit's investment management activities only comprises Nykredit's and Sparinvest's equity and corporate bond funds. It does not include the climate footprint of discretionary investment management. A small part of the funds are also exposed to other funds outside of Nykredit's and Sparinvest's universes. These have not been included either, as data have not yet been updated. We expect data availability to improve in the course of the next six months, and once improved, we will update the climate footprint of Nykredit's investments.</t>
  </si>
  <si>
    <t>A greener Nykredit</t>
  </si>
  <si>
    <t>Target</t>
  </si>
  <si>
    <r>
      <t>CO</t>
    </r>
    <r>
      <rPr>
        <vertAlign val="subscript"/>
        <sz val="9"/>
        <color rgb="FF07094A"/>
        <rFont val="Arial"/>
        <family val="2"/>
        <scheme val="minor"/>
      </rPr>
      <t>2</t>
    </r>
    <r>
      <rPr>
        <sz val="9"/>
        <color rgb="FF07094A"/>
        <rFont val="Arial"/>
        <family val="2"/>
        <scheme val="minor"/>
      </rPr>
      <t>e emissions per staff member (tonnes/FTE)</t>
    </r>
  </si>
  <si>
    <t>Total MWh consumption</t>
  </si>
  <si>
    <t>13.056
25% reduction before end of 2025 compared with 2017</t>
  </si>
  <si>
    <t>Share of recycled waste</t>
  </si>
  <si>
    <t>80%
in 2023</t>
  </si>
  <si>
    <t>Amount of waste per staff member (kg/FTE)</t>
  </si>
  <si>
    <t>137*</t>
  </si>
  <si>
    <t>100
in 2023</t>
  </si>
  <si>
    <t xml:space="preserve">Note:  Nykredit’s waste volumes declined only marginally in 2019, the main reason being that Nykredit, as part of GDPR, is completing a comprehensive review of its archives between 2019 and 2021, scanning in huge volumes of paper. Paper will be recycled. </t>
  </si>
  <si>
    <t>KPIs</t>
  </si>
  <si>
    <t>HQ buildings</t>
  </si>
  <si>
    <t>Customer centres</t>
  </si>
  <si>
    <t>Subsidiaries</t>
  </si>
  <si>
    <t>International activities</t>
  </si>
  <si>
    <t>Nykredit Group
2021</t>
  </si>
  <si>
    <t>Nykredit Group
2020</t>
  </si>
  <si>
    <t>Nykredit Group
2019</t>
  </si>
  <si>
    <t>Nykredit Group
2012</t>
  </si>
  <si>
    <t>Index
2020-2021</t>
  </si>
  <si>
    <t>Index
2012-2021</t>
  </si>
  <si>
    <t>Heated area per staff member (sqm)</t>
  </si>
  <si>
    <t>Electricity consumption per staff member (kWh)</t>
  </si>
  <si>
    <t>Electricity consumption per square metre (kWh)</t>
  </si>
  <si>
    <t>Heat consumption per staff member (kWh)</t>
  </si>
  <si>
    <t>Heat consumption per square metre (kWh)</t>
  </si>
  <si>
    <t>Total energy consumption per staff member (kWh)</t>
  </si>
  <si>
    <t>Total energy consumption per square metre (kWh)</t>
  </si>
  <si>
    <t>Resource consumption</t>
  </si>
  <si>
    <t>Number of locations</t>
  </si>
  <si>
    <t>- of which owned premises</t>
  </si>
  <si>
    <t>Heated area (sqm)</t>
  </si>
  <si>
    <t>Number of staff (total)</t>
  </si>
  <si>
    <t>Number of full-time staff (FTE)</t>
  </si>
  <si>
    <t>Consumption data</t>
  </si>
  <si>
    <t>Electricity (MWh)</t>
  </si>
  <si>
    <t>Heating (MWh)</t>
  </si>
  <si>
    <t>Heating, degree-day adjusted (MWh)*</t>
  </si>
  <si>
    <t>Direct energy consumption (MWh)</t>
  </si>
  <si>
    <t>- of which energy via renewable energy systems (MWh)</t>
  </si>
  <si>
    <t>Indirect energy consumption (MWh)</t>
  </si>
  <si>
    <t>Energy intensity (excl renewable energy systems)</t>
  </si>
  <si>
    <t xml:space="preserve">Total energy consumption (MWh) </t>
  </si>
  <si>
    <t>Transport</t>
  </si>
  <si>
    <t>Company car travel (km)</t>
  </si>
  <si>
    <t xml:space="preserve">Own car travel (km) </t>
  </si>
  <si>
    <t>Taxi travel (km)</t>
  </si>
  <si>
    <t>ShareNow electric cars (km)</t>
  </si>
  <si>
    <t>Rail travel (km)</t>
  </si>
  <si>
    <t xml:space="preserve">Air travel (km) </t>
  </si>
  <si>
    <t xml:space="preserve">CO2e emissions </t>
  </si>
  <si>
    <t>Total heat consumption (tonnes)</t>
  </si>
  <si>
    <t>Electricity consumption (tonnes)</t>
  </si>
  <si>
    <t>Air travel (tonnes)</t>
  </si>
  <si>
    <t>Rail travel (tonnes)</t>
  </si>
  <si>
    <t>Own car travel (tonnes)</t>
  </si>
  <si>
    <t>Company car travel (tonnes)</t>
  </si>
  <si>
    <t>Taxi travel (tonnes)</t>
  </si>
  <si>
    <r>
      <t>Total CO</t>
    </r>
    <r>
      <rPr>
        <vertAlign val="subscript"/>
        <sz val="9"/>
        <color theme="1"/>
        <rFont val="Arial"/>
        <family val="2"/>
        <scheme val="minor"/>
      </rPr>
      <t>2</t>
    </r>
    <r>
      <rPr>
        <sz val="9"/>
        <color theme="1"/>
        <rFont val="Arial"/>
        <family val="2"/>
        <scheme val="minor"/>
      </rPr>
      <t>e emissions before compensation (tonnes)</t>
    </r>
  </si>
  <si>
    <r>
      <t>CO</t>
    </r>
    <r>
      <rPr>
        <vertAlign val="subscript"/>
        <sz val="9"/>
        <color theme="1"/>
        <rFont val="Arial"/>
        <family val="2"/>
        <scheme val="minor"/>
      </rPr>
      <t>2</t>
    </r>
    <r>
      <rPr>
        <sz val="9"/>
        <color theme="1"/>
        <rFont val="Arial"/>
        <family val="2"/>
        <scheme val="minor"/>
      </rPr>
      <t>e emissions after purchase of RECS and Biogas Certificates (tonnes)</t>
    </r>
  </si>
  <si>
    <r>
      <t>CO</t>
    </r>
    <r>
      <rPr>
        <vertAlign val="subscript"/>
        <sz val="9"/>
        <color theme="1"/>
        <rFont val="Arial"/>
        <family val="2"/>
        <scheme val="minor"/>
      </rPr>
      <t>2</t>
    </r>
    <r>
      <rPr>
        <sz val="9"/>
        <color theme="1"/>
        <rFont val="Arial"/>
        <family val="2"/>
        <scheme val="minor"/>
      </rPr>
      <t>e emissions per staff member (tonnes)</t>
    </r>
  </si>
  <si>
    <r>
      <t>CO</t>
    </r>
    <r>
      <rPr>
        <vertAlign val="subscript"/>
        <sz val="9"/>
        <color theme="1"/>
        <rFont val="Arial"/>
        <family val="2"/>
        <scheme val="minor"/>
      </rPr>
      <t>2</t>
    </r>
    <r>
      <rPr>
        <sz val="9"/>
        <color theme="1"/>
        <rFont val="Arial"/>
        <family val="2"/>
        <scheme val="minor"/>
      </rPr>
      <t>e emissions per DKK 1 earned (DKK per kg CO</t>
    </r>
    <r>
      <rPr>
        <vertAlign val="subscript"/>
        <sz val="9"/>
        <color theme="1"/>
        <rFont val="Arial"/>
        <family val="2"/>
        <scheme val="minor"/>
      </rPr>
      <t>2</t>
    </r>
    <r>
      <rPr>
        <sz val="9"/>
        <color theme="1"/>
        <rFont val="Arial"/>
        <family val="2"/>
        <scheme val="minor"/>
      </rPr>
      <t>)</t>
    </r>
  </si>
  <si>
    <r>
      <t>CO</t>
    </r>
    <r>
      <rPr>
        <vertAlign val="subscript"/>
        <sz val="9"/>
        <color theme="1"/>
        <rFont val="Arial"/>
        <family val="2"/>
        <scheme val="minor"/>
      </rPr>
      <t>2</t>
    </r>
    <r>
      <rPr>
        <sz val="9"/>
        <color theme="1"/>
        <rFont val="Arial"/>
        <family val="2"/>
        <scheme val="minor"/>
      </rPr>
      <t>e emissions compensated by Gold Standard Certificates (tonnes)</t>
    </r>
  </si>
  <si>
    <r>
      <t>Total CO</t>
    </r>
    <r>
      <rPr>
        <vertAlign val="subscript"/>
        <sz val="9"/>
        <color theme="1"/>
        <rFont val="Arial"/>
        <family val="2"/>
        <scheme val="minor"/>
      </rPr>
      <t>2</t>
    </r>
    <r>
      <rPr>
        <sz val="9"/>
        <color theme="1"/>
        <rFont val="Arial"/>
        <family val="2"/>
        <scheme val="minor"/>
      </rPr>
      <t>e emissions after compensation (tonnes)</t>
    </r>
  </si>
  <si>
    <t>Waste</t>
  </si>
  <si>
    <t>Nykredit Group
2017</t>
  </si>
  <si>
    <t>Index
2017-2021</t>
  </si>
  <si>
    <t>Total wate (tonnes)</t>
  </si>
  <si>
    <t>Waste per staff member (kg/FTE)</t>
  </si>
  <si>
    <t>Waste sent to incineration (tonnes)</t>
  </si>
  <si>
    <t>Waste sent to landfill (tonnes)</t>
  </si>
  <si>
    <t>Waste recycled (tonnes)</t>
  </si>
  <si>
    <t>- of which food waste (tonnes)</t>
  </si>
  <si>
    <t>- of which paper (tonnes)</t>
  </si>
  <si>
    <t>- of which cardboard (tonnes)</t>
  </si>
  <si>
    <t>- of which plastic (tonnes)</t>
  </si>
  <si>
    <t>- of which electronic (tonnes)</t>
  </si>
  <si>
    <t>- of which glass (tonnes)</t>
  </si>
  <si>
    <t>- of which iron and metal (tonnes)</t>
  </si>
  <si>
    <t>- of which batteries (tonnes)</t>
  </si>
  <si>
    <t>- of which other waste (tonnes)</t>
  </si>
  <si>
    <t>Recycling (%)</t>
  </si>
  <si>
    <t xml:space="preserve">Other fragments (%) </t>
  </si>
  <si>
    <t>Water consumption</t>
  </si>
  <si>
    <r>
      <t>Total water consumption (m</t>
    </r>
    <r>
      <rPr>
        <vertAlign val="superscript"/>
        <sz val="9"/>
        <color rgb="FF07094A"/>
        <rFont val="Arial"/>
        <family val="2"/>
        <scheme val="minor"/>
      </rPr>
      <t>3</t>
    </r>
    <r>
      <rPr>
        <sz val="9"/>
        <color rgb="FF07094A"/>
        <rFont val="Arial"/>
        <family val="2"/>
        <scheme val="minor"/>
      </rPr>
      <t>)</t>
    </r>
  </si>
  <si>
    <r>
      <t>- of which recycling of water (m</t>
    </r>
    <r>
      <rPr>
        <vertAlign val="superscript"/>
        <sz val="9"/>
        <color rgb="FF07094A"/>
        <rFont val="Arial"/>
        <family val="2"/>
        <scheme val="minor"/>
      </rPr>
      <t>3</t>
    </r>
    <r>
      <rPr>
        <sz val="9"/>
        <color rgb="FF07094A"/>
        <rFont val="Arial"/>
        <family val="2"/>
        <scheme val="minor"/>
      </rPr>
      <t>)</t>
    </r>
  </si>
  <si>
    <t>Number of staff (FTE)</t>
  </si>
  <si>
    <t>Water consumption per staff member (litres)</t>
  </si>
  <si>
    <t>Water consumption per square metre (litres)</t>
  </si>
  <si>
    <t>*Data for 2021 are based on degee day adjusted according to a normal year.</t>
  </si>
  <si>
    <t>Responsible procurement</t>
  </si>
  <si>
    <t>Products carrying the Nordic Swan Ecolabel*</t>
  </si>
  <si>
    <t>Number of completed eco-challenges</t>
  </si>
  <si>
    <t>* Data for 2021 are compiled by Ecolabelling Denmark later this year.</t>
  </si>
  <si>
    <t>Sustainable lending</t>
  </si>
  <si>
    <t>Sustainable housing</t>
  </si>
  <si>
    <t>Owner-occupied mortgage lending, by energy label 2021</t>
  </si>
  <si>
    <t>Energy label</t>
  </si>
  <si>
    <t>Mortgage lending (DKKbn)</t>
  </si>
  <si>
    <t>Share</t>
  </si>
  <si>
    <t>None</t>
  </si>
  <si>
    <t>Energy labels, total</t>
  </si>
  <si>
    <t>A</t>
  </si>
  <si>
    <t>B</t>
  </si>
  <si>
    <t>C</t>
  </si>
  <si>
    <t>D</t>
  </si>
  <si>
    <t>E</t>
  </si>
  <si>
    <t>F</t>
  </si>
  <si>
    <t>G</t>
  </si>
  <si>
    <t xml:space="preserve">* Despite having been built after 2008, a good deal of the properties for which mortgage loans have been provided do not have an energy label registered in the Danish Energy Agency’s database. For the property types listed, the Danish building regulations (see BR08, BR10, BR15, BR18) have for many years prescribed maximum energy limits. For properties built in accordance with building regulations BR08, the maximum energy consumption limits correspond to a B energy label. For properties built in accordance with building regulations BR10 (or later), the maximum energy consumption limits prescribe energy label A. </t>
  </si>
  <si>
    <t xml:space="preserve">** Energy labels valid for ten years from the year of construction have been “assigned” to properties that comply with the above description. </t>
  </si>
  <si>
    <t xml:space="preserve">*** Since the entire land is mortgaged to the mortgage provider, the mortgage loan is linked to the number (BBR number) assigned by the Danish register of buildings and dwellings (Bygnings- og Boligregisteret) (BBR), where the energy label often refers to only one building. If several buildings with different energy labels share the same land, these buildings are excluded from the list. </t>
  </si>
  <si>
    <t>**** Mortgage loans for holiday homes are not included as holiday homes are not covered by the Danish energy label.</t>
  </si>
  <si>
    <t>Mortgage loans for owner-occupied dwellings with energy label A</t>
  </si>
  <si>
    <t>Lending (DKKbn)</t>
  </si>
  <si>
    <t>Sustainable businesses and properties</t>
  </si>
  <si>
    <t>Lending for rental, office and retail properties and subsidised housing, by energy label 2021</t>
  </si>
  <si>
    <t>* Despite having been built after 2008, a good deal of the properties for which mortgage loans have been provided do not have an energy label registered in the Danish Energy Agency’s database. For the property types listed, the Danish building regulations (see BR08, BR10, BR15, BR18) have for many years prescribed maximum energy limits. For properties built in accordance with building regulations BR08, the maximum energy consumption limits correspond to a B energy label. For properties built in accordance with building regulations BR10 (or later), the maximum energy consumption limits prescribe an A energy label.</t>
  </si>
  <si>
    <t xml:space="preserve"> </t>
  </si>
  <si>
    <t>** Energy labels valid for ten years from the year of construction have been “assigned” to properties that comply with the above description.</t>
  </si>
  <si>
    <t>*** Since the entire land is mortgaged to the mortgage provider, the mortgage loan is linked to the number (BBR number) assigned by the Danish register of buildings and dwellings (Bygnings- og Boligregisteret) (BBR), where the energy label often refers to only one building. If several buildings with different energy labels share the same land, these buildings are excluded from the list.
several buildings with different energy labels share the same land, these buildings are excluded from the list.</t>
  </si>
  <si>
    <t>**** Mortgage loans for industrial and manufacturing properties, social housing, cultural buildings and agriculture are not included.</t>
  </si>
  <si>
    <t>Mortgage lending for rental, office and retail properties as well as for subsidised housing energy-labelled A</t>
  </si>
  <si>
    <t>Sustainability assessment of products</t>
  </si>
  <si>
    <t>Sustainability assessment of products (number)</t>
  </si>
  <si>
    <t>Environmental fines &amp; penalties</t>
  </si>
  <si>
    <t xml:space="preserve">Green lending </t>
  </si>
  <si>
    <t>Unit</t>
  </si>
  <si>
    <t>Danish Green Bonds</t>
  </si>
  <si>
    <t>Swedish Green Bonds</t>
  </si>
  <si>
    <t>SEKm</t>
  </si>
  <si>
    <t>Green mortgages</t>
  </si>
  <si>
    <t>Sustainable Investments</t>
  </si>
  <si>
    <t>Sustainable Investments in numbers</t>
  </si>
  <si>
    <t>Nykredit’s total investments, covered by the Responsible Investment Policy</t>
  </si>
  <si>
    <t>Number of companies screened quarterly</t>
  </si>
  <si>
    <t>Companies with which Nykredit engages because of breach of standards</t>
  </si>
  <si>
    <t>Companies screened out</t>
  </si>
  <si>
    <t>Participation in general meetings</t>
  </si>
  <si>
    <t>- No of general meetings</t>
  </si>
  <si>
    <t>- % of AGM's where Nykredit participated</t>
  </si>
  <si>
    <t>- Votes cast against a company's board of directors, %</t>
  </si>
  <si>
    <t>Funds where carbon emissions are measured against an official benchmark</t>
  </si>
  <si>
    <r>
      <t>Funds with below-benchmark CO</t>
    </r>
    <r>
      <rPr>
        <vertAlign val="subscript"/>
        <sz val="9"/>
        <color rgb="FF07094A"/>
        <rFont val="Arial"/>
        <family val="2"/>
        <scheme val="minor"/>
      </rPr>
      <t>2</t>
    </r>
    <r>
      <rPr>
        <sz val="9"/>
        <color rgb="FF07094A"/>
        <rFont val="Arial"/>
        <family val="2"/>
        <scheme val="minor"/>
      </rPr>
      <t>e emissions</t>
    </r>
  </si>
  <si>
    <t>Funds with above-benchmark ESG ratings</t>
  </si>
  <si>
    <t>Nykredit funds assessed based on human rights</t>
  </si>
  <si>
    <t>Note: Nykredit and Sparinvest merged in 2020, and the funds cast votes on two different proxy voting platforms in 2020 and 2021. Nykredit's funds participated in 1,321 general meetings, and Sparinvest's funds participated in 964 meetings in 2021. Votes against the board's recommendations came to 8.2% in Nykredit's funds and 15.8% i Sparinvest's funds.</t>
  </si>
  <si>
    <t>Risk Management</t>
  </si>
  <si>
    <t>Risk assesment</t>
  </si>
  <si>
    <t>Procedure</t>
  </si>
  <si>
    <t>Credit risk</t>
  </si>
  <si>
    <t>Determined by the Credit Policy and described in Risk and Capital Management Report 2019, p. 22-36</t>
  </si>
  <si>
    <t>Market risk</t>
  </si>
  <si>
    <t>Determined by the Market Risk Policy and described in Risk and Capital Management Report 2019, p. 41-46</t>
  </si>
  <si>
    <t>Liquidity risk</t>
  </si>
  <si>
    <t>Determined by the Liquidity Risk Policy and described in Risk and Capital Management Report 2019, p. 47-57 and annual report 2019, p. 30</t>
  </si>
  <si>
    <t>Operational risk</t>
  </si>
  <si>
    <t>Determined by the Operational Risk Policy and described in Risk and Capital Management Report 2019, p. 37-40</t>
  </si>
  <si>
    <t>IT security prodecures</t>
  </si>
  <si>
    <t>Determined by the IT Security Policy</t>
  </si>
  <si>
    <t>Mangement</t>
  </si>
  <si>
    <t>Governance for risk management</t>
  </si>
  <si>
    <t>See Risk and Capital Management Report 2019, p. 6</t>
  </si>
  <si>
    <t>Audit of risk management</t>
  </si>
  <si>
    <t>Internal audit</t>
  </si>
  <si>
    <t>Responsible products</t>
  </si>
  <si>
    <t>Products Committee, see more in Risk and Capital Management Report 2019, p. 9</t>
  </si>
  <si>
    <t>Position Statements</t>
  </si>
  <si>
    <t>Comments</t>
  </si>
  <si>
    <t>Biodiversity</t>
  </si>
  <si>
    <t>Energy use</t>
  </si>
  <si>
    <t>Forestry</t>
  </si>
  <si>
    <t>Mining</t>
  </si>
  <si>
    <t>Oil and gas</t>
  </si>
  <si>
    <t>Materials</t>
  </si>
  <si>
    <t>Exposures to ESG risks</t>
  </si>
  <si>
    <t>Exposure to climate change</t>
  </si>
  <si>
    <t>Exposure to social risks</t>
  </si>
  <si>
    <t>Exposure to…</t>
  </si>
  <si>
    <t>Taxonomy eligibility</t>
  </si>
  <si>
    <t>EU-taxonomy relevant exposures</t>
  </si>
  <si>
    <t xml:space="preserve"> DKKbn</t>
  </si>
  <si>
    <t>Proportion in the total assets</t>
  </si>
  <si>
    <t>Total assets</t>
  </si>
  <si>
    <t>Exposures to taxonomy-eligible economic activities</t>
  </si>
  <si>
    <t>Exposures to taxonomy non-eligible economic activities</t>
  </si>
  <si>
    <t>Exposures to central governments, central banks and supranational issuers</t>
  </si>
  <si>
    <t>Derivatives</t>
  </si>
  <si>
    <t>Exposures to undertakings that are not obliged to publish non-financial information pursuant to Article 19a or 29a of Directive 2013/34/EU</t>
  </si>
  <si>
    <t>Trading portfolio</t>
  </si>
  <si>
    <t>On demand inter-bank loans</t>
  </si>
  <si>
    <t>Ownership</t>
  </si>
  <si>
    <t>Nykredit A/S</t>
  </si>
  <si>
    <t>Forenet Kredit*</t>
  </si>
  <si>
    <t xml:space="preserve">  </t>
  </si>
  <si>
    <t>PFA Pension</t>
  </si>
  <si>
    <t>Pension Danmark</t>
  </si>
  <si>
    <t>PKA</t>
  </si>
  <si>
    <t>AP Pension</t>
  </si>
  <si>
    <t>AkademikerPension</t>
  </si>
  <si>
    <t>Pras A/S</t>
  </si>
  <si>
    <t>Østifterne f.m.b.a.</t>
  </si>
  <si>
    <t>Industiens Fond</t>
  </si>
  <si>
    <t>*Forenet Kredit is an association, and its members are customers with Nykredit or Totalkredit. Hence, Nykredit A/S is predominantly owned by its customers. The customers of the Nykredit Group have a voice through the democratic processes of the association.</t>
  </si>
  <si>
    <t>Members of the Board of Directors</t>
  </si>
  <si>
    <t>Gender</t>
  </si>
  <si>
    <t>Independent</t>
  </si>
  <si>
    <t>Staff representative</t>
  </si>
  <si>
    <t>Merete Eldrup (chairman)</t>
  </si>
  <si>
    <t>Y</t>
  </si>
  <si>
    <t>N</t>
  </si>
  <si>
    <t>Nina Smith</t>
  </si>
  <si>
    <t>Olav Bredgaard Brusen</t>
  </si>
  <si>
    <t>M</t>
  </si>
  <si>
    <t>John Christiansen</t>
  </si>
  <si>
    <t>Michael Demsitz</t>
  </si>
  <si>
    <t>Per W. Hallgren</t>
  </si>
  <si>
    <t>Jørgen Høholt</t>
  </si>
  <si>
    <t>Hans-Ole Jochumsen</t>
  </si>
  <si>
    <t>Vibeke Krag</t>
  </si>
  <si>
    <t>Allan Kristiansen</t>
  </si>
  <si>
    <t>Ann-Mari Lundbæk Lauritsen</t>
  </si>
  <si>
    <t>Lasse Nyby</t>
  </si>
  <si>
    <t>Inge Sand</t>
  </si>
  <si>
    <t>Kristina Andersen Skiøld</t>
  </si>
  <si>
    <t>Preben Sunke</t>
  </si>
  <si>
    <t>Female board members, independent board members and staff representatives</t>
  </si>
  <si>
    <t>See resumés of the Board of Directors on https://www.nykredit.com/en-gb/om-os/organisation/bestyrelsen-i-nykredit-as/</t>
  </si>
  <si>
    <t>Nykredit Realkredit A/S</t>
  </si>
  <si>
    <t>See resumés of the Board of Directors on https://www.nykredit.com/en-gb/om-os/organisation/bestyrelsen/</t>
  </si>
  <si>
    <t>Board of Remuneration Committee</t>
  </si>
  <si>
    <t>Merete Eldrup</t>
  </si>
  <si>
    <t>Board Audit Committee</t>
  </si>
  <si>
    <t>Board Risk Committee</t>
  </si>
  <si>
    <t>Board Nomination Committee</t>
  </si>
  <si>
    <t>Female board members,  independent board members and staff representatives</t>
  </si>
  <si>
    <t>Group Committees</t>
  </si>
  <si>
    <t>Credits Committee</t>
  </si>
  <si>
    <t>Approves credit applications and loan impairments as well as oversees the management of risks in Nykredit's credits area. The Committee monitors Nykredit's credit portfolio and submits recommendations on credit policies and related matters to the individual Executive Boards and Boards of Directors of Group companies.</t>
  </si>
  <si>
    <t>Asset/Liability Committee</t>
  </si>
  <si>
    <t>Undertakes the day-to-day responsibilities and tasks of the Executive Boards in the areas of capital, funding, liquidity and market risk according to guidelines approved by the Boards of Directors. The Committee has a governance mandate in these areas, at Group as well as at company level.</t>
  </si>
  <si>
    <t>Group Risk Committee</t>
  </si>
  <si>
    <t>Oversees Nykredit's overall risk profile and capital requirements as well as assists the managements of the respective companies in ensuring compliance with current legislation and practices. The Group Risk Committee receives relevant material on the current risk scenario from the other Group committees.</t>
  </si>
  <si>
    <t>Contingency Committee</t>
  </si>
  <si>
    <t>Has the overall responsibility for compliance with IT security policy rules in relation to contingencies (major accidents and catastrophes) and the Group's entire spectrum of contingency plans covering IT as well as business aspects.</t>
  </si>
  <si>
    <t>Products Committee</t>
  </si>
  <si>
    <t>The Committee's overarching objective is to ensure that the development, maintenance and risk management of new products and services comply with the Group's business model and the guidelines approved by the Group Executive Board. Further, the Committee must monitor and evaluate the existing products.</t>
  </si>
  <si>
    <t>Internal Audit</t>
  </si>
  <si>
    <t>Principal tasks</t>
  </si>
  <si>
    <t>Internal Audit is responsible for testing and providing an opinion on whether Nykredit's overall risk management approach, risk management framework, business procedures and internal controls established in all material areas and risk areas have been established and are working satisfactorily.</t>
  </si>
  <si>
    <t>Renumeration and disclosures</t>
  </si>
  <si>
    <t>Material risk takers</t>
  </si>
  <si>
    <t xml:space="preserve">The Group have identified a total of 223 risk takers (end-2021). Information on remuneration of risk takers can be found in Nykredit's remuneration policy in section 5. </t>
  </si>
  <si>
    <t>Bonus programmes</t>
  </si>
  <si>
    <t xml:space="preserve">Individual bonus programmes apply to some of the staff of Markets Trading, Asset Management, Investments and Treasury. This is in line with market standards for such positions, and the remuneration of these staff members is chiefly based on their job performance. In addition, a limited number of individual bonus programmes apply to selected staff members. </t>
  </si>
  <si>
    <t>Disclosure</t>
  </si>
  <si>
    <t>Remuneration of the Boards of Directors and the Executive Boards of the Group Companies can be found on nykredit.com/salaries</t>
  </si>
  <si>
    <t>Tax payments</t>
  </si>
  <si>
    <t>The Nykredit Group is subject to tax in the countries in which it operates and subject to dividend tax in a number of countries in which it has invested in equities. The Nykredit Group expects total corporation tax payments for 2021 of DKK 1,921 million.</t>
  </si>
  <si>
    <t>Tax rates</t>
  </si>
  <si>
    <t>Denmark</t>
  </si>
  <si>
    <t>Luxembourg</t>
  </si>
  <si>
    <t>Greenland</t>
  </si>
  <si>
    <t>Employee training</t>
  </si>
  <si>
    <t>Share of staff having completed the IT security e-learning programmes and tests</t>
  </si>
  <si>
    <t>%</t>
  </si>
  <si>
    <t>85.0%*</t>
  </si>
  <si>
    <t>Share of staff having completed and passed anti-money laundering, anti-terrorism and anticorruption e-learning programmes and tests</t>
  </si>
  <si>
    <t>Number of staff having completed and passed data protection e-learning programmes and tests</t>
  </si>
  <si>
    <t>Note: Mandatory training for all employees including contractors. The numbers are lower than 100% because of maternity and other leave, illness, change of jobs etc.</t>
  </si>
  <si>
    <t>*Due to changes in the programme, testing is still in process.</t>
  </si>
  <si>
    <t>Whistleblowing scheme</t>
  </si>
  <si>
    <t>Number of reports</t>
  </si>
  <si>
    <t>Note: All inquiries are processed and subsequently handled in the organisation.</t>
  </si>
  <si>
    <t>KPIs for financial product safety</t>
  </si>
  <si>
    <t xml:space="preserve">Mortgage loans with LTV &gt; 80% </t>
  </si>
  <si>
    <t>Arrears, 75 days past due</t>
  </si>
  <si>
    <t>Write-offs as % of loans and advances (in DKKm)</t>
  </si>
  <si>
    <t>% (DKKm)</t>
  </si>
  <si>
    <t>0.02% (268 DKKm)</t>
  </si>
  <si>
    <t>0.02% (228 DKKm)</t>
  </si>
  <si>
    <t>0.02% (248 DKKm)</t>
  </si>
  <si>
    <t>0.02% (276 DKKm)</t>
  </si>
  <si>
    <t>0.01% (182 DKKm)</t>
  </si>
  <si>
    <t>0.03% (396 DKKm)</t>
  </si>
  <si>
    <t>Stock of repossessed properties (owner-occupied dwellings)</t>
  </si>
  <si>
    <t>Number</t>
  </si>
  <si>
    <t>107 (59)</t>
  </si>
  <si>
    <t>51 (26)</t>
  </si>
  <si>
    <t>35 (20)</t>
  </si>
  <si>
    <t>20 (16)</t>
  </si>
  <si>
    <t>15 (12)</t>
  </si>
  <si>
    <t>6 (6)</t>
  </si>
  <si>
    <t>Forced sales (whole market)</t>
  </si>
  <si>
    <t>898 (2,818)</t>
  </si>
  <si>
    <t>816 (2,657)</t>
  </si>
  <si>
    <t>619 (2,774)</t>
  </si>
  <si>
    <t>556 (2,357)</t>
  </si>
  <si>
    <t>476 (2,196)</t>
  </si>
  <si>
    <t>349 (1,402)</t>
  </si>
  <si>
    <t>Customer satisfaction</t>
  </si>
  <si>
    <t>Personal customers</t>
  </si>
  <si>
    <t>(EPSI 1-100)</t>
  </si>
  <si>
    <t>Business customers</t>
  </si>
  <si>
    <t>Number of complaints*</t>
  </si>
  <si>
    <t xml:space="preserve">*Complaints can be filed at all times at: </t>
  </si>
  <si>
    <t>Ris og ros | Nykredit</t>
  </si>
  <si>
    <t>Responsibility</t>
  </si>
  <si>
    <t>Responsible lending</t>
  </si>
  <si>
    <t>Loans provided by Nykredit are based on a customer’s creditworthiness. We examine a customer’s personal finances and assess the customer’s ability and will to honour agreements entered into with Nykredit.</t>
  </si>
  <si>
    <t>Responsible investment</t>
  </si>
  <si>
    <t>We will guide customers towards sustainable investment through dialogue, transparency and new products.</t>
  </si>
  <si>
    <t>Financial Inclusion</t>
  </si>
  <si>
    <t>Lending throughout Denmark</t>
  </si>
  <si>
    <t>Number of municipalities with lending growth</t>
  </si>
  <si>
    <t>88/98</t>
  </si>
  <si>
    <t>94/98</t>
  </si>
  <si>
    <t>96/98</t>
  </si>
  <si>
    <t>97/98</t>
  </si>
  <si>
    <t>98/98</t>
  </si>
  <si>
    <t>Lending to homeowners in different life phases</t>
  </si>
  <si>
    <t>Lending to senior customers</t>
  </si>
  <si>
    <t>Number of loans to senior customers aged 65 and over</t>
  </si>
  <si>
    <t xml:space="preserve">    Bond debt outstanding (DKKbn)</t>
  </si>
  <si>
    <t>New loans to senior customers aged 65 and over</t>
  </si>
  <si>
    <t>Lending to young customers</t>
  </si>
  <si>
    <t>Number of loans to young customers aged 30 years and younger</t>
  </si>
  <si>
    <t>New loans to young customers aged 30 years and younger</t>
  </si>
  <si>
    <t>Public housing lending</t>
  </si>
  <si>
    <t>Number of youth housing</t>
  </si>
  <si>
    <t>Number of loans to senior housing</t>
  </si>
  <si>
    <t>Robust homeowners</t>
  </si>
  <si>
    <t>Share of repayment loans</t>
  </si>
  <si>
    <t>Share of fixed-rate repayment loans</t>
  </si>
  <si>
    <t>Note: Totalkredit A/S</t>
  </si>
  <si>
    <t>Mortgage lending to business customers throughout Denmark</t>
  </si>
  <si>
    <t>DKK billion, 2021</t>
  </si>
  <si>
    <t>Total, Denmark</t>
  </si>
  <si>
    <t>Capital Region of Denmark</t>
  </si>
  <si>
    <t>Sealand Region</t>
  </si>
  <si>
    <t>North Denmark Region</t>
  </si>
  <si>
    <t>Central Denmark Region</t>
  </si>
  <si>
    <t>South Denmark Region</t>
  </si>
  <si>
    <t>Mortgage lending to business customers, DKKbn</t>
  </si>
  <si>
    <t>- of which private rental</t>
  </si>
  <si>
    <t>- of which industry</t>
  </si>
  <si>
    <t>- of which office and retail</t>
  </si>
  <si>
    <t>- of which agriculture</t>
  </si>
  <si>
    <t>- of which public housing</t>
  </si>
  <si>
    <t>- of which cooperative housing</t>
  </si>
  <si>
    <t>- of which other</t>
  </si>
  <si>
    <t>Access to financial services*</t>
  </si>
  <si>
    <t>Customer services</t>
  </si>
  <si>
    <t xml:space="preserve">Phone </t>
  </si>
  <si>
    <t>Opening days/week</t>
  </si>
  <si>
    <t>Mail through secure communications channel</t>
  </si>
  <si>
    <t>Opening hours/day</t>
  </si>
  <si>
    <t>Online chat</t>
  </si>
  <si>
    <t>Branches</t>
  </si>
  <si>
    <t>Availability</t>
  </si>
  <si>
    <t>Nykredit branches</t>
  </si>
  <si>
    <t>Partnership banks</t>
  </si>
  <si>
    <t>ATMs</t>
  </si>
  <si>
    <t>200+</t>
  </si>
  <si>
    <t xml:space="preserve">* All Danish citizens are by law entitled to a deposit account, see Good Practice for Financial Enterprises (in Danish). </t>
  </si>
  <si>
    <t xml:space="preserve">According to statistics from the World Bank’s Global Findex, 99.9% of adults in Denmark have a bank account. </t>
  </si>
  <si>
    <t>Permanent staff, year-end</t>
  </si>
  <si>
    <t>- of which women</t>
  </si>
  <si>
    <t>- of which men</t>
  </si>
  <si>
    <t>Staff paid by the hour</t>
  </si>
  <si>
    <t>New staff</t>
  </si>
  <si>
    <t>499*</t>
  </si>
  <si>
    <t>Disposals</t>
  </si>
  <si>
    <t>New staff as percentage of permanent staff</t>
  </si>
  <si>
    <t>Average number of full-time staff</t>
  </si>
  <si>
    <t>Staff turnover</t>
  </si>
  <si>
    <t>- of which voluntary</t>
  </si>
  <si>
    <t>- of which involuntary</t>
  </si>
  <si>
    <t>Members of staff per region</t>
  </si>
  <si>
    <t>- employed in Denmark</t>
  </si>
  <si>
    <t>- employed in France and Spain</t>
  </si>
  <si>
    <t>*New calculation method: Previously, new staff was based on job postings. From 2021 and onwards new staff is based on actual new full-time staff.</t>
  </si>
  <si>
    <t>Staff satisfaction survey</t>
  </si>
  <si>
    <t>Staff satisfaction survey (levels 1-100)</t>
  </si>
  <si>
    <t>Staff satisfaction measured based on job satisfaction</t>
  </si>
  <si>
    <t>Assessment of indoor climate (good indoor climate)</t>
  </si>
  <si>
    <t>Assessment of noise level (low noise level)</t>
  </si>
  <si>
    <t>Impact on absence due to illness (low impact)</t>
  </si>
  <si>
    <t>Work-life balance</t>
  </si>
  <si>
    <t>Part-time staff</t>
  </si>
  <si>
    <t xml:space="preserve"> - of which women</t>
  </si>
  <si>
    <t>Average number of days per paid maternity leave*</t>
  </si>
  <si>
    <t>Number of staff on leave</t>
  </si>
  <si>
    <t>Number of staff having returned to Nykredit after maternity leave</t>
  </si>
  <si>
    <t>Number of staff having been employed for a year after finishing maternity/paternity leave the year before</t>
  </si>
  <si>
    <r>
      <t>*</t>
    </r>
    <r>
      <rPr>
        <sz val="8"/>
        <color rgb="FF07094A"/>
        <rFont val="Arial"/>
        <family val="2"/>
        <scheme val="minor"/>
      </rPr>
      <t>Up to 30 weeks maternity leave with full compensation (female). In addition, four weeks parental leave (male) with full compensation</t>
    </r>
    <r>
      <rPr>
        <sz val="9"/>
        <color rgb="FF07094A"/>
        <rFont val="Arial"/>
        <family val="2"/>
        <scheme val="minor"/>
      </rPr>
      <t>.</t>
    </r>
  </si>
  <si>
    <t>Unions</t>
  </si>
  <si>
    <t>Employees covered by the Salaried Employees Act*</t>
  </si>
  <si>
    <t>Employees covered by collective agreement**</t>
  </si>
  <si>
    <t xml:space="preserve">*Members of Group Management are not covered by the Salaried Employees Act. They account for the 0,01% not covered. </t>
  </si>
  <si>
    <r>
      <t>**</t>
    </r>
    <r>
      <rPr>
        <sz val="8"/>
        <color rgb="FF07094A"/>
        <rFont val="Arial"/>
        <family val="2"/>
        <scheme val="minor"/>
      </rPr>
      <t xml:space="preserve">100% have the possibility to be covered by a membership. Nykredit is a member of the Danish Employers’ Association for the Financial Sector (FA), which has concluded a collective agreement with the Danish Financial Services Union. In continuation of this collective agreement, Nykredit has concluded a local collective agreement with NYKREDS, which is the local branch of the union, as well as multiple local agreements governing the day-to-day collaboration, reporting of staff matters and respect and influence of staff-elected representatives in different forums.
</t>
    </r>
  </si>
  <si>
    <t>Health</t>
  </si>
  <si>
    <t>Average days of absence due to illness</t>
  </si>
  <si>
    <t>Staff covered by health care insurance*</t>
  </si>
  <si>
    <t>*All staff covered by the collective bargaining agreement have health care coverage.</t>
  </si>
  <si>
    <t>Staff subject to regular performance and career development reviews</t>
  </si>
  <si>
    <t>2021, % of staff</t>
  </si>
  <si>
    <t>Men</t>
  </si>
  <si>
    <t>Women</t>
  </si>
  <si>
    <t>Total</t>
  </si>
  <si>
    <t>Management</t>
  </si>
  <si>
    <t>Note: Numbers are lower than 100% because of maternity and other leave, illness, change of jobs etc.</t>
  </si>
  <si>
    <t>Staff development</t>
  </si>
  <si>
    <t>Management programmes</t>
  </si>
  <si>
    <t>- Den nyudnævnte leder (the newly appointed manager)</t>
  </si>
  <si>
    <t>- Assessment of level 2 managers</t>
  </si>
  <si>
    <t>- Executive leadership programme</t>
  </si>
  <si>
    <t>- WtD Academy</t>
  </si>
  <si>
    <t>N/A*</t>
  </si>
  <si>
    <t>Talent development</t>
  </si>
  <si>
    <t>- Finance trainees</t>
  </si>
  <si>
    <t>- Nykredit Academy, PRS</t>
  </si>
  <si>
    <t>- Nykredit Assessment</t>
  </si>
  <si>
    <t>- Young Talent</t>
  </si>
  <si>
    <t>- Nykredit Move</t>
  </si>
  <si>
    <t>Programmes aimed at attracting talents (graduates)</t>
  </si>
  <si>
    <t>Courses and enhancement of skills</t>
  </si>
  <si>
    <t>*The academy was offered to all leaders at the time.</t>
  </si>
  <si>
    <t xml:space="preserve">Note: Nykredit offers several talent programmes to ensure continuous development of its staff. Nykredit provides a number of individual programmes for selected staff members, enabling them to develop professionally and personally. </t>
  </si>
  <si>
    <t>Non-salary benefits offered to our staff</t>
  </si>
  <si>
    <t>All locations</t>
  </si>
  <si>
    <t>- Health insurance</t>
  </si>
  <si>
    <t>- Dental insurance</t>
  </si>
  <si>
    <t>- Attractive terms for maternity/paternity and parental leave</t>
  </si>
  <si>
    <t>- Flexible pay packages</t>
  </si>
  <si>
    <t>- Annual staff satisfaction survey</t>
  </si>
  <si>
    <t>- Flexible hours and methods of working</t>
  </si>
  <si>
    <t>In selected locations</t>
  </si>
  <si>
    <t>- Fitness and exercise facilities</t>
  </si>
  <si>
    <t>- Healthy canteen scheme</t>
  </si>
  <si>
    <t>Diversity and Inclusion</t>
  </si>
  <si>
    <t>Gender composition when filling management positions through promotions, internal organisational adjustments and external recruitment</t>
  </si>
  <si>
    <t>Top (H, I, J)</t>
  </si>
  <si>
    <t>Middle (F)</t>
  </si>
  <si>
    <t>First (D, E)</t>
  </si>
  <si>
    <t>Share of female managers</t>
  </si>
  <si>
    <t>Total female managers</t>
  </si>
  <si>
    <t>Female board representation</t>
  </si>
  <si>
    <t>Nykredit Bank A/S</t>
  </si>
  <si>
    <t>Totalkredit A/S</t>
  </si>
  <si>
    <t>Nykredit Portefølje Administration A/S</t>
  </si>
  <si>
    <t>Job category</t>
  </si>
  <si>
    <t>IPE classification = position impact ranking*</t>
  </si>
  <si>
    <t>Salary gap</t>
  </si>
  <si>
    <t>In favour of (Women/Men)</t>
  </si>
  <si>
    <t>Examples of job titles</t>
  </si>
  <si>
    <t>First Vice President, Chief Adviser, Chief Account Manager, Chief Client Manager, Chief Private Banker, Chief Analyst, Chief Consultant, Chief Specialist, Chief Project Consultant, Head of Project, Chief Developer</t>
  </si>
  <si>
    <t>Function Manager, Private Banker, Senior Private Banker, Senior Adviser, Senior Cash Manager, Senior Risk Manager, Senior Analyst, Senior Consultant, Senior Specialist, Senior Project Consultant, Senior Developer, Senior Valuation Specialist</t>
  </si>
  <si>
    <t>Team Manager, Account Manager, Client Manager, Business Adviser, Wealth Manager, Investment Adviser, Senior Assistant Private Banker, Senior Adviser, Senior Analyst, Senior Consultant, Senior Specialist, Senior Developer, Senior Project Manager, Senior Project Consultant, Senior Valuation Specialist, Executive Secretary, Chief Supporter</t>
  </si>
  <si>
    <t>Assistant Account Manager, Assistant Private Banker, Assistant Business Adviser, Assistant Corporate Account Manager, Adviser, Analyst, Consultant, Specialist, Developer, Valuation Specialist, Project Consultant, Senior Secretary, Senior Coordinator, Senior Supporter</t>
  </si>
  <si>
    <t>Account Manager, Specialist, Consultant, Supporter, Service Assistant, Coordinator</t>
  </si>
  <si>
    <t>*The determination includes staff under collective agreement, the so-called IPE class consisting of more than 10 representatives of each gender.  
Nykredit's position structure and pay level are determined based on the generally accepted International Position Evaluation (IPE) system, where factors such as:
complexity, skills, influence and requirements for communication determine the relative weight of the job (the IPE class).
In our job categories B to J, three IPE classes are represented in each category, as are our titles.</t>
  </si>
  <si>
    <t>GRI Content Index</t>
  </si>
  <si>
    <t>This report has been prepared in accordence with GRI Standards: Core option.</t>
  </si>
  <si>
    <t>GRI Standard</t>
  </si>
  <si>
    <t>Reference/Report</t>
  </si>
  <si>
    <t>Annual Report: Page 43</t>
  </si>
  <si>
    <t>CG Report, Section 1.1.1.: Page 4
Annual Report: Page 40</t>
  </si>
  <si>
    <t>Remuneration policies</t>
  </si>
  <si>
    <t>Annual total compensation ratio</t>
  </si>
  <si>
    <t>Annual total compensation ratio: 23</t>
  </si>
  <si>
    <t>Collective bargaining agreements</t>
  </si>
  <si>
    <t>Approach to stakeholder engagement</t>
  </si>
  <si>
    <t>Restatements of information</t>
  </si>
  <si>
    <t xml:space="preserve">External assurance </t>
  </si>
  <si>
    <t>ECONOMIC: 201-206</t>
  </si>
  <si>
    <t>ECONOMIC PERFORMANCE</t>
  </si>
  <si>
    <t>201-1</t>
  </si>
  <si>
    <t>Direct economic value generated and distributed</t>
  </si>
  <si>
    <t>Annual Report: Page 5</t>
  </si>
  <si>
    <t>201-2</t>
  </si>
  <si>
    <t>Financial implications and other risks and opportunities due to climate change</t>
  </si>
  <si>
    <t>201-3</t>
  </si>
  <si>
    <t>Defined benefit plan obligations and other retirement plans</t>
  </si>
  <si>
    <t xml:space="preserve">See our collective agreement online at: https://www.finansforbundet.dk/da/Kredse/Nykreds/Overenskomst/Sider/default.aspx </t>
  </si>
  <si>
    <t>201-4</t>
  </si>
  <si>
    <t>Financial assistance received from government</t>
  </si>
  <si>
    <t>MARKET PRESENCE</t>
  </si>
  <si>
    <t>202-1</t>
  </si>
  <si>
    <t xml:space="preserve">Ratios of standard entry level wage by gender compared to local minimum wage </t>
  </si>
  <si>
    <t>202-2</t>
  </si>
  <si>
    <t>Proportion of senior management hired from the local community</t>
  </si>
  <si>
    <t>INDIRECT ECONOMIC IMPACTS</t>
  </si>
  <si>
    <t>203-1</t>
  </si>
  <si>
    <t>Infrastructure investments and services supported</t>
  </si>
  <si>
    <t>203-2</t>
  </si>
  <si>
    <t>Significant indirect economic impacts</t>
  </si>
  <si>
    <t>PROCUREMENT PRACTICES</t>
  </si>
  <si>
    <t>204-1</t>
  </si>
  <si>
    <t xml:space="preserve">Proportion of spending on local suppliers </t>
  </si>
  <si>
    <t>ANTI-CORRUPTION</t>
  </si>
  <si>
    <t>205-1</t>
  </si>
  <si>
    <t>Operations assessed for risks related to corruption</t>
  </si>
  <si>
    <t>205-2</t>
  </si>
  <si>
    <t>Communication and training about anti-corruption policies and procedures</t>
  </si>
  <si>
    <t>205-3</t>
  </si>
  <si>
    <t>Confirmed incidents of corruption and actions taken</t>
  </si>
  <si>
    <t>No incident of corruption have been reported.</t>
  </si>
  <si>
    <t>ANTI-COMPETITIVE BEHAVIOR</t>
  </si>
  <si>
    <t>206-1</t>
  </si>
  <si>
    <t>Legal actions for anti-competitive behavior, anti-trust, and monopoly practices</t>
  </si>
  <si>
    <t>TAX</t>
  </si>
  <si>
    <t>207-1</t>
  </si>
  <si>
    <t>Approach to tax</t>
  </si>
  <si>
    <t>Nykredit's management of tax is available online at https://www.nykredit.com/en-gb/om-os/organisation/politikker/skattepolitik/</t>
  </si>
  <si>
    <t>207-2</t>
  </si>
  <si>
    <t>Tax governance, control, and risk management</t>
  </si>
  <si>
    <t>207-3</t>
  </si>
  <si>
    <t>Stakeholder engagement and management of concerns related to tax</t>
  </si>
  <si>
    <t>207-4</t>
  </si>
  <si>
    <t>Country-by-country reporting</t>
  </si>
  <si>
    <t>ENVIROMENTAL: 301-308</t>
  </si>
  <si>
    <t>MATERIALS</t>
  </si>
  <si>
    <t>301-1</t>
  </si>
  <si>
    <t>Materials used by weight or volume</t>
  </si>
  <si>
    <t>301-2</t>
  </si>
  <si>
    <t>Recycled input materials used</t>
  </si>
  <si>
    <t>301-3</t>
  </si>
  <si>
    <t>Reclaimed products and their packaging materials</t>
  </si>
  <si>
    <t>ENERGY</t>
  </si>
  <si>
    <t>302-1</t>
  </si>
  <si>
    <t>Energy consumption within the organization</t>
  </si>
  <si>
    <t>302-2</t>
  </si>
  <si>
    <t>Energy consumption outside of the organization</t>
  </si>
  <si>
    <t>302-3</t>
  </si>
  <si>
    <t>Energy intensity</t>
  </si>
  <si>
    <t>302-4</t>
  </si>
  <si>
    <t>Reduction of energy consumption</t>
  </si>
  <si>
    <t>302-5</t>
  </si>
  <si>
    <t>Reductions in energy requirements of products and services</t>
  </si>
  <si>
    <t>WATER AND EFFLUENTS</t>
  </si>
  <si>
    <t>303-1</t>
  </si>
  <si>
    <t>Interactions with water as a shared ressource</t>
  </si>
  <si>
    <t>303-2</t>
  </si>
  <si>
    <t>Management of water discharge-related impacts</t>
  </si>
  <si>
    <t>Not applicable</t>
  </si>
  <si>
    <t>303-3</t>
  </si>
  <si>
    <t xml:space="preserve">Water sources significantly affected by withdrawal of water </t>
  </si>
  <si>
    <t>303-4</t>
  </si>
  <si>
    <t>Water discharge</t>
  </si>
  <si>
    <t>303-5</t>
  </si>
  <si>
    <t>EMISSIONS</t>
  </si>
  <si>
    <t>305-1</t>
  </si>
  <si>
    <t>Direct (Scope 1) GHG emissions</t>
  </si>
  <si>
    <t>305-2</t>
  </si>
  <si>
    <t>Energy indirect (Scope 2) GHG emissions</t>
  </si>
  <si>
    <t>305-3</t>
  </si>
  <si>
    <t>Other indirect (Scope 3) GHG emissions</t>
  </si>
  <si>
    <t>305-4</t>
  </si>
  <si>
    <t>GHG emissions intensity</t>
  </si>
  <si>
    <t>305-5</t>
  </si>
  <si>
    <t>Reduction of GHG emissions</t>
  </si>
  <si>
    <t>305-6</t>
  </si>
  <si>
    <t>Emissions of ozone-depleting substances (ODS)</t>
  </si>
  <si>
    <t>305-7</t>
  </si>
  <si>
    <t>Nitrogen oxides (NOX), sulfur oxides (SOX), and other significant air emissions</t>
  </si>
  <si>
    <t>WASTE</t>
  </si>
  <si>
    <t>306-1</t>
  </si>
  <si>
    <t>Waste generation and significant waste-related impacts</t>
  </si>
  <si>
    <t>306-2</t>
  </si>
  <si>
    <t>Management of significant waste-related impacts</t>
  </si>
  <si>
    <t>306-3</t>
  </si>
  <si>
    <t>Waste generated</t>
  </si>
  <si>
    <t>306-4</t>
  </si>
  <si>
    <t>Waste diverted from disposal</t>
  </si>
  <si>
    <t>306-5</t>
  </si>
  <si>
    <t>Waste directed to disposal</t>
  </si>
  <si>
    <t>SUPPLIER ENVIRONMENTAL ASSESSMENT</t>
  </si>
  <si>
    <t>308-1</t>
  </si>
  <si>
    <t>New suppliers that were screened using environmental criteria</t>
  </si>
  <si>
    <t>308-2</t>
  </si>
  <si>
    <t>Negative environmental impacts in the supply chain and actions taken</t>
  </si>
  <si>
    <t>SOCIAL: 401-419</t>
  </si>
  <si>
    <t>EMPLOYMENT</t>
  </si>
  <si>
    <t>401-1</t>
  </si>
  <si>
    <t>New employee hires and employee turnover</t>
  </si>
  <si>
    <t>401-2</t>
  </si>
  <si>
    <t>Benefits provided to full-time employees that are not provided to temporary or part-time employees</t>
  </si>
  <si>
    <t>Nykredit's collective agreement can be found online at: https://www.finansforbundet.dk/media/nl2jcxn3/nykredit-koncernoverenskomst-17.pdf</t>
  </si>
  <si>
    <t>401-3</t>
  </si>
  <si>
    <t xml:space="preserve">Parental leave </t>
  </si>
  <si>
    <t>LABOR/MANAGEMENT RELATIONS</t>
  </si>
  <si>
    <t>402-1</t>
  </si>
  <si>
    <t xml:space="preserve">Minimum notice periods regarding operational changes </t>
  </si>
  <si>
    <t>OCCUPATIONAL HEALTH AND SAFETY</t>
  </si>
  <si>
    <t>403-1</t>
  </si>
  <si>
    <t>Workers representation in formal joint management–worker health and safety committees</t>
  </si>
  <si>
    <t>Not applicable.</t>
  </si>
  <si>
    <t>403-2</t>
  </si>
  <si>
    <t>Types of injury and rates of injury, occupational diseases, lost days, and absenteeism, and number of work-related fatalities</t>
  </si>
  <si>
    <t>403-3</t>
  </si>
  <si>
    <t>Workers with high incidence or high risk of diseases related to their occupation</t>
  </si>
  <si>
    <t>403-4</t>
  </si>
  <si>
    <t>Health and safety topics covered in formal agreements with trade unions</t>
  </si>
  <si>
    <t>TRAINING AND EDUCATION</t>
  </si>
  <si>
    <t>404-1</t>
  </si>
  <si>
    <t>Average hours of training per year per employee</t>
  </si>
  <si>
    <t>404-2</t>
  </si>
  <si>
    <t>Programs for upgrading employee skills and transition assistance programs</t>
  </si>
  <si>
    <t>404-3</t>
  </si>
  <si>
    <t>Percentage of employees receiving regular performance and career development reviews</t>
  </si>
  <si>
    <t>DIVERSITY AND EQUAL OPPORTUNITY</t>
  </si>
  <si>
    <t>405-1</t>
  </si>
  <si>
    <t>Diversity of governance bodies and employees</t>
  </si>
  <si>
    <t>405-2</t>
  </si>
  <si>
    <t>Ratio of basic salary and remuneration of women to men</t>
  </si>
  <si>
    <t>INCIDENTS OF DISCRIMMINATION AND CORRECTIVE ACTIONS TAKEN</t>
  </si>
  <si>
    <t>406-1</t>
  </si>
  <si>
    <t>Incidents of discrimination and corrective actions taken</t>
  </si>
  <si>
    <t>FREEDOM OF ASSOCIATION AND COLLECTIVE BARGAINING</t>
  </si>
  <si>
    <t>407-1</t>
  </si>
  <si>
    <t>Operations and suppliers in which the right to freedom of association and collective bargaining may be at risk</t>
  </si>
  <si>
    <t>SUPPLIER SOCIAL ASSESSMENT</t>
  </si>
  <si>
    <t>414-1</t>
  </si>
  <si>
    <t>New suppliers that were screened using social criteria</t>
  </si>
  <si>
    <t>414-2</t>
  </si>
  <si>
    <t>Negative social impacts in the supply chain and actions taken</t>
  </si>
  <si>
    <t>MARKETING AND LABELING</t>
  </si>
  <si>
    <t>417-1</t>
  </si>
  <si>
    <t>Requirements for product and service information and labeling</t>
  </si>
  <si>
    <t>All of our investment products need to be labelled with information regarding risk.</t>
  </si>
  <si>
    <t>417-2</t>
  </si>
  <si>
    <t>Incidents of non-compliance concerning product and service information and labeling</t>
  </si>
  <si>
    <t>417-3</t>
  </si>
  <si>
    <t xml:space="preserve">Incidents of non-compliance concerning marketing communications </t>
  </si>
  <si>
    <t>CUSTOMER PRIVACY</t>
  </si>
  <si>
    <t>418-1</t>
  </si>
  <si>
    <t>Substantiated complaint concerning breaches of customer privacy and losses of customer data</t>
  </si>
  <si>
    <t>FINANCIAL SECTOR SPECIFIC SUPPLEMENTS (FSSS)</t>
  </si>
  <si>
    <t>G4-DMA (FS1)</t>
  </si>
  <si>
    <t>Policies with specific environmental and social components applied to business lines</t>
  </si>
  <si>
    <t>G4-DMA (FS2)</t>
  </si>
  <si>
    <t>Procedures for assessing and screening environmental and social risks in business lines</t>
  </si>
  <si>
    <t>G4-DMA (FS3)</t>
  </si>
  <si>
    <t>Processes for monitoring clients’ implementation of and compliance with environmental and social requirements included in agreements or transactions</t>
  </si>
  <si>
    <t>G4-DMA (FS4)</t>
  </si>
  <si>
    <t>Process(es) for improving staff competency to implement the environmental and social policies and procedures as applied to business lines</t>
  </si>
  <si>
    <t>FS6</t>
  </si>
  <si>
    <t>Percentage of the portfolio for business lines by specific region, size, and by sector</t>
  </si>
  <si>
    <t>FS7</t>
  </si>
  <si>
    <t>Monetary value of products and services designed to deliver a specific social benefit for each business line broken down by purpose</t>
  </si>
  <si>
    <t>FS8</t>
  </si>
  <si>
    <t>Monetary value of products and services designed to deliver a specific environmatal benefit for each business line broken down by purpose</t>
  </si>
  <si>
    <t>G4-DMA (FS9)</t>
  </si>
  <si>
    <t>Coverage and frequency of audits to assess implementation of environmental and social policies and risk assessment precedures</t>
  </si>
  <si>
    <t>FS10</t>
  </si>
  <si>
    <t>Percentage and number of companies held in the institutions's portfolio with which the reporting organization has interacted on environmental or social issues</t>
  </si>
  <si>
    <t>FS11</t>
  </si>
  <si>
    <t>Percentage of assets subject to positive and negative environmental or social screening</t>
  </si>
  <si>
    <t>G4-DMA (FS12)</t>
  </si>
  <si>
    <t>Active ownership</t>
  </si>
  <si>
    <t>FS13</t>
  </si>
  <si>
    <t>Access points in low-populated or economically disadvantaged areas by type.</t>
  </si>
  <si>
    <t>FS14</t>
  </si>
  <si>
    <t>Initiatives to improve access to financial services for disadvantaged people</t>
  </si>
  <si>
    <t>Annual Report = Nykredit Group Annual Report 2021</t>
  </si>
  <si>
    <t>Corporate Responsibility Report = Corporate Responsibility Report 2021, Nykredit Group</t>
  </si>
  <si>
    <t>Risk and Capital Management Report = Risk and Capital Management Report 2021</t>
  </si>
  <si>
    <t>Fact Book = Fact Book 2021, Nykredit Group</t>
  </si>
  <si>
    <t>Sustainability Fact Book = Sustainability Fact Book 2021</t>
  </si>
  <si>
    <t>CG Report = Corporate Governance Report 2021</t>
  </si>
  <si>
    <t>GRI 2: General Disclosures</t>
  </si>
  <si>
    <t>1. The organization and its reporting practices</t>
  </si>
  <si>
    <t>2-1a</t>
  </si>
  <si>
    <t>Organizational details</t>
  </si>
  <si>
    <t>2-1b</t>
  </si>
  <si>
    <t>Annual Report: Page 44</t>
  </si>
  <si>
    <t>2-1c</t>
  </si>
  <si>
    <t>2-1d</t>
  </si>
  <si>
    <t>Nykredits primary country of operation is Denmark.</t>
  </si>
  <si>
    <t>2-2a</t>
  </si>
  <si>
    <t>Entities included in the organization's sustainability reporting</t>
  </si>
  <si>
    <t>Corporate Responsibility Report: Page 75</t>
  </si>
  <si>
    <t>2-2b</t>
  </si>
  <si>
    <t>2-2c</t>
  </si>
  <si>
    <t>2-3a</t>
  </si>
  <si>
    <t>Reporting period, frequency and contact point</t>
  </si>
  <si>
    <t>2-3b</t>
  </si>
  <si>
    <t xml:space="preserve">
Annual Report: Page 3</t>
  </si>
  <si>
    <t>2-3c</t>
  </si>
  <si>
    <t>9 February 2021</t>
  </si>
  <si>
    <t>2-3d</t>
  </si>
  <si>
    <t>Sustainability Fact Book, Tab: Introduction</t>
  </si>
  <si>
    <t>2-4a</t>
  </si>
  <si>
    <t>No information given in the previous report has been restated.</t>
  </si>
  <si>
    <t>2-5a</t>
  </si>
  <si>
    <t>Corporate Responsibility Report: Pages 75-79 + 81</t>
  </si>
  <si>
    <t>2-5b</t>
  </si>
  <si>
    <t>2. Activities and workers</t>
  </si>
  <si>
    <t>2-6a</t>
  </si>
  <si>
    <t>Activities, value chain and other business relationships</t>
  </si>
  <si>
    <t>See our Fact Book 2021 for information regarding our activities broken down by geographical location and sectors served.</t>
  </si>
  <si>
    <t>2-6b</t>
  </si>
  <si>
    <t>The supply chain of Nykredit is in line with the guidance of the Global Compact. Nykredit is a provider of financial services, and therefore, our staff represent the main element of our value proposition related to the organisation's activities. 
Our cleaning services, cantines and outdoor facility maintainance are operated by external suppliers subject to our Code of Conduct, which can be found online at: https://www.nykredit.com/siteassets/samfundsansvar/filer/nykredit-code-of-conduct.pdf 
Corporate Responsibility Report: Page 50</t>
  </si>
  <si>
    <t>2-6c</t>
  </si>
  <si>
    <t>2-6d</t>
  </si>
  <si>
    <t>2-7a</t>
  </si>
  <si>
    <t>Employees</t>
  </si>
  <si>
    <t>Sustainability Fact Book, Tab: Staff</t>
  </si>
  <si>
    <t>2-7b</t>
  </si>
  <si>
    <t>2-7c</t>
  </si>
  <si>
    <t>2-7d</t>
  </si>
  <si>
    <t>2-7e</t>
  </si>
  <si>
    <t>2-8a</t>
  </si>
  <si>
    <t>Workers who are not employees</t>
  </si>
  <si>
    <t>2-8b</t>
  </si>
  <si>
    <t>2-8c</t>
  </si>
  <si>
    <t>3. Governance</t>
  </si>
  <si>
    <t>2-9a</t>
  </si>
  <si>
    <t>Governance structure and composition</t>
  </si>
  <si>
    <t>Annual Report: Pages 39-40
Corporate Responsibility Report: Page 81</t>
  </si>
  <si>
    <t>2-9b</t>
  </si>
  <si>
    <t>2-9c</t>
  </si>
  <si>
    <t>Corporate Responsibility Report: Page 81
Annual Report: Pages 39-40</t>
  </si>
  <si>
    <t>2-10a</t>
  </si>
  <si>
    <t>Nomination and selection of the highest governance body</t>
  </si>
  <si>
    <t>2-10b</t>
  </si>
  <si>
    <t>2-11a</t>
  </si>
  <si>
    <t>Chair of the highest governance body</t>
  </si>
  <si>
    <t>Annual Report: Page 159</t>
  </si>
  <si>
    <t>2-11b</t>
  </si>
  <si>
    <t>2-12a</t>
  </si>
  <si>
    <t>Role of the highest governance body in overseeing the management of impacts</t>
  </si>
  <si>
    <t>2-12b</t>
  </si>
  <si>
    <t>Risk and Capital Management Report: Page 6
Corporate Responsibility Report: Page 81</t>
  </si>
  <si>
    <t>2-12c</t>
  </si>
  <si>
    <t>Risk and Capital Management Report: Page 13 Corporate Responsibility Report: Page 81</t>
  </si>
  <si>
    <t>2-13a</t>
  </si>
  <si>
    <t>Delegation of responsibility for managing impacts</t>
  </si>
  <si>
    <t>Corporate Responsibility Report: Page 81</t>
  </si>
  <si>
    <t>2-13b</t>
  </si>
  <si>
    <t>2-14a</t>
  </si>
  <si>
    <t>Role of the highest governance body in sustainability reporting</t>
  </si>
  <si>
    <t>Corporate Responsibility Report: Page 81
Annual Report: Page 40</t>
  </si>
  <si>
    <t>2-14b</t>
  </si>
  <si>
    <t>2-15a</t>
  </si>
  <si>
    <t>Conflicts of interest</t>
  </si>
  <si>
    <t>CG Report, Section 3.2.1.: Pages 9-10
Annual Report: Page 40</t>
  </si>
  <si>
    <t>2-15b</t>
  </si>
  <si>
    <t>2-16a</t>
  </si>
  <si>
    <t>Communication of critical concerns</t>
  </si>
  <si>
    <t>Crititical concerns can be communicated anonymously through our whistleblower scheme. Reportings will be screened by an external lawyer before being handed over to our head of Group Legal Affairs or to Internal Audit.
Corporate Responsibility Report: Page 56 (Whistleblower Policy)</t>
  </si>
  <si>
    <t>2-16b</t>
  </si>
  <si>
    <t>Sustainability Fact Book, Tab: Compliance</t>
  </si>
  <si>
    <t>2-17a</t>
  </si>
  <si>
    <t>Collective knowledge of the highest governance body</t>
  </si>
  <si>
    <t xml:space="preserve">Corporate Responsibility Report: Page 80
</t>
  </si>
  <si>
    <t>2-18a</t>
  </si>
  <si>
    <t>Evaluation of the performance of the highest governance body</t>
  </si>
  <si>
    <t>Annual Report: Page 40
Corporate Responsibility Report: Page 81</t>
  </si>
  <si>
    <t>2-18b</t>
  </si>
  <si>
    <t>2-18c</t>
  </si>
  <si>
    <t>2-19a</t>
  </si>
  <si>
    <t>Annual Report: Page 85
For further information, see our Remuneration Policy, which is available at nykredit.com</t>
  </si>
  <si>
    <t>2-19b</t>
  </si>
  <si>
    <t>2-20a</t>
  </si>
  <si>
    <t>Process to determine remuneration</t>
  </si>
  <si>
    <t>2-20b</t>
  </si>
  <si>
    <t>See our Remuneration Policy, which is available at nykredit.com</t>
  </si>
  <si>
    <t>2-21a</t>
  </si>
  <si>
    <t>2-21b</t>
  </si>
  <si>
    <t>2-21c</t>
  </si>
  <si>
    <t>4. Strategy, policies and practices</t>
  </si>
  <si>
    <t>2-22a</t>
  </si>
  <si>
    <t>Statement on sustainable development strategy</t>
  </si>
  <si>
    <t>Corporate Responsibility Report: Pages 4-5</t>
  </si>
  <si>
    <t>2-23a</t>
  </si>
  <si>
    <t>Policy commitments</t>
  </si>
  <si>
    <t>Corporate Responsibility Report: Page 56 + https://www.nykredit.com/globalassets/nykredit.com/karriere/onboarding/politik-for-sund-virksomhedskultur.pdf</t>
  </si>
  <si>
    <t>2-23b</t>
  </si>
  <si>
    <t>2-23c</t>
  </si>
  <si>
    <t>To meet this responsibility, Nykredit has adopted a variety of policies on how we operate in respect of corporate social responsibility, investments, our staff, the climate and the environment. Policies published include: https://www.nykredit.com/en-gb/om-os/organisation/politikker/</t>
  </si>
  <si>
    <t>2-23d</t>
  </si>
  <si>
    <t>Corporate Responsibility Report: Page 81 + Link to policies: https://www.nykredit.com/en-gb/om-os/organisation/politikker/ + ESG Fact book, Tab: Policies and Commitments</t>
  </si>
  <si>
    <t>2-23e</t>
  </si>
  <si>
    <t>Corporate Responsibility Report: Pages 80 + 81 + Link to policies: https://www.nykredit.com/en-gb/om-os/organisation/politikker/</t>
  </si>
  <si>
    <t>2-23f</t>
  </si>
  <si>
    <t>Corporate Responsibility Report</t>
  </si>
  <si>
    <t>2-24a</t>
  </si>
  <si>
    <t>Embedding policy commitments</t>
  </si>
  <si>
    <t>2-25a</t>
  </si>
  <si>
    <t>Processes to remediate negative impacts</t>
  </si>
  <si>
    <t>Sustainibilty report: Pages 14-15 + 73-74</t>
  </si>
  <si>
    <t>2-25b</t>
  </si>
  <si>
    <t>2-25c</t>
  </si>
  <si>
    <t>2-25d</t>
  </si>
  <si>
    <t>2-25e</t>
  </si>
  <si>
    <t>2-26a</t>
  </si>
  <si>
    <t>Mechanisms for seeking advice and raising concerns</t>
  </si>
  <si>
    <t>All relevant units and staff contribute to the design of Nykredit's Corporate Responsibility Policy, from which initiatives, products, procedures and policies are derived. Nykredit has adopted policies on whistleblowing, anti-corruption, nepotism etc. 
An overview of Nykredit's policies can be found at: https://www.nykredit.com/om-os/organisation/politikker/ or at Corporate Responsibility Report: Pages 54-56</t>
  </si>
  <si>
    <t>2-27a</t>
  </si>
  <si>
    <t>Compliance with laws and regulations</t>
  </si>
  <si>
    <t>No instances reported in 2021.</t>
  </si>
  <si>
    <t>2-27b</t>
  </si>
  <si>
    <t>2-27c</t>
  </si>
  <si>
    <t>No incidents reported in 2021.</t>
  </si>
  <si>
    <t>2-27d</t>
  </si>
  <si>
    <t>2-28a</t>
  </si>
  <si>
    <t>Membership associations</t>
  </si>
  <si>
    <t xml:space="preserve">Ecolabelling Denmark's network for green procurement 
Finance Denmark 
National Banks in Denmark 
Joint Council of Rural Areas 
Danish Energy 
United Nations Global Compact 
UNEP Finance Initiative 
European Covered Bond Council 
European Association of Cooperative Banks 
Eurofi                                                                                                                                                        </t>
  </si>
  <si>
    <t>5. Stakeholder engagement</t>
  </si>
  <si>
    <t>2-29a</t>
  </si>
  <si>
    <t>Corporate Responsibility Report: Pages 12-14 + 80
Nykredit's communication policy includes guidelines on Nykredit's conduct in relation to its stakeholders both within and outside the Group. Find our communication policy online at nykredit.com.</t>
  </si>
  <si>
    <t>2-30a</t>
  </si>
  <si>
    <t>2-30b</t>
  </si>
  <si>
    <t>GRI 3: Material Topics</t>
  </si>
  <si>
    <t>2. Dislosures on material topics</t>
  </si>
  <si>
    <t>3-1a</t>
  </si>
  <si>
    <t>Process to determine material topics</t>
  </si>
  <si>
    <t>Corporate Responsibility Report: Pages 14-15</t>
  </si>
  <si>
    <t>3-1b</t>
  </si>
  <si>
    <t>Corporate Responsibility Report: Page 14-15</t>
  </si>
  <si>
    <t>3-2a</t>
  </si>
  <si>
    <t>List of material topics</t>
  </si>
  <si>
    <t>3-2b</t>
  </si>
  <si>
    <t>3-3a</t>
  </si>
  <si>
    <t>Management of material topics</t>
  </si>
  <si>
    <t>Corporate Responsibility Report: Pages 13-72</t>
  </si>
  <si>
    <t>3-3b</t>
  </si>
  <si>
    <t>3-3c</t>
  </si>
  <si>
    <t>3-3d</t>
  </si>
  <si>
    <t>3-3e</t>
  </si>
  <si>
    <t>3-3f</t>
  </si>
  <si>
    <t>Corporate Responsibility Report: Pages 14 + 80</t>
  </si>
  <si>
    <t>Corporate Responsibility Report: Pages 13-15</t>
  </si>
  <si>
    <t>Nykredit has not received financial assistance from the government in 2021.</t>
  </si>
  <si>
    <t>Standard entry level wages paid in Nykredit are significantly above the local minimum wages, and we do not differentiate between gender, etnicity or other. For information regarding generel wage levels by gender, see the Corporate Responsibility Report: Page 70
For further information, find our remuneration policy online at: https://www.nykredit.com/en-gb/om-os/organisation/politikker/</t>
  </si>
  <si>
    <t>100%: Nykredit's most senior management (the four executive directors) are all Danish citizens and are all located at the Nykredit headquarters in Copenhagen.
For an overview of our senior management, see: https://www.nykredit.com/om-os/organisation/</t>
  </si>
  <si>
    <t xml:space="preserve">Nykredit has extensive engagement with the commercial sector in Denmark and facilitates both infrastructure and supply services. 
See the Corporate Responsibility Report, Pages 22-47 for further information regarding impact of our engagements. </t>
  </si>
  <si>
    <t>Information not available. Nykredit is looking into whether and how this can be reported in the future.</t>
  </si>
  <si>
    <t>CR Report: Pages 54-59</t>
  </si>
  <si>
    <t>No violations or legal actions for anti-competitive behaviour, anti-trust and monopoly practices are to be reported for 2021.</t>
  </si>
  <si>
    <t>Annual Report: Page 5                                                                                                                          Sustainability Fact Book, Tab: Governance
For further information, find our management of tax online at: https://www.nykredit.com/en-gb/om-os/organisation/politikker/</t>
  </si>
  <si>
    <t>Not applicable - Nykredit provide financial services as the main product.</t>
  </si>
  <si>
    <t>Sustainability Fact Book, Tab: Environmental Footprint</t>
  </si>
  <si>
    <t>Sustainability Fact Book, Tab: CO2e Emissions</t>
  </si>
  <si>
    <t>Corporate Responsibility Report: Pages 50-52</t>
  </si>
  <si>
    <t>Supplier Corporate Responsibility Report: Pages 50-53
Code of Conduct for suppliers and subsuppliers is available online at: https://www.nykredit.com/siteassets/samfundsansvar/filer/nykredit-code-of-conduct.pdf</t>
  </si>
  <si>
    <t>No negative environmental impacts in the supply chain have been recorded for 2021.</t>
  </si>
  <si>
    <t>Corporate Responsibility Report: Pages 66-68</t>
  </si>
  <si>
    <t>Corporate Responsibility Report: Page 67
Sustainability Fact Book, Tab: Compliance, Staff</t>
  </si>
  <si>
    <t>Sustainability Fact Book, Tab: Compliance, Staff</t>
  </si>
  <si>
    <t>Composition of the Board of Directors is available online at https://www.nykredit.com/en-gb/om-os/organisation/bestyrelsen/
Sustainability Fact Book, Tab: Governance, Diversity and Inclusion</t>
  </si>
  <si>
    <t>Corporate Responsibility Report: Page 70
Sustainability Fact Book, Tab: Diversity and Inclusion</t>
  </si>
  <si>
    <t>All of Nykredit's suppliers are subject to our Code of Conduct for suppliers and subsuppliers.
Corporate Responsibility Report: Pages 50-52
Code of Conduct for suppliers and subsuppliers available online at: https://www.nykredit.com/siteassets/samfundsansvar/filer/nykredit-code-of-conduct.pdf</t>
  </si>
  <si>
    <t>No negative social impacts in the supply chain have been recorded for 2021.</t>
  </si>
  <si>
    <t xml:space="preserve">Not applicable. </t>
  </si>
  <si>
    <t>No ciritical concerns are to be reported for 2021.</t>
  </si>
  <si>
    <t>Corporate Responsibility Report: Pages 22-28</t>
  </si>
  <si>
    <t>Information not available.</t>
  </si>
  <si>
    <r>
      <t>Sustainability Fact Book, Tab: CO</t>
    </r>
    <r>
      <rPr>
        <vertAlign val="subscript"/>
        <sz val="11"/>
        <color rgb="FF07094A"/>
        <rFont val="Arial"/>
        <family val="2"/>
        <scheme val="minor"/>
      </rPr>
      <t>2</t>
    </r>
    <r>
      <rPr>
        <sz val="11"/>
        <color rgb="FF07094A"/>
        <rFont val="Arial"/>
        <family val="2"/>
        <scheme val="minor"/>
      </rPr>
      <t>e Emissions</t>
    </r>
  </si>
  <si>
    <t xml:space="preserve">Information not available. We are currently not able to report the monetary value of products and services. See the Corporate Responsibility Report, Pages 17-20 for a description of initiatives designed to provide social benefits. </t>
  </si>
  <si>
    <t>Corporate Responsibility Report: Pages 41-47</t>
  </si>
  <si>
    <t xml:space="preserve">Nykredit has 41 centers located across Denmark. While the distance varies between the cities and low-populated areas, most of Nykredit's services are avaible online, providing a digital access point for the whole country. </t>
  </si>
  <si>
    <t>Appendix: Principles for Responsible Banking - reporting and self-assesment</t>
  </si>
  <si>
    <t>Reporting and Self-Assessment Requirements</t>
  </si>
  <si>
    <t xml:space="preserve">High-level summary of bank’s response  </t>
  </si>
  <si>
    <t>Reference(s)/Links Link(s) to bank’s full response/ relevant information</t>
  </si>
  <si>
    <t>Principle 1: Alignment</t>
  </si>
  <si>
    <t>We will align our business strategy to be consistent with and contribute to individuals’ needs and society’s goals, as expresseed</t>
  </si>
  <si>
    <t xml:space="preserve"> in the Sustainable Development Goals, the Paris Climate Agreement and relevant national and regional frameworks.</t>
  </si>
  <si>
    <t>1.1      Describe (high-level) your bank's business model, including the main customer segments served, types of products and services provided, the main sectors and types of activities, and where relevant the technologies financed across the main geographies in which your bank has operations or provides products and services.</t>
  </si>
  <si>
    <t>Nykredit is a Danish financial undertaking. Nykredit is predominantly owned by an association, Forenet Kredit, which represents our customers. The Group's activities lie within the areas of mortgage lending, banking, investment, insurance, leasing, estate agency business etc.
Nykredit mainly operates in Denmark, where we carry on appox 95% of our activities. Nykredit is the largest lender in Denmark with a total market share of 34.6%, the largest lender to homeowners and one of the largest lenders to small and medium-sized businesses, the agricultural sector and the housing sector. We also have a few activities in Sweden, Germany, Spain and France, among other countries. 
Our main activities are mortgage lending and banking. Thanks to our alliance with Totalkredit's 45 Danish partner banks, the Group is Denmark's largest provider of mortgage loans with a 44.0% market share. The Totalkredit alliance allows banks, small and large, to offer their customers affordable and secure mortgage loans all across Denmark. We have a 6.8% market share within banking.
Lending to the retail segment accounts for around 80% of the loan book, while the corporate segment accounts for 20%.
On the investment front, our total market share in Denmark is 32.6% for investment funds and 16.9% for retail investment funds.</t>
  </si>
  <si>
    <r>
      <rPr>
        <b/>
        <sz val="11"/>
        <color theme="1"/>
        <rFont val="Arial"/>
        <family val="2"/>
        <scheme val="minor"/>
      </rPr>
      <t>1.2</t>
    </r>
    <r>
      <rPr>
        <sz val="11"/>
        <color theme="1"/>
        <rFont val="Arial"/>
        <family val="2"/>
        <scheme val="minor"/>
      </rPr>
      <t xml:space="preserve">      Describe how your bank has aligned and/or is planning to align its strategy to be consistent with and contribute to society's goals, as expressed in the Sustainable Development Goals (SDGs), the Paris Climate Agreement, and relevant national and regional frameworks.</t>
    </r>
  </si>
  <si>
    <t>Nykredit's core values include a pledge to society to be active in all of Denmark and contribute to a greener Denmark. In our Corporate Responsibility Policy, we have committed ourselves to working to ensure that Nykredit's strategy and business support sustainable development in accordance with society's goals.
These basic commitments are incorporated in the Group's strategy: One of the three strategic objectives is for us to be the customer-owned, responsible financial provider for people and businesses all over Denmark. This objective sets the framework for our ongoing adjustments of business strategies and activities so as to ensure that they align with and contribute to meeting society's goals. 
Nykredit's corporate responsibility strategy specifies areas where we can make the greatest difference to our stakeholders and to society. 
We take account of the UN Sustainable Development Goals and the Paris Climate Agreement as well as relevant regional and national political frameworks. Among other things, we are working with the EU's Action Plan for Sustainable Finance and Denmark's 2030 target of reducing carbon emissions by 70%.
Under the main theme of Development and growth throughout Denmark, we have focus on our contribution to the economic development and stability in all regions of Denmark and in the rural regions in particular. We finance the development of more sustainable cities and local communities and are devoted to promoting safe and affordable housing. Under the main theme of A greener Denmark, we have particular focus on contributing to solving the climate challenges and creating a greener Denmark. The specific measures we launch should support political ambitions by making green choices easier and more attractive for our customers. 
Nykredit's corporate responsibility and sustainability efforts rely on analyses of where we can make the biggest impact, what our stakeholders expect from us, and how our business model is linked to key societal challenges.</t>
  </si>
  <si>
    <r>
      <rPr>
        <sz val="11"/>
        <color theme="1"/>
        <rFont val="Arial"/>
        <family val="2"/>
        <scheme val="minor"/>
      </rPr>
      <t>See "Nykredit's corporate responsibility" on page 13-15 of the</t>
    </r>
    <r>
      <rPr>
        <sz val="11"/>
        <color theme="10"/>
        <rFont val="Arial"/>
        <family val="2"/>
        <scheme val="minor"/>
      </rPr>
      <t xml:space="preserve"> </t>
    </r>
    <r>
      <rPr>
        <sz val="11"/>
        <color theme="6" tint="-0.249977111117893"/>
        <rFont val="Arial"/>
        <family val="2"/>
        <scheme val="minor"/>
      </rPr>
      <t xml:space="preserve">Corporate Responsibility Report 2021 </t>
    </r>
  </si>
  <si>
    <t>Principle 2: Impact and Target Setting</t>
  </si>
  <si>
    <t xml:space="preserve">We will continuously increase our positive impacts while reducing the negative impacts on, and managing the risks to, people and environment </t>
  </si>
  <si>
    <t>resulting from our activities, products and services. To this end, we will set and publish targets where we can have the most significant impacts.</t>
  </si>
  <si>
    <r>
      <rPr>
        <b/>
        <sz val="11"/>
        <color theme="1"/>
        <rFont val="Arial"/>
        <family val="2"/>
        <scheme val="minor"/>
      </rPr>
      <t>2.1</t>
    </r>
    <r>
      <rPr>
        <sz val="11"/>
        <color theme="1"/>
        <rFont val="Arial"/>
        <family val="2"/>
        <scheme val="minor"/>
      </rPr>
      <t xml:space="preserve">	      Impact Analysis:
Show that your bank has identified the areas in which it has its most significant (potential) positive and negative impact through an impact analysis that fulfills the following elements: 
a)	Scope: The bank’s core business areas, products/services across the main geographies that the bank operates in have been as described under 1.1. have been considered in the scope of the analysis.
b)	Scale of Exposure: In identifying its areas of most significant impact the bank has considered where its core business/its major activities lie in terms of industries, technologies and geographies.
c)	Context &amp; Relevance:  Your bank has taken into account the most relevant challenges and priorities related to sustainable development in the countries/regions in which it operates.
d)	Scale and intensity/salience of impact: In identifying its areas of most significant impact, the bank has considered the scale and intensity/salience of the (potential) social, economic and environmental impacts resulting from the bank’s activities and provision of products and services.  
(your bank should have engaged with relevant stakeholders to help inform your analysis under elements c) and d)) 
Show that building on this analysis, the bank has 
• Identified and disclosed its areas of most significant (potential) positive and negative impact
• Identified strategic business opportunities in relation to the increase of positive impacts / reduction of negative impacts</t>
    </r>
  </si>
  <si>
    <t>Based on analysis of our business focusing on societal challenges, Nykredit has identified key areas in which we have the most significant impact on society. 
Being Denmark's largest lender and mortgage provider, one of our most significant impact areas continues to be how we strengthen access to affordable, secure financing – particularly for housing – to all regions in Denmark. This is the backdrop of our Development and growth throughout Denmark initiative, which has played a central role during the corona pandemic and plays a central role in the development of rural districts.
The climate challenge is another key area where we have a profound impact in the form of the carbon footprint of activities we finance and invest in, and where we stand a considerable chance of making a positive difference together with our customers. Initiatives taken under the heading of A greener Denmark address our business areas with the largest climate footprint. 
These significant impact areas were confirmed through preliminary application of UNEP FI's Portfolio Impact Analysis Tool in 2020. The analysis comprised retail and corporate banking, whereas the investment area is subjected to different methods of analysis.
In the retail area, our activities are focused around mortgage lending and other types of lending to the private residential segment, small and medium-sized businesses and small farms. Within corporate banking, we also have a large property lending portfolio and smaller shares of lending to various other sectors, including the food and agricultural sector, the energy sector, the transport sector etc. 
The preliminary analysis pointed to the areas of "climate changes", "resource efficiency", "inclusive, healthy economies", "secure, affordable housing" and "decent work" as being among Nykredit's significant impact areas for our portfolios relating to both personal customers and business customers. 
We have also sought to understand our impact through various other analyses and through dialogue with key stakeholders.
Based on a series of key figures, Nykredit has for a number of years analysed the impact of our loans on Danes' possibilities of obtaining loans across Denmark and our ability of maintaining active lending - also in times of crisis. For instance, we are monitoring whether our municipal lending is increasing so as to determine whether we fail to provide sufficient service to some areas. 
In 2021 we have especially sought to better understand Nykredit's impact on the climate. Among other things, we have added new asset classes to the determination of the carbon footprint of our aggregate lending and investment portfolio. The determination aligns with Finance Denmark's industry standard and has particular focus on our largest business area: mortgage lending. 
We have continued our efforts to understand our customers' environmental impact on and awareness of the challenge, for example via customer surveys and analyses of energy labelling of housing in our portfolio to identify customers with special potential for making energy renovations to their property. And we have been in ongoing dialogue with trade organisations, NGOs, politicians and others to understand their views on the climate challenge in Denmark and Nykredit's role in the green transition.
On the investment front, we have also analysed alignment between our investments and the UN Sustainable Development Goals.
Based on these analyses, we have maintained the four strategic prioritised initiatives that address areas of our business with the most significant impacts: Sustainable housing, Sustainable businesses and buildings, Sustainable agriculture and Responsible investment.
We have, within all four initiatives, identified business opportunities and launched a number of products that support sustainable development.
In the coming year, we expect to continue and widen the scope and depth of analyses of our impact through lending and investments, while at the same time expanding the scope of the impacts we analyse.</t>
  </si>
  <si>
    <r>
      <rPr>
        <sz val="11"/>
        <color theme="1"/>
        <rFont val="Arial"/>
        <family val="2"/>
        <scheme val="minor"/>
      </rPr>
      <t xml:space="preserve">See "Nykredit's corporate responsibility" on page 13-15 of the </t>
    </r>
    <r>
      <rPr>
        <sz val="11"/>
        <color theme="10"/>
        <rFont val="Arial"/>
        <family val="2"/>
        <scheme val="minor"/>
      </rPr>
      <t xml:space="preserve">Corporate Responsibility Report 2021 
                                                                                                                                                                                                                                                                                                  </t>
    </r>
    <r>
      <rPr>
        <sz val="11"/>
        <color theme="1"/>
        <rFont val="Arial"/>
        <family val="2"/>
        <scheme val="minor"/>
      </rPr>
      <t xml:space="preserve">See "Development and growth throughout Denmark" on page 17-20 of the </t>
    </r>
    <r>
      <rPr>
        <sz val="11"/>
        <color theme="10"/>
        <rFont val="Arial"/>
        <family val="2"/>
        <scheme val="minor"/>
      </rPr>
      <t xml:space="preserve">Corporate Responsibility Report 2021 
</t>
    </r>
    <r>
      <rPr>
        <sz val="11"/>
        <color theme="1"/>
        <rFont val="Arial"/>
        <family val="2"/>
        <scheme val="minor"/>
      </rPr>
      <t xml:space="preserve">
See "A greener Denmark" on page 22 of the</t>
    </r>
    <r>
      <rPr>
        <sz val="11"/>
        <color theme="10"/>
        <rFont val="Arial"/>
        <family val="2"/>
        <scheme val="minor"/>
      </rPr>
      <t xml:space="preserve"> </t>
    </r>
    <r>
      <rPr>
        <sz val="11"/>
        <color theme="6" tint="-0.249977111117893"/>
        <rFont val="Arial"/>
        <family val="2"/>
        <scheme val="minor"/>
      </rPr>
      <t xml:space="preserve">Corporate Responsibility Report 2021 
</t>
    </r>
    <r>
      <rPr>
        <sz val="11"/>
        <color theme="10"/>
        <rFont val="Arial"/>
        <family val="2"/>
        <scheme val="minor"/>
      </rPr>
      <t xml:space="preserve">
</t>
    </r>
    <r>
      <rPr>
        <sz val="11"/>
        <color theme="1"/>
        <rFont val="Arial"/>
        <family val="2"/>
        <scheme val="minor"/>
      </rPr>
      <t>See "A greener Denmark" on page 23 of the</t>
    </r>
    <r>
      <rPr>
        <sz val="11"/>
        <color theme="6" tint="-0.249977111117893"/>
        <rFont val="Arial"/>
        <family val="2"/>
        <scheme val="minor"/>
      </rPr>
      <t xml:space="preserve"> Corporate Responsibility Report 2021 </t>
    </r>
    <r>
      <rPr>
        <sz val="11"/>
        <color theme="10"/>
        <rFont val="Arial"/>
        <family val="2"/>
        <scheme val="minor"/>
      </rPr>
      <t xml:space="preserve">
</t>
    </r>
    <r>
      <rPr>
        <sz val="11"/>
        <color theme="1"/>
        <rFont val="Arial"/>
        <family val="2"/>
        <scheme val="minor"/>
      </rPr>
      <t xml:space="preserve">
See "A greener Denmark" on page 21-24 of the</t>
    </r>
    <r>
      <rPr>
        <sz val="11"/>
        <color theme="10"/>
        <rFont val="Arial"/>
        <family val="2"/>
        <scheme val="minor"/>
      </rPr>
      <t xml:space="preserve"> </t>
    </r>
    <r>
      <rPr>
        <sz val="11"/>
        <color theme="6" tint="-0.249977111117893"/>
        <rFont val="Arial"/>
        <family val="2"/>
        <scheme val="minor"/>
      </rPr>
      <t xml:space="preserve">Corporate Responsibility Report 2021 
</t>
    </r>
    <r>
      <rPr>
        <sz val="11"/>
        <color theme="10"/>
        <rFont val="Arial"/>
        <family val="2"/>
        <scheme val="minor"/>
      </rPr>
      <t xml:space="preserve">
</t>
    </r>
    <r>
      <rPr>
        <sz val="11"/>
        <color theme="1"/>
        <rFont val="Arial"/>
        <family val="2"/>
        <scheme val="minor"/>
      </rPr>
      <t>See "A greener Denmark" on page 23 of the</t>
    </r>
    <r>
      <rPr>
        <sz val="11"/>
        <color theme="10"/>
        <rFont val="Arial"/>
        <family val="2"/>
        <scheme val="minor"/>
      </rPr>
      <t xml:space="preserve"> </t>
    </r>
    <r>
      <rPr>
        <sz val="11"/>
        <color theme="6" tint="-0.249977111117893"/>
        <rFont val="Arial"/>
        <family val="2"/>
        <scheme val="minor"/>
      </rPr>
      <t xml:space="preserve">Corporate Responsibility Report 2021 
</t>
    </r>
    <r>
      <rPr>
        <sz val="11"/>
        <color theme="10"/>
        <rFont val="Arial"/>
        <family val="2"/>
        <scheme val="minor"/>
      </rPr>
      <t xml:space="preserve">
</t>
    </r>
    <r>
      <rPr>
        <sz val="11"/>
        <color theme="1"/>
        <rFont val="Arial"/>
        <family val="2"/>
        <scheme val="minor"/>
      </rPr>
      <t>See "A greener Denmark" on page 21-24 of the</t>
    </r>
    <r>
      <rPr>
        <sz val="11"/>
        <color theme="10"/>
        <rFont val="Arial"/>
        <family val="2"/>
        <scheme val="minor"/>
      </rPr>
      <t xml:space="preserve"> </t>
    </r>
    <r>
      <rPr>
        <sz val="11"/>
        <color theme="6" tint="-0.249977111117893"/>
        <rFont val="Arial"/>
        <family val="2"/>
        <scheme val="minor"/>
      </rPr>
      <t xml:space="preserve">Corporate Responsibility Report 2021 </t>
    </r>
  </si>
  <si>
    <r>
      <rPr>
        <b/>
        <sz val="11"/>
        <color theme="1"/>
        <rFont val="Arial"/>
        <family val="2"/>
        <scheme val="minor"/>
      </rPr>
      <t>2.2</t>
    </r>
    <r>
      <rPr>
        <sz val="11"/>
        <color theme="1"/>
        <rFont val="Arial"/>
        <family val="2"/>
        <scheme val="minor"/>
      </rPr>
      <t xml:space="preserve">	     Target Setting 
Show that the bank has set and published a minimum of two Specific, Measurable (can be qualitative or quantitative), Achievable, Relevant and Time-bound (SMART) targets, which address at least two of the identified “areas of most significant impact”, resulting from the bank’s activities and provision of products and services.  
Show that these targets are linked to and drive alignment with and greater contribution to appropriate Sustainable Development Goals, the goals of the Paris Agreement, and other relevant international, national or regional frameworks. The bank should have identified a baseline (assessed against a particular year) and have set targets against this baseline.
Show that the bank has analysed and acknowledged significant (potential) negative impacts of the set targets on other dimensions of the SDG/climate change/society’s goals and that it has set out relevant actions to mitigate those as far as feasible to maximize the net positive impact of the set targets. </t>
    </r>
  </si>
  <si>
    <t>For a number of years, Nykredit has had specific targets for reduction of carbon emissions from our own operations. In 2020 we exceeded our ambitious target of a 65% reduction, reducing our carbon footprint by 84% since 2012. We have set a new target of reducing the Group's carbon emissions per staff member by 5% annually.
For several years Nykredit's ambition has been for our investments to be aligned with the transition required to meet the objective of the Paris Climate Agreement.
In 2021 Nykredit joined the Net Zero Asset Managers Initiative and are now committed to making the Group's investment portfolio climate neutral by 2050. Later in the year, Nykredit announced new ambitious climate targets for the investment portfolio:
-	Climate-neutrality by 2050
-	60% reduction in emission intensity by 2030
-	All funds must prove their movement towards attaining the 1.5°C climate target by 2030
But ambitious targets do not fulfil themselves. That is why we have taken various measures to ensure the long-term decarbonation of Nykredit's investments:
-	Active stewardship of fossil companies and high-emission companies
-	More green investments
-	Climate-related benchmarks
-	Exclusion of companies without a reliable transition plan that aligns with the Paris Climate Agreement
The targets and measures set a specific course for Nykredit's ambition and efforts of offering Danes investment solutions that support their increasing demand for green investments.</t>
  </si>
  <si>
    <r>
      <rPr>
        <sz val="11"/>
        <color theme="1"/>
        <rFont val="Arial"/>
        <family val="2"/>
        <scheme val="minor"/>
      </rPr>
      <t>See "A greener Nykredit" on page 49-53 of the</t>
    </r>
    <r>
      <rPr>
        <sz val="11"/>
        <color theme="10"/>
        <rFont val="Arial"/>
        <family val="2"/>
        <scheme val="minor"/>
      </rPr>
      <t xml:space="preserve"> </t>
    </r>
    <r>
      <rPr>
        <sz val="11"/>
        <color theme="6" tint="-0.249977111117893"/>
        <rFont val="Arial"/>
        <family val="2"/>
        <scheme val="minor"/>
      </rPr>
      <t xml:space="preserve">Corporate Responsibility Report 2021 </t>
    </r>
    <r>
      <rPr>
        <sz val="11"/>
        <color theme="10"/>
        <rFont val="Arial"/>
        <family val="2"/>
        <scheme val="minor"/>
      </rPr>
      <t xml:space="preserve">
</t>
    </r>
    <r>
      <rPr>
        <sz val="11"/>
        <color theme="1"/>
        <rFont val="Arial"/>
        <family val="2"/>
        <scheme val="minor"/>
      </rPr>
      <t xml:space="preserve">
See "Sustainable investments" on page 41-47 of the</t>
    </r>
    <r>
      <rPr>
        <sz val="11"/>
        <color theme="10"/>
        <rFont val="Arial"/>
        <family val="2"/>
        <scheme val="minor"/>
      </rPr>
      <t xml:space="preserve"> </t>
    </r>
    <r>
      <rPr>
        <sz val="11"/>
        <color theme="6" tint="-0.249977111117893"/>
        <rFont val="Arial"/>
        <family val="2"/>
        <scheme val="minor"/>
      </rPr>
      <t xml:space="preserve">Corporate Responsibility Report 2021 </t>
    </r>
  </si>
  <si>
    <r>
      <rPr>
        <b/>
        <sz val="11"/>
        <color theme="1"/>
        <rFont val="Arial"/>
        <family val="2"/>
        <scheme val="minor"/>
      </rPr>
      <t>2.3</t>
    </r>
    <r>
      <rPr>
        <sz val="11"/>
        <color theme="1"/>
        <rFont val="Arial"/>
        <family val="2"/>
        <scheme val="minor"/>
      </rPr>
      <t xml:space="preserve">	     Plans for Target Implementation and Monitoring
Show that your bank has defined actions and milestones to meet the set targets.
Show that your bank has put in place the means to measure and monitor progress against the set targets. Definitions of key performance indicators, any changes in these definitions, and any rebasing of baselines should be transparent. </t>
    </r>
  </si>
  <si>
    <t>In 2020 Nykredit formulated a new strategy in the investment area comprising intensified focus on responsible investments. The strategy is our foundation for meeting the climate targets in the investment area.
The way to reaching these targets is through focused green investments, incorporation of climate considerations in all investment decisions, active stewardship, improved mapping of climate risks and not least reporting to our clients. Also, we are following up on climate gas emissions from the companies in which we have an ownership interest, or which have issued bonds that we invest in. Specifically, this includes: 
Active stewardship to promote the green transition
Nykredit seeks to support our investee companies in their transition towards a net zero emission economy. We engage with companies responsible for a significant share of total emissions from our portfolios to ensure that they set target in alignment with the targets of the Paris Climate Agreement and IEA's scenario for meeting them. Our engagement involves day-to-day dialogue with our investee companies and is manifested through the global investor initiative Climate Action 100+.
Sustainability assessments in the investment process
Every time Nykredit assesses a potential investment, we apply sustainability assessments to understand the risks and opportunities related to climate, environmental, social and governance issues (ESG). Companies that do not duly address ESG issues are often a poorer investment. The most important output from the sustainability analysis is an indication of whether a company is developing in a more sustainable direction.
Nykredit invests to meet the UN Sustainable Development Goals 
Nykredit's investments should contribute to reaching the UN SDGs by 2030. To this end, we regularly analyse developments on to determine the positive and negative impacts on the SDGs of our investee companies. Together with the sustainability analyses we have integrated in the investment process, this will help us steer investments towards companies that address societal challenges.
More funds carrying the Nordic Swan Ecolabel for various investment profiles
In 2021 Nykredit expanded the range of funds carrying the Nordic Swan Ecolabel to offer our customers better opportunities for choosing investment solution that carry the Nordic Swan Ecolabel. At the same time, thanks to a contribution from Forenet Kredit, we removed the brokerage fee for personal customers investing in funds that carry the Nordic Swan Ecolabel. In 2021 Nykredit launched three new balanced funds, which are the first Danish managed balanced funds to carry the Nordic Swan Ecolabel. A string of other funds received the Nordic Swan Ecolabel on the same occasion. At 16 funds, Nykredit can now offer our customers the broadest selection of solutions carrying the Nordic Swan Ecolabel in the Nordic region.
We determine our carbon emissions
Nykredit discloses the total climate footprint of our investments on behalf of our customers and of our own holdings. The determination is prepared in compliance with Finance Denmark's recommendations and is, among other things, based on data from the Carbon Disclosure Project, own data reported by bond issuers and data provided by our data provider MSCI.
Nykredit has also defined a series of strategic KPIs for our efforts in the area of responsible investment, which are to ensure a reduction of carbon emissions from investments in our portfolio and an increase in the number of customers investing sustainably.
The KPIs are included in the Corporate Responsibility Report 2021.</t>
  </si>
  <si>
    <r>
      <t xml:space="preserve">
</t>
    </r>
    <r>
      <rPr>
        <sz val="11"/>
        <color theme="1"/>
        <rFont val="Arial"/>
        <family val="2"/>
        <scheme val="minor"/>
      </rPr>
      <t xml:space="preserve">
See "Sustainable investments" on page 41-47 of the</t>
    </r>
    <r>
      <rPr>
        <sz val="11"/>
        <color theme="10"/>
        <rFont val="Arial"/>
        <family val="2"/>
        <scheme val="minor"/>
      </rPr>
      <t xml:space="preserve"> </t>
    </r>
    <r>
      <rPr>
        <sz val="11"/>
        <color theme="6" tint="-0.249977111117893"/>
        <rFont val="Arial"/>
        <family val="2"/>
        <scheme val="minor"/>
      </rPr>
      <t xml:space="preserve">Corporate Responsibility Report 2021 </t>
    </r>
    <r>
      <rPr>
        <sz val="11"/>
        <color theme="10"/>
        <rFont val="Arial"/>
        <family val="2"/>
        <scheme val="minor"/>
      </rPr>
      <t xml:space="preserve">
</t>
    </r>
    <r>
      <rPr>
        <sz val="11"/>
        <color theme="1"/>
        <rFont val="Arial"/>
        <family val="2"/>
        <scheme val="minor"/>
      </rPr>
      <t xml:space="preserve">
See "Sustainable investments" on page 41-47 of th</t>
    </r>
    <r>
      <rPr>
        <sz val="11"/>
        <color theme="10"/>
        <rFont val="Arial"/>
        <family val="2"/>
        <scheme val="minor"/>
      </rPr>
      <t xml:space="preserve">e </t>
    </r>
    <r>
      <rPr>
        <sz val="11"/>
        <color theme="6" tint="-0.249977111117893"/>
        <rFont val="Arial"/>
        <family val="2"/>
        <scheme val="minor"/>
      </rPr>
      <t xml:space="preserve">Corporate Responsibility Report 2021 </t>
    </r>
    <r>
      <rPr>
        <sz val="11"/>
        <color theme="10"/>
        <rFont val="Arial"/>
        <family val="2"/>
        <scheme val="minor"/>
      </rPr>
      <t xml:space="preserve">
</t>
    </r>
  </si>
  <si>
    <r>
      <rPr>
        <b/>
        <sz val="11"/>
        <color theme="1"/>
        <rFont val="Arial"/>
        <family val="2"/>
        <scheme val="minor"/>
      </rPr>
      <t xml:space="preserve">2.4 </t>
    </r>
    <r>
      <rPr>
        <sz val="11"/>
        <color theme="1"/>
        <rFont val="Arial"/>
        <family val="2"/>
        <scheme val="minor"/>
      </rPr>
      <t xml:space="preserve">     Progress on Implementing Targets
For each target separately: 
Show that your bank has implemented the actions it had previously defined to meet the set target.
Or explain why actions could not be implemented / needed to be changed and how your bank is adapting its plan to meet its set target.  
Report on your bank’s progress over the last 12 months (up to 18 months in your first reporting after becoming a signatory) towards achieving each of the set targets and the impact your progress resulted in. (where feasible and appropriate, banks should include quantitative disclosures)
</t>
    </r>
  </si>
  <si>
    <t xml:space="preserve">
Nykredit announced new ambitious climate targets for the investment portfolio in autumn 2021. 
We are working on meeting the targets and will follow up once we can make a status on our progress towards achieving the targets.</t>
  </si>
  <si>
    <t>Principle 3: Clients and customers</t>
  </si>
  <si>
    <t>We will work responsibly with our clients and our customers to encourage sustainable practices and enable economic activities that create shared</t>
  </si>
  <si>
    <t>prosperity for current and future generations.</t>
  </si>
  <si>
    <r>
      <rPr>
        <b/>
        <sz val="11"/>
        <color theme="1"/>
        <rFont val="Arial"/>
        <family val="2"/>
        <scheme val="minor"/>
      </rPr>
      <t xml:space="preserve">3.1.   </t>
    </r>
    <r>
      <rPr>
        <sz val="11"/>
        <color theme="1"/>
        <rFont val="Arial"/>
        <family val="2"/>
        <scheme val="minor"/>
      </rPr>
      <t xml:space="preserve">     Provide an overview of the policies and practices your bank has in place and/or is planning to put in place to promote responsible relationships with its customers. This should include high-level information on any programmes and actions implemented (and/or planned), their scale and, where possible, the results thereof. 
</t>
    </r>
  </si>
  <si>
    <t>It is fundamental to Nykredit that our advice, products and services are responsible both in a societal context and relative to the financial position of the individual customer. This requires an organisation that is well prepared in all areas to act responsibly and correctly, complying with not only the letter, but also the spirit of the law. It requires a corporate culture where we can openly discuss and act on the business dilemmas that may arise, even when acting within existing rules and regulations, to ensure that we, as a business, can explain and defend our conduct.
We call these efforts conduct management, which we have broken down in two tiers:
1)	Risk management initiatives where we identify, assess and act on the Group's conduct risk as part of the ongoing risk management practices. In 2021, 127 conduct risks were identified across the Group as part of these efforts.
2)	A broad initiative for all staff members aimed at increasing awareness of responsible business conduct and training managers and staff in identifying, discussing and responding to irresponsible
business conduct. In 2021 all staff members received awareness training, and we have trained all managers across the Group in responsible business practices. 
Also, Nykredit's Corporate Culture Policy and Code of Conduct have been designed to ensure that all Nykredit staff have an up-to-date and clear framework within which to act responsibly in their day-to-day work.</t>
  </si>
  <si>
    <r>
      <t xml:space="preserve">
</t>
    </r>
    <r>
      <rPr>
        <sz val="11"/>
        <color theme="1"/>
        <rFont val="Arial"/>
        <family val="2"/>
        <scheme val="minor"/>
      </rPr>
      <t xml:space="preserve">
See "Responsible business conduct" on page 54-58 of the</t>
    </r>
    <r>
      <rPr>
        <sz val="11"/>
        <color theme="10"/>
        <rFont val="Arial"/>
        <family val="2"/>
        <scheme val="minor"/>
      </rPr>
      <t xml:space="preserve"> </t>
    </r>
    <r>
      <rPr>
        <sz val="11"/>
        <color theme="6" tint="-0.249977111117893"/>
        <rFont val="Arial"/>
        <family val="2"/>
        <scheme val="minor"/>
      </rPr>
      <t xml:space="preserve">Corporate Responsibility Report 2021 </t>
    </r>
    <r>
      <rPr>
        <sz val="11"/>
        <color theme="10"/>
        <rFont val="Arial"/>
        <family val="2"/>
        <scheme val="minor"/>
      </rPr>
      <t xml:space="preserve">
</t>
    </r>
  </si>
  <si>
    <r>
      <rPr>
        <b/>
        <sz val="11"/>
        <color theme="1"/>
        <rFont val="Arial"/>
        <family val="2"/>
        <scheme val="minor"/>
      </rPr>
      <t xml:space="preserve">3.2. </t>
    </r>
    <r>
      <rPr>
        <sz val="11"/>
        <color theme="1"/>
        <rFont val="Arial"/>
        <family val="2"/>
        <scheme val="minor"/>
      </rPr>
      <t xml:space="preserve">  	      Describe how your bank has worked with and/or is planning to work with its clients and customers to encourage sustainable practices and enable sustainable economic activities. This should include information on actions planned/implemented, products and services developed, and, where possible, the impacts achieved.
</t>
    </r>
  </si>
  <si>
    <t>We have launched a suite of products that will make it easier and more affordable for our customers to make green choices with respect to their homes, cars, businesses and investments. And in 2021, our customers started to embrace these products.
An overview of the products is available in the Corporate Responsibility Report, page 24.
We are also integrating sustainability in our dialogue with customers. Nykredit should be able to offer full-service advice, which – from a financial perspective – empowers our customers to make the right strategic choices that support sustainability. At the same time, we must make demands to ensure that we and our customers address relevant risks and contribute to the green transition.
In 2021 we have continued to integrate ESG risks as a natural part of the credit analysis of all business customers. The analysis determines the risk of loosing competitiveness as a consequence of the green transition. We also use the analysis to create insights for our customers and to increase their chances of acting on red flags or new business opportunities.</t>
  </si>
  <si>
    <r>
      <rPr>
        <sz val="11"/>
        <color theme="1"/>
        <rFont val="Arial"/>
        <family val="2"/>
        <scheme val="minor"/>
      </rPr>
      <t>See "A greener Denmark" on page 24 of the</t>
    </r>
    <r>
      <rPr>
        <sz val="11"/>
        <color theme="10"/>
        <rFont val="Arial"/>
        <family val="2"/>
        <scheme val="minor"/>
      </rPr>
      <t xml:space="preserve"> </t>
    </r>
    <r>
      <rPr>
        <sz val="11"/>
        <color theme="6" tint="-0.249977111117893"/>
        <rFont val="Arial"/>
        <family val="2"/>
        <scheme val="minor"/>
      </rPr>
      <t xml:space="preserve">Corporate Responsibility Report 2021
</t>
    </r>
    <r>
      <rPr>
        <sz val="11"/>
        <color theme="10"/>
        <rFont val="Arial"/>
        <family val="2"/>
        <scheme val="minor"/>
      </rPr>
      <t xml:space="preserve">
</t>
    </r>
    <r>
      <rPr>
        <sz val="11"/>
        <color theme="1"/>
        <rFont val="Arial"/>
        <family val="2"/>
        <scheme val="minor"/>
      </rPr>
      <t>See "A greener Denmark" on page 25 of the</t>
    </r>
    <r>
      <rPr>
        <sz val="11"/>
        <color theme="10"/>
        <rFont val="Arial"/>
        <family val="2"/>
        <scheme val="minor"/>
      </rPr>
      <t xml:space="preserve"> </t>
    </r>
    <r>
      <rPr>
        <sz val="11"/>
        <color theme="6" tint="-0.249977111117893"/>
        <rFont val="Arial"/>
        <family val="2"/>
        <scheme val="minor"/>
      </rPr>
      <t>Corporate Responsibility Report 2021</t>
    </r>
  </si>
  <si>
    <t>Principle 4: Stakeholders</t>
  </si>
  <si>
    <t>We will proactively and responsibly consult, engage and partner with relevant stakeholders to achieve society’s goals.</t>
  </si>
  <si>
    <r>
      <rPr>
        <b/>
        <sz val="11"/>
        <color theme="1"/>
        <rFont val="Arial"/>
        <family val="2"/>
        <scheme val="minor"/>
      </rPr>
      <t xml:space="preserve">4.1. </t>
    </r>
    <r>
      <rPr>
        <sz val="11"/>
        <color theme="1"/>
        <rFont val="Arial"/>
        <family val="2"/>
        <scheme val="minor"/>
      </rPr>
      <t xml:space="preserve">  	   Describe how your bank has worked with and/or is planning to work with its clients and customers to encourage sustainable practices and enable sustainable economic activities. This should include information on actions planned/implemented, products and services developed, and, where possible, the impacts achieved.
</t>
    </r>
  </si>
  <si>
    <t xml:space="preserve">Nykredit is one of Denmark's largest lenders. And that position comes with obligations. As a significant player in society we are also in ongoing dialogue with relevant stakeholders, including business and trade organisations, public authorities and politicians, on issues such as climate and sustainability, rural districts and lending to specific sections of the population. 
In 2021 Nykredit continued the dialogue with a number of stakeholders to discuss how we can best support our business customers through their financial challenges caused by the covid-19 crisis. 
Nykredit launched more green initiatives and products in 2021, and therefore, dialogue with our stakeholders has, for a significant part, primarily revolved around the green transition and the climate. In that connection, Nykredit has met with leading green organisations, trade organisations and relevant authorities. As part of our dialogue, we have discussed and presented our customer-faced green initiatives and ideas for future sustainability initiatives. The meetings were first and foremost in the nature of dialogue meetings and therefore also focused on obtaining input from stakeholders regarding Nykredit's sustainability efforts going forward.
As the first financial business, in 2021 Nykredit also became a member of Denmark's green think tank, CONCITO. Through this membership, Nykredit has access to more knowledge, tools and knowledge sharing, which allows for a more holistic and evidence-based working approach to the green transition and sustainability. </t>
  </si>
  <si>
    <t>Principle 5: Governance and culture</t>
  </si>
  <si>
    <t>We will implement our commitment to these Principles through effective governance and a culture of responsible banking</t>
  </si>
  <si>
    <r>
      <rPr>
        <b/>
        <sz val="11"/>
        <color theme="1"/>
        <rFont val="Arial"/>
        <family val="2"/>
        <scheme val="minor"/>
      </rPr>
      <t xml:space="preserve">5.1. </t>
    </r>
    <r>
      <rPr>
        <sz val="11"/>
        <color theme="1"/>
        <rFont val="Arial"/>
        <family val="2"/>
        <scheme val="minor"/>
      </rPr>
      <t xml:space="preserve">     	   Describe the relevant governance structures, policies and procedures your bank has in place/is planning to put in place to manage significant positive and negative (potential) impacts and support effective implementation of the Principles. 
</t>
    </r>
  </si>
  <si>
    <t xml:space="preserve">Nykredit's commitment to corporate responsibility and implementation of these principles is vested in the Group's governance structure.
The Board of Directors sets the Group's strategic direction and approves the Corporate Responsibility Policy, which defines the scope of our work. The Policy applies to the entire Group and is subject to annual updates.
The Group Executive Board makes up our Corporate Responsibility Committee. The Corporate Responsibility Committee defines our strategy for corporate responsibility and prioritised initiatives that form the basis of specific initiatives, business procedures, products and processes. In addition, the Corporate Responsibility Committee has overall responsibility for implementation of the Principles for Responsible Banking and our annual reporting.
The Corporate Responsibility Committee receives at least two annual reports on the progress of Nykredit's corporate responsibility strategy and the implementation of the principles.
Responsibility for specific initiatives and sustainability-related risks, opportunities and positive and negative impacts is vested in Nykredit's policies, structures and business areas. 
An overview of the governance structure and responsibility in the individual parts is included in the Corporate Responsibility Report.
Since 2020 we have moved towards clearer integration of sustainability-related risks and opportunities in relevant committees, policies and our overall risk setup. We have also incorporated a number of KPIs on corporate responsibility in the Group's strategic scorecard, including the climate targets we have set in the investment area.
</t>
  </si>
  <si>
    <r>
      <rPr>
        <sz val="11"/>
        <color theme="1"/>
        <rFont val="Arial"/>
        <family val="2"/>
        <scheme val="minor"/>
      </rPr>
      <t>See "Nykredit's corporate responsibility" on page 81 of the</t>
    </r>
    <r>
      <rPr>
        <sz val="11"/>
        <color theme="10"/>
        <rFont val="Arial"/>
        <family val="2"/>
        <scheme val="minor"/>
      </rPr>
      <t xml:space="preserve"> </t>
    </r>
    <r>
      <rPr>
        <sz val="11"/>
        <color theme="6" tint="-0.249977111117893"/>
        <rFont val="Arial"/>
        <family val="2"/>
        <scheme val="minor"/>
      </rPr>
      <t>Corporate Responsibility Report 2021</t>
    </r>
  </si>
  <si>
    <r>
      <rPr>
        <b/>
        <sz val="11"/>
        <color theme="1"/>
        <rFont val="Arial"/>
        <family val="2"/>
        <scheme val="minor"/>
      </rPr>
      <t xml:space="preserve">5.2. </t>
    </r>
    <r>
      <rPr>
        <sz val="11"/>
        <color theme="1"/>
        <rFont val="Arial"/>
        <family val="2"/>
        <scheme val="minor"/>
      </rPr>
      <t xml:space="preserve">  	   	Describe the initiatives and measures your bank has implemented or is planning to implement to foster a culture of responsible banking among its employees. This should include a high-level overview of capacity building, inclusion in remuneration structures and performance management and leadership communication, amongst others.  
</t>
    </r>
  </si>
  <si>
    <t>It is fundamental to Nykredit that our advice, products and services are responsible both in a societal context and relative to the financial position of the individual customer. This requires an organisation that is well prepared in all areas to act responsibly and correctly, complying with not only the letter, but also the spirit of the law. It requires a corporate culture where we can openly discuss and act on the business dilemmas that may arise, even when acting within existing rules and regulations, to ensure that we, as a business, can explain and defend our conduct.
We call these efforts conduct management, which we have broken down in two tiers:
1)	Risk management initiatives where we identify, assess and act on the Group's conduct risk as part of the ongoing risk management practices. In 2021, 127 conduct risks were identified across the Group as part of these efforts.
2)	A broad initiative for all staff members to increase awareness of responsible business conduct and train managers and staff in identifying, discussing and responding to irresponsible business conduct. In 2021 all staff members received awareness training, and we have trained all managers across the Group in responsible business practices. 
Also, Nykredit's Corporate Culture Policy and Code of Conduct have been designed to ensure that all Nykredit staff have an up-to-date and clear framework within which to act responsibly in their day-to-day work.</t>
  </si>
  <si>
    <r>
      <rPr>
        <sz val="11"/>
        <color theme="1"/>
        <rFont val="Arial"/>
        <family val="2"/>
        <scheme val="minor"/>
      </rPr>
      <t>See "Responsible business conduct" on page 54-58 of th</t>
    </r>
    <r>
      <rPr>
        <sz val="11"/>
        <color theme="10"/>
        <rFont val="Arial"/>
        <family val="2"/>
        <scheme val="minor"/>
      </rPr>
      <t xml:space="preserve">e </t>
    </r>
    <r>
      <rPr>
        <sz val="11"/>
        <color theme="6" tint="-0.249977111117893"/>
        <rFont val="Arial"/>
        <family val="2"/>
        <scheme val="minor"/>
      </rPr>
      <t xml:space="preserve">Corporate Responsibility Report 2021 </t>
    </r>
  </si>
  <si>
    <r>
      <rPr>
        <b/>
        <sz val="11"/>
        <color theme="1"/>
        <rFont val="Arial"/>
        <family val="2"/>
        <scheme val="minor"/>
      </rPr>
      <t xml:space="preserve">5.3. </t>
    </r>
    <r>
      <rPr>
        <sz val="11"/>
        <color theme="1"/>
        <rFont val="Arial"/>
        <family val="2"/>
        <scheme val="minor"/>
      </rPr>
      <t xml:space="preserve">  	         Describe the initiatives and measures your bank has implemented or is planning to implement to foster a culture of responsible banking among its employees. This should include a high-level overview of capacity building, inclusion in remuneration structures and performance management and leadership communication, amongst others.  </t>
    </r>
  </si>
  <si>
    <t xml:space="preserve">The Group Executive Board makes up our Corporate Responsibility Committee. The Corporate Responsibility Committee has overall responsibility for implementation of the Principles for Responsible Banking and our annual reporting.
The Corporate Responsibility Committee also defines our strategy for corporate responsibility and prioritised initiatives that form the basis of specific initiatives, business procedures, products and processes. Finally, the Corporate Responsibility Committee is responsible for setting targets for our corporate responsibility efforts in alignment with the obligations under PRB.
The Corporate Responsibility Committee receives at least two annual reports on the progress of Nykredit's corporate responsibility strategy and the implementation of the principles.
</t>
  </si>
  <si>
    <r>
      <rPr>
        <sz val="11"/>
        <color theme="1"/>
        <rFont val="Arial"/>
        <family val="2"/>
        <scheme val="minor"/>
      </rPr>
      <t>See "Governance" on page 81 of the</t>
    </r>
    <r>
      <rPr>
        <sz val="11"/>
        <color theme="10"/>
        <rFont val="Arial"/>
        <family val="2"/>
        <scheme val="minor"/>
      </rPr>
      <t xml:space="preserve"> </t>
    </r>
    <r>
      <rPr>
        <sz val="11"/>
        <color theme="6" tint="-0.249977111117893"/>
        <rFont val="Arial"/>
        <family val="2"/>
        <scheme val="minor"/>
      </rPr>
      <t xml:space="preserve">Corporate Responsibility Report 2021 </t>
    </r>
  </si>
  <si>
    <t>Principle 6: Transparency &amp; Accountability</t>
  </si>
  <si>
    <t xml:space="preserve">We will periodically review our individual and collective implementation of these Principles and be transparent about and accountable </t>
  </si>
  <si>
    <t>for our positive and negative impacts and our contribution to society’s goals.</t>
  </si>
  <si>
    <r>
      <rPr>
        <b/>
        <sz val="11"/>
        <color theme="1"/>
        <rFont val="Arial"/>
        <family val="2"/>
        <scheme val="minor"/>
      </rPr>
      <t xml:space="preserve">6.1 </t>
    </r>
    <r>
      <rPr>
        <sz val="11"/>
        <color theme="1"/>
        <rFont val="Arial"/>
        <family val="2"/>
        <scheme val="minor"/>
      </rPr>
      <t xml:space="preserve">     Progress on Implementing the Principles for Responsible Banking 
Show that your bank has progressed on implementing the six Principles over the last 12 months (up to 18 months in your first reporting after becoming a signatory) in addition to the setting and implementation of targets in minimum two areas (see 2.1-2.4).  
Show that your bank has considered existing and emerging international/regional good practices relevant for the implementation of the six Principles for Responsible Banking. Based on this, it has defined priorities and ambitions to align with good practice.
Show that your bank has implemented/is working on implementing changes in existing practices to reflect and be in line with existing and emerging international/regional good practices and has made progress on its implementation of these Principles. </t>
    </r>
  </si>
  <si>
    <t xml:space="preserve">In our corporate responsibility strategy, we have identified significant areas in which we have an impact on society and a possibility of making a positive difference.
Since 2020 we have expanded our knowledge of our impacts through lending and investments, particularly in the climate area, and we disclose the results of these analyses in our Corporate Responsibility Report and elsewhere. This year we determined the carbon footprint of our aggregate lending and investment portfolios in a beta version for the second time.
The determination of the carbon footprint is in alignment with Finance Denmark's standards, which have been prepared on the basis of international good practices.
This year we will report our progress in implementing the Principles for Responsible Banking for the second time.
We are periodically reporting and publishing more and broader data in alignment with regulation, international standards, GRI and our endorsement of the Global Compact, PRB and PRI. </t>
  </si>
  <si>
    <r>
      <rPr>
        <sz val="11"/>
        <color theme="10"/>
        <rFont val="Arial"/>
        <family val="2"/>
        <scheme val="minor"/>
      </rPr>
      <t xml:space="preserve">
</t>
    </r>
    <r>
      <rPr>
        <sz val="11"/>
        <color theme="1"/>
        <rFont val="Arial"/>
        <family val="2"/>
        <scheme val="minor"/>
      </rPr>
      <t>See "Nykredit's corporate responsibility" on page 13-15 of the</t>
    </r>
    <r>
      <rPr>
        <sz val="11"/>
        <color theme="10"/>
        <rFont val="Arial"/>
        <family val="2"/>
        <scheme val="minor"/>
      </rPr>
      <t xml:space="preserve"> </t>
    </r>
    <r>
      <rPr>
        <sz val="11"/>
        <color theme="6" tint="-0.249977111117893"/>
        <rFont val="Arial"/>
        <family val="2"/>
        <scheme val="minor"/>
      </rPr>
      <t xml:space="preserve">Corporate Responsibility Report 2021 </t>
    </r>
    <r>
      <rPr>
        <sz val="11"/>
        <color theme="10"/>
        <rFont val="Arial"/>
        <family val="2"/>
        <scheme val="minor"/>
      </rPr>
      <t xml:space="preserve">
</t>
    </r>
  </si>
  <si>
    <r>
      <t xml:space="preserve">Annex: Definitions
</t>
    </r>
    <r>
      <rPr>
        <b/>
        <sz val="11"/>
        <color theme="1"/>
        <rFont val="Arial"/>
        <family val="2"/>
        <scheme val="minor"/>
      </rPr>
      <t>a.</t>
    </r>
    <r>
      <rPr>
        <sz val="11"/>
        <color theme="1"/>
        <rFont val="Arial"/>
        <family val="2"/>
        <scheme val="minor"/>
      </rPr>
      <t xml:space="preserve">	Impact: An impact is commonly understood as being a change in outcome for a stakeholder. In the context of these Principles this means (aligned with GRI definition) the effect a bank has on people/the society, the economy and the environment and with that on sustainable development. Impacts may be positive or negative, direct or indirect, actual or potential, intended or unintended, short-term or long-term.
</t>
    </r>
    <r>
      <rPr>
        <b/>
        <sz val="11"/>
        <color theme="1"/>
        <rFont val="Arial"/>
        <family val="2"/>
        <scheme val="minor"/>
      </rPr>
      <t>b.</t>
    </r>
    <r>
      <rPr>
        <sz val="11"/>
        <color theme="1"/>
        <rFont val="Arial"/>
        <family val="2"/>
        <scheme val="minor"/>
      </rPr>
      <t xml:space="preserve">	Significant Impact:  Impact that in terms of scale and/or intensity/salience results in a particularly strong/relevant change in outcome for a stakeholder. In the context of these Principles, the concept of significant impact is used to ensure banks focus where their actions/business (can) matter most for people, economy and environment and to provide a reasonable and practical threshold for what issues need to be considered/included, similar to the concept of “materiality”. </t>
    </r>
  </si>
  <si>
    <t xml:space="preserve">Sustainability Fact Book, Tab: Customer Protection 
See the Risk and Capital Management Report, Page 39 for information regarding our market policy in relation to risk associated with our loan portfolio. </t>
  </si>
  <si>
    <r>
      <t xml:space="preserve">See "Nykredit – a lender to people and businesses all over Denmark" on page 7-12 of </t>
    </r>
    <r>
      <rPr>
        <sz val="11"/>
        <color theme="7"/>
        <rFont val="Arial"/>
        <family val="2"/>
        <scheme val="minor"/>
      </rPr>
      <t>the</t>
    </r>
    <r>
      <rPr>
        <sz val="11"/>
        <color theme="6" tint="-0.249977111117893"/>
        <rFont val="Arial"/>
        <family val="2"/>
        <scheme val="minor"/>
      </rPr>
      <t xml:space="preserve"> Corporate Responsibility Report 2021.</t>
    </r>
    <r>
      <rPr>
        <sz val="11"/>
        <color theme="1"/>
        <rFont val="Arial"/>
        <family val="2"/>
        <scheme val="minor"/>
      </rPr>
      <t xml:space="preserve">
</t>
    </r>
  </si>
  <si>
    <r>
      <t>CO</t>
    </r>
    <r>
      <rPr>
        <vertAlign val="subscript"/>
        <sz val="9"/>
        <color theme="7"/>
        <rFont val="Arial"/>
        <family val="2"/>
        <scheme val="minor"/>
      </rPr>
      <t>2</t>
    </r>
    <r>
      <rPr>
        <sz val="9"/>
        <color theme="7"/>
        <rFont val="Arial"/>
        <family val="2"/>
        <scheme val="minor"/>
      </rPr>
      <t xml:space="preserve">e emmisions per staff member must be reduced by 5% annually </t>
    </r>
  </si>
  <si>
    <t>8.2%/15.8%</t>
  </si>
  <si>
    <t>*All permanent staff, trainees, temps, students (working more than eight hours per week) and office assistants (working more than eight hours per week) are offered the benefits listed above. Only our permanent staff are offered flexible pay packages.</t>
  </si>
  <si>
    <t xml:space="preserve">Nykredit is subject to collective agreements with a minimum notice period of 3-6 months depending on seniority. Nykredit offers up to an additional 13 months' notice depending on seniority. However, according to collective agreements, the minimum notice period is down to one month if seniority is below five months. </t>
  </si>
  <si>
    <t>Corporate Responsibility Policy</t>
  </si>
  <si>
    <t>Salary gap of Nykredit staff under collective agreement, 2021</t>
  </si>
  <si>
    <t>W</t>
  </si>
  <si>
    <t>Sustainable Lending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</si>
</sst>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0\ _k_r_._-;\-* #,##0\ _k_r_._-;_-* &quot;-&quot;??\ _k_r_._-;_-@_-"/>
    <numFmt numFmtId="166" formatCode="_ * #,##0.0_ ;_ * \-#,##0.0_ ;_ * &quot;-&quot;??_ ;_ @_ "/>
    <numFmt numFmtId="167" formatCode="_ * #,##0_ ;_ * \-#,##0_ ;_ * &quot;-&quot;??_ ;_ @_ "/>
    <numFmt numFmtId="168" formatCode="0.0%"/>
    <numFmt numFmtId="169" formatCode="#,##0.0"/>
    <numFmt numFmtId="170" formatCode="0.0"/>
  </numFmts>
  <fonts count="109" x14ac:knownFonts="1">
    <font>
      <sz val="11"/>
      <color theme="1"/>
      <name val="Arial"/>
      <family val="2"/>
      <scheme val="minor"/>
    </font>
    <font>
      <sz val="11"/>
      <color theme="1"/>
      <name val="Arial"/>
      <family val="2"/>
      <scheme val="minor"/>
    </font>
    <font>
      <sz val="11"/>
      <color theme="1"/>
      <name val="Arial Black"/>
      <family val="2"/>
      <scheme val="major"/>
    </font>
    <font>
      <sz val="18"/>
      <color theme="0"/>
      <name val="Arial Black"/>
      <family val="2"/>
      <scheme val="major"/>
    </font>
    <font>
      <sz val="9"/>
      <color rgb="FF07094A"/>
      <name val="Arial"/>
      <family val="2"/>
    </font>
    <font>
      <b/>
      <sz val="9"/>
      <color rgb="FF07094A"/>
      <name val="Arial"/>
      <family val="2"/>
    </font>
    <font>
      <b/>
      <sz val="11"/>
      <color theme="1"/>
      <name val="Arial"/>
      <family val="2"/>
      <scheme val="minor"/>
    </font>
    <font>
      <sz val="9"/>
      <color rgb="FF07094A"/>
      <name val="Arial"/>
      <family val="2"/>
      <scheme val="minor"/>
    </font>
    <font>
      <b/>
      <sz val="9"/>
      <color rgb="FF07094A"/>
      <name val="Arial"/>
      <family val="2"/>
      <scheme val="minor"/>
    </font>
    <font>
      <b/>
      <sz val="11"/>
      <color theme="1"/>
      <name val="Arial Black"/>
      <family val="2"/>
      <scheme val="major"/>
    </font>
    <font>
      <b/>
      <sz val="10"/>
      <color theme="1"/>
      <name val="Arial"/>
      <family val="2"/>
      <scheme val="minor"/>
    </font>
    <font>
      <sz val="10"/>
      <color theme="1"/>
      <name val="Arial"/>
      <family val="2"/>
      <scheme val="minor"/>
    </font>
    <font>
      <sz val="8"/>
      <color theme="1"/>
      <name val="Arial"/>
      <family val="2"/>
      <scheme val="minor"/>
    </font>
    <font>
      <sz val="9"/>
      <color theme="1"/>
      <name val="Arial"/>
      <family val="2"/>
      <scheme val="minor"/>
    </font>
    <font>
      <b/>
      <sz val="10"/>
      <color rgb="FF07094A"/>
      <name val="Arial"/>
      <family val="2"/>
      <scheme val="minor"/>
    </font>
    <font>
      <u/>
      <sz val="11"/>
      <color theme="10"/>
      <name val="Arial"/>
      <family val="2"/>
      <scheme val="minor"/>
    </font>
    <font>
      <sz val="8"/>
      <color rgb="FF07094A"/>
      <name val="Arial"/>
      <family val="2"/>
      <scheme val="minor"/>
    </font>
    <font>
      <u/>
      <sz val="9"/>
      <color theme="1"/>
      <name val="Arial"/>
      <family val="2"/>
      <scheme val="minor"/>
    </font>
    <font>
      <sz val="11"/>
      <color theme="2"/>
      <name val="Arial"/>
      <family val="2"/>
      <scheme val="minor"/>
    </font>
    <font>
      <sz val="11"/>
      <color rgb="FFFF0000"/>
      <name val="Arial"/>
      <family val="2"/>
      <scheme val="minor"/>
    </font>
    <font>
      <sz val="9"/>
      <color rgb="FFFF0000"/>
      <name val="Arial"/>
      <family val="2"/>
      <scheme val="minor"/>
    </font>
    <font>
      <b/>
      <sz val="9"/>
      <color theme="1"/>
      <name val="Arial"/>
      <family val="2"/>
      <scheme val="minor"/>
    </font>
    <font>
      <sz val="11"/>
      <color rgb="FF07094A"/>
      <name val="Arial Black"/>
      <family val="2"/>
      <scheme val="major"/>
    </font>
    <font>
      <sz val="14"/>
      <color theme="1"/>
      <name val="Arial Black"/>
      <family val="2"/>
      <scheme val="major"/>
    </font>
    <font>
      <i/>
      <sz val="9"/>
      <color rgb="FF07094A"/>
      <name val="Arial"/>
      <family val="2"/>
      <scheme val="minor"/>
    </font>
    <font>
      <i/>
      <sz val="11"/>
      <color theme="1"/>
      <name val="Arial"/>
      <family val="2"/>
      <scheme val="minor"/>
    </font>
    <font>
      <sz val="9"/>
      <color theme="1"/>
      <name val="Arial Black"/>
      <family val="2"/>
      <scheme val="major"/>
    </font>
    <font>
      <b/>
      <sz val="11"/>
      <color theme="0"/>
      <name val="Arial"/>
      <family val="2"/>
      <scheme val="minor"/>
    </font>
    <font>
      <sz val="11"/>
      <color theme="1"/>
      <name val="Arial"/>
      <family val="2"/>
    </font>
    <font>
      <sz val="11"/>
      <color theme="1"/>
      <name val="Verdana"/>
      <family val="2"/>
    </font>
    <font>
      <sz val="18"/>
      <color rgb="FF07094A"/>
      <name val="Arial Black"/>
      <family val="2"/>
    </font>
    <font>
      <sz val="14"/>
      <color rgb="FF07094A"/>
      <name val="Arial Black"/>
      <family val="2"/>
    </font>
    <font>
      <sz val="11"/>
      <color rgb="FF07094A"/>
      <name val="Arial"/>
      <family val="2"/>
    </font>
    <font>
      <sz val="11"/>
      <color rgb="FFFFFFFF"/>
      <name val="Arial"/>
      <family val="2"/>
    </font>
    <font>
      <b/>
      <sz val="11"/>
      <color theme="0"/>
      <name val="Arial"/>
      <family val="2"/>
    </font>
    <font>
      <b/>
      <sz val="11"/>
      <color rgb="FF07094A"/>
      <name val="Arial"/>
      <family val="2"/>
    </font>
    <font>
      <sz val="11"/>
      <color rgb="FFFF0000"/>
      <name val="Arial"/>
      <family val="2"/>
    </font>
    <font>
      <sz val="11"/>
      <color theme="0"/>
      <name val="Arial"/>
      <family val="2"/>
    </font>
    <font>
      <b/>
      <sz val="11"/>
      <color rgb="FFFFFFFF"/>
      <name val="Arial Black"/>
      <family val="2"/>
      <scheme val="major"/>
    </font>
    <font>
      <b/>
      <sz val="11"/>
      <color theme="0"/>
      <name val="Arial Black"/>
      <family val="2"/>
      <scheme val="major"/>
    </font>
    <font>
      <u/>
      <sz val="11"/>
      <color theme="1"/>
      <name val="Arial"/>
      <family val="2"/>
      <scheme val="minor"/>
    </font>
    <font>
      <sz val="9"/>
      <color rgb="FF000000"/>
      <name val="Arial"/>
      <family val="2"/>
    </font>
    <font>
      <sz val="10"/>
      <color rgb="FFFF0000"/>
      <name val="Arial"/>
      <family val="2"/>
    </font>
    <font>
      <sz val="11"/>
      <color rgb="FF07094A"/>
      <name val="Arial"/>
      <family val="2"/>
      <scheme val="minor"/>
    </font>
    <font>
      <u/>
      <sz val="9"/>
      <color theme="10"/>
      <name val="Arial"/>
      <family val="2"/>
      <scheme val="minor"/>
    </font>
    <font>
      <sz val="11"/>
      <color theme="2"/>
      <name val="Arial Black"/>
      <family val="2"/>
      <scheme val="major"/>
    </font>
    <font>
      <b/>
      <sz val="11"/>
      <color theme="2"/>
      <name val="Arial Black"/>
      <family val="2"/>
      <scheme val="major"/>
    </font>
    <font>
      <sz val="8"/>
      <color rgb="FFFF0000"/>
      <name val="Arial"/>
      <family val="2"/>
      <scheme val="minor"/>
    </font>
    <font>
      <b/>
      <sz val="9"/>
      <color rgb="FFFF0000"/>
      <name val="Arial"/>
      <family val="2"/>
      <scheme val="minor"/>
    </font>
    <font>
      <sz val="9"/>
      <color rgb="FF000000"/>
      <name val="Arial"/>
      <family val="2"/>
      <scheme val="minor"/>
    </font>
    <font>
      <sz val="11"/>
      <color rgb="FF000000"/>
      <name val="Arial"/>
      <family val="2"/>
    </font>
    <font>
      <sz val="16"/>
      <color rgb="FF07094A"/>
      <name val="Arial Black"/>
      <family val="2"/>
    </font>
    <font>
      <sz val="9"/>
      <name val="Arial"/>
      <family val="2"/>
    </font>
    <font>
      <sz val="8"/>
      <color rgb="FF07094A"/>
      <name val="Arial"/>
      <family val="2"/>
    </font>
    <font>
      <sz val="11"/>
      <color rgb="FF07094A"/>
      <name val="Arial Black"/>
      <family val="2"/>
    </font>
    <font>
      <b/>
      <sz val="9"/>
      <color rgb="FF002060"/>
      <name val="Arial"/>
      <family val="2"/>
    </font>
    <font>
      <sz val="12"/>
      <color rgb="FF07094A"/>
      <name val="Arial Black"/>
      <family val="2"/>
    </font>
    <font>
      <b/>
      <sz val="10"/>
      <color rgb="FF07094A"/>
      <name val="Arial"/>
      <family val="2"/>
    </font>
    <font>
      <sz val="9"/>
      <color rgb="FFFB264E"/>
      <name val="Arial"/>
      <family val="2"/>
    </font>
    <font>
      <sz val="9"/>
      <color rgb="FFFF0000"/>
      <name val="Arial"/>
      <family val="2"/>
    </font>
    <font>
      <b/>
      <sz val="11"/>
      <color rgb="FFFF0000"/>
      <name val="Arial Black"/>
      <family val="2"/>
    </font>
    <font>
      <sz val="11"/>
      <color rgb="FFFF0000"/>
      <name val="Arial Black"/>
      <family val="2"/>
    </font>
    <font>
      <sz val="11"/>
      <color rgb="FFFB264E"/>
      <name val="Arial Black"/>
      <family val="2"/>
    </font>
    <font>
      <b/>
      <sz val="9"/>
      <color theme="0"/>
      <name val="Arial"/>
      <family val="2"/>
      <scheme val="minor"/>
    </font>
    <font>
      <sz val="11"/>
      <color theme="0"/>
      <name val="Arial"/>
      <family val="2"/>
      <scheme val="minor"/>
    </font>
    <font>
      <sz val="18"/>
      <color rgb="FFFFFFFF"/>
      <name val="Arial Black"/>
      <family val="2"/>
    </font>
    <font>
      <u/>
      <sz val="11"/>
      <color rgb="FF000000"/>
      <name val="Arial"/>
      <family val="2"/>
      <scheme val="minor"/>
    </font>
    <font>
      <b/>
      <sz val="9"/>
      <name val="Arial"/>
      <family val="2"/>
      <scheme val="minor"/>
    </font>
    <font>
      <u/>
      <sz val="11"/>
      <name val="Arial"/>
      <family val="2"/>
      <scheme val="minor"/>
    </font>
    <font>
      <sz val="9"/>
      <color theme="2"/>
      <name val="Arial"/>
      <family val="2"/>
    </font>
    <font>
      <sz val="11"/>
      <color theme="2"/>
      <name val="Arial"/>
      <family val="2"/>
    </font>
    <font>
      <sz val="9"/>
      <name val="Arial"/>
      <family val="2"/>
      <scheme val="minor"/>
    </font>
    <font>
      <sz val="9"/>
      <color rgb="FF002060"/>
      <name val="Arial"/>
      <family val="2"/>
      <scheme val="minor"/>
    </font>
    <font>
      <b/>
      <sz val="9"/>
      <color rgb="FF002060"/>
      <name val="Arial"/>
      <family val="2"/>
      <scheme val="minor"/>
    </font>
    <font>
      <sz val="9"/>
      <color theme="1"/>
      <name val="Calibri"/>
      <family val="2"/>
    </font>
    <font>
      <sz val="8"/>
      <color rgb="FF002060"/>
      <name val="Arial"/>
      <family val="2"/>
      <scheme val="minor"/>
    </font>
    <font>
      <sz val="9"/>
      <color rgb="FF002060"/>
      <name val="Arial"/>
      <family val="2"/>
    </font>
    <font>
      <b/>
      <sz val="9"/>
      <color rgb="FF000000"/>
      <name val="Arial"/>
      <family val="2"/>
    </font>
    <font>
      <b/>
      <sz val="9"/>
      <color rgb="FF000000"/>
      <name val="Arial"/>
      <family val="2"/>
      <scheme val="minor"/>
    </font>
    <font>
      <vertAlign val="superscript"/>
      <sz val="8"/>
      <color rgb="FF07094A"/>
      <name val="Arial"/>
      <family val="2"/>
    </font>
    <font>
      <sz val="8"/>
      <color rgb="FFFF0000"/>
      <name val="Arial"/>
      <family val="2"/>
    </font>
    <font>
      <u/>
      <vertAlign val="subscript"/>
      <sz val="11"/>
      <color theme="1"/>
      <name val="Arial"/>
      <family val="2"/>
      <scheme val="minor"/>
    </font>
    <font>
      <vertAlign val="subscript"/>
      <sz val="9"/>
      <color theme="1"/>
      <name val="Arial"/>
      <family val="2"/>
      <scheme val="minor"/>
    </font>
    <font>
      <b/>
      <vertAlign val="subscript"/>
      <sz val="9"/>
      <color rgb="FF07094A"/>
      <name val="Arial"/>
      <family val="2"/>
    </font>
    <font>
      <vertAlign val="subscript"/>
      <sz val="9"/>
      <color rgb="FF07094A"/>
      <name val="Arial"/>
      <family val="2"/>
    </font>
    <font>
      <b/>
      <vertAlign val="subscript"/>
      <sz val="10"/>
      <color rgb="FF07094A"/>
      <name val="Arial"/>
      <family val="2"/>
    </font>
    <font>
      <vertAlign val="subscript"/>
      <sz val="8"/>
      <color rgb="FF07094A"/>
      <name val="Arial"/>
      <family val="2"/>
    </font>
    <font>
      <vertAlign val="subscript"/>
      <sz val="18"/>
      <color theme="0"/>
      <name val="Arial Black"/>
      <family val="2"/>
      <scheme val="major"/>
    </font>
    <font>
      <vertAlign val="subscript"/>
      <sz val="9"/>
      <name val="Arial"/>
      <family val="2"/>
    </font>
    <font>
      <b/>
      <vertAlign val="subscript"/>
      <sz val="9"/>
      <color rgb="FF002060"/>
      <name val="Arial"/>
      <family val="2"/>
    </font>
    <font>
      <vertAlign val="subscript"/>
      <sz val="9"/>
      <color rgb="FF07094A"/>
      <name val="Arial"/>
      <family val="2"/>
      <scheme val="minor"/>
    </font>
    <font>
      <vertAlign val="superscript"/>
      <sz val="9"/>
      <color rgb="FF07094A"/>
      <name val="Arial"/>
      <family val="2"/>
      <scheme val="minor"/>
    </font>
    <font>
      <sz val="11"/>
      <name val="Arial"/>
      <family val="2"/>
      <scheme val="minor"/>
    </font>
    <font>
      <i/>
      <sz val="9"/>
      <color rgb="FF07094A"/>
      <name val="Arial"/>
      <family val="2"/>
    </font>
    <font>
      <sz val="11"/>
      <color rgb="FF002060"/>
      <name val="Arial"/>
      <family val="2"/>
    </font>
    <font>
      <sz val="18"/>
      <color theme="0"/>
      <name val="Arial"/>
      <family val="2"/>
    </font>
    <font>
      <sz val="18"/>
      <color rgb="FF00B050"/>
      <name val="Arial"/>
      <family val="2"/>
    </font>
    <font>
      <sz val="18"/>
      <color theme="0"/>
      <name val="Arial Black"/>
      <family val="2"/>
    </font>
    <font>
      <b/>
      <sz val="12"/>
      <color theme="4"/>
      <name val="Arial"/>
      <family val="2"/>
      <scheme val="minor"/>
    </font>
    <font>
      <vertAlign val="subscript"/>
      <sz val="11"/>
      <color rgb="FF07094A"/>
      <name val="Arial"/>
      <family val="2"/>
      <scheme val="minor"/>
    </font>
    <font>
      <b/>
      <sz val="11"/>
      <color theme="1"/>
      <name val="Arial"/>
      <family val="2"/>
    </font>
    <font>
      <sz val="11"/>
      <color theme="6" tint="-0.249977111117893"/>
      <name val="Arial"/>
      <family val="2"/>
      <scheme val="minor"/>
    </font>
    <font>
      <sz val="11"/>
      <color theme="10"/>
      <name val="Arial"/>
      <family val="2"/>
      <scheme val="minor"/>
    </font>
    <font>
      <u/>
      <sz val="11"/>
      <color rgb="FF002060"/>
      <name val="Arial"/>
      <family val="2"/>
      <scheme val="minor"/>
    </font>
    <font>
      <u/>
      <sz val="9"/>
      <color rgb="FF002060"/>
      <name val="Arial"/>
      <family val="2"/>
      <scheme val="minor"/>
    </font>
    <font>
      <sz val="11"/>
      <color rgb="FF002060"/>
      <name val="Arial"/>
      <family val="2"/>
      <scheme val="minor"/>
    </font>
    <font>
      <sz val="11"/>
      <color theme="7"/>
      <name val="Arial"/>
      <family val="2"/>
      <scheme val="minor"/>
    </font>
    <font>
      <sz val="9"/>
      <color theme="7"/>
      <name val="Arial"/>
      <family val="2"/>
      <scheme val="minor"/>
    </font>
    <font>
      <vertAlign val="subscript"/>
      <sz val="9"/>
      <color theme="7"/>
      <name val="Arial"/>
      <family val="2"/>
      <scheme val="minor"/>
    </font>
  </fonts>
  <fills count="22">
    <fill>
      <patternFill patternType="none"/>
    </fill>
    <fill>
      <patternFill patternType="gray125"/>
    </fill>
    <fill>
      <patternFill patternType="solid">
        <fgColor theme="4"/>
        <bgColor indexed="64"/>
      </patternFill>
    </fill>
    <fill>
      <patternFill patternType="solid">
        <fgColor rgb="FFFFFFFF"/>
        <bgColor indexed="64"/>
      </patternFill>
    </fill>
    <fill>
      <patternFill patternType="solid">
        <fgColor rgb="FFCCC3B9"/>
        <bgColor indexed="64"/>
      </patternFill>
    </fill>
    <fill>
      <patternFill patternType="solid">
        <fgColor rgb="FF00B050"/>
        <bgColor indexed="64"/>
      </patternFill>
    </fill>
    <fill>
      <patternFill patternType="solid">
        <fgColor theme="0" tint="-0.499984740745262"/>
        <bgColor indexed="64"/>
      </patternFill>
    </fill>
    <fill>
      <patternFill patternType="solid">
        <fgColor theme="2"/>
        <bgColor indexed="64"/>
      </patternFill>
    </fill>
    <fill>
      <patternFill patternType="solid">
        <fgColor theme="0"/>
        <bgColor indexed="64"/>
      </patternFill>
    </fill>
    <fill>
      <patternFill patternType="solid">
        <fgColor theme="5"/>
        <bgColor indexed="64"/>
      </patternFill>
    </fill>
    <fill>
      <patternFill patternType="solid">
        <fgColor rgb="FF08094A"/>
        <bgColor indexed="64"/>
      </patternFill>
    </fill>
    <fill>
      <patternFill patternType="solid">
        <fgColor rgb="FF875BA3"/>
        <bgColor indexed="64"/>
      </patternFill>
    </fill>
    <fill>
      <patternFill patternType="solid">
        <fgColor rgb="FF49BCA3"/>
        <bgColor indexed="64"/>
      </patternFill>
    </fill>
    <fill>
      <patternFill patternType="solid">
        <fgColor rgb="FFFEAD63"/>
        <bgColor indexed="64"/>
      </patternFill>
    </fill>
    <fill>
      <patternFill patternType="solid">
        <fgColor theme="6"/>
        <bgColor indexed="64"/>
      </patternFill>
    </fill>
    <fill>
      <patternFill patternType="solid">
        <fgColor theme="0" tint="-0.14999847407452621"/>
        <bgColor indexed="64"/>
      </patternFill>
    </fill>
    <fill>
      <patternFill patternType="solid">
        <fgColor rgb="FF002060"/>
        <bgColor indexed="64"/>
      </patternFill>
    </fill>
    <fill>
      <patternFill patternType="solid">
        <fgColor rgb="FFFFFFFF"/>
        <bgColor rgb="FF000000"/>
      </patternFill>
    </fill>
    <fill>
      <patternFill patternType="solid">
        <fgColor rgb="FFCCC3B9"/>
        <bgColor rgb="FF000000"/>
      </patternFill>
    </fill>
    <fill>
      <patternFill patternType="solid">
        <fgColor rgb="FFD9D9D9"/>
        <bgColor indexed="64"/>
      </patternFill>
    </fill>
    <fill>
      <patternFill patternType="solid">
        <fgColor theme="5" tint="0.79998168889431442"/>
        <bgColor indexed="64"/>
      </patternFill>
    </fill>
    <fill>
      <patternFill patternType="solid">
        <fgColor rgb="FF00B050"/>
        <bgColor rgb="FF000000"/>
      </patternFill>
    </fill>
  </fills>
  <borders count="39">
    <border>
      <left/>
      <right/>
      <top/>
      <bottom/>
      <diagonal/>
    </border>
    <border>
      <left/>
      <right/>
      <top/>
      <bottom style="medium">
        <color rgb="FF07094A"/>
      </bottom>
      <diagonal/>
    </border>
    <border>
      <left/>
      <right/>
      <top/>
      <bottom style="medium">
        <color indexed="64"/>
      </bottom>
      <diagonal/>
    </border>
    <border>
      <left/>
      <right/>
      <top style="medium">
        <color rgb="FF07094A"/>
      </top>
      <bottom/>
      <diagonal/>
    </border>
    <border>
      <left/>
      <right/>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rgb="FF00B050"/>
      </left>
      <right style="thin">
        <color rgb="FF00B050"/>
      </right>
      <top style="thin">
        <color rgb="FF00B050"/>
      </top>
      <bottom/>
      <diagonal/>
    </border>
    <border>
      <left style="thin">
        <color theme="5"/>
      </left>
      <right style="thin">
        <color theme="5"/>
      </right>
      <top style="thin">
        <color theme="5"/>
      </top>
      <bottom/>
      <diagonal/>
    </border>
    <border>
      <left style="thin">
        <color theme="2"/>
      </left>
      <right style="thin">
        <color theme="2"/>
      </right>
      <top style="thin">
        <color theme="2"/>
      </top>
      <bottom/>
      <diagonal/>
    </border>
    <border>
      <left/>
      <right/>
      <top/>
      <bottom style="thin">
        <color rgb="FF00B050"/>
      </bottom>
      <diagonal/>
    </border>
    <border>
      <left/>
      <right/>
      <top/>
      <bottom style="thin">
        <color theme="0" tint="-0.499984740745262"/>
      </bottom>
      <diagonal/>
    </border>
    <border>
      <left/>
      <right/>
      <top style="medium">
        <color indexed="64"/>
      </top>
      <bottom style="thin">
        <color theme="1"/>
      </bottom>
      <diagonal/>
    </border>
    <border>
      <left/>
      <right/>
      <top style="thin">
        <color theme="1"/>
      </top>
      <bottom style="thin">
        <color theme="1"/>
      </bottom>
      <diagonal/>
    </border>
    <border>
      <left/>
      <right/>
      <top style="thin">
        <color theme="2"/>
      </top>
      <bottom style="thin">
        <color theme="1"/>
      </bottom>
      <diagonal/>
    </border>
    <border>
      <left/>
      <right/>
      <top style="thin">
        <color indexed="64"/>
      </top>
      <bottom/>
      <diagonal/>
    </border>
    <border>
      <left/>
      <right/>
      <top/>
      <bottom style="medium">
        <color rgb="FF000000"/>
      </bottom>
      <diagonal/>
    </border>
    <border>
      <left/>
      <right/>
      <top/>
      <bottom style="thin">
        <color rgb="FF000000"/>
      </bottom>
      <diagonal/>
    </border>
    <border>
      <left/>
      <right/>
      <top style="thin">
        <color rgb="FF07094A"/>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6">
    <xf numFmtId="0" fontId="0" fillId="0" borderId="0"/>
    <xf numFmtId="164"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0" fontId="29" fillId="0" borderId="0"/>
    <xf numFmtId="0" fontId="15" fillId="0" borderId="0" applyNumberFormat="0" applyFill="0" applyBorder="0" applyAlignment="0" applyProtection="0"/>
  </cellStyleXfs>
  <cellXfs count="786">
    <xf numFmtId="0" fontId="0" fillId="0" borderId="0" xfId="0"/>
    <xf numFmtId="0" fontId="2" fillId="0" borderId="0" xfId="0" applyFont="1"/>
    <xf numFmtId="0" fontId="2" fillId="2" borderId="0" xfId="0" applyFont="1" applyFill="1"/>
    <xf numFmtId="0" fontId="3" fillId="2" borderId="0" xfId="0" applyFont="1" applyFill="1" applyAlignment="1">
      <alignment vertical="center"/>
    </xf>
    <xf numFmtId="0" fontId="0" fillId="2" borderId="0" xfId="0" applyFill="1"/>
    <xf numFmtId="0" fontId="4" fillId="3" borderId="0" xfId="0" applyFont="1" applyFill="1" applyAlignment="1">
      <alignment horizontal="left" vertical="center"/>
    </xf>
    <xf numFmtId="0" fontId="5" fillId="3" borderId="1" xfId="0" applyFont="1" applyFill="1" applyBorder="1" applyAlignment="1">
      <alignment horizontal="left" vertical="center"/>
    </xf>
    <xf numFmtId="165" fontId="4" fillId="3" borderId="0" xfId="1" quotePrefix="1" applyNumberFormat="1" applyFont="1" applyFill="1" applyBorder="1" applyAlignment="1">
      <alignment horizontal="center" vertical="center"/>
    </xf>
    <xf numFmtId="0" fontId="7" fillId="3" borderId="0" xfId="0" applyFont="1" applyFill="1" applyAlignment="1">
      <alignment horizontal="center" vertical="center"/>
    </xf>
    <xf numFmtId="0" fontId="7" fillId="3" borderId="0" xfId="0" applyFont="1" applyFill="1" applyAlignment="1">
      <alignment horizontal="left" vertical="center"/>
    </xf>
    <xf numFmtId="0" fontId="8" fillId="3" borderId="0" xfId="0" applyFont="1" applyFill="1" applyAlignment="1">
      <alignment horizontal="left" vertical="center"/>
    </xf>
    <xf numFmtId="0" fontId="7" fillId="4" borderId="0" xfId="0" applyFont="1" applyFill="1" applyAlignment="1">
      <alignment horizontal="left" vertical="center"/>
    </xf>
    <xf numFmtId="0" fontId="7" fillId="4" borderId="0" xfId="0" applyFont="1" applyFill="1" applyAlignment="1">
      <alignment horizontal="center" vertical="center"/>
    </xf>
    <xf numFmtId="167" fontId="7" fillId="3" borderId="0" xfId="1" applyNumberFormat="1" applyFont="1" applyFill="1" applyBorder="1" applyAlignment="1">
      <alignment horizontal="center" vertical="center"/>
    </xf>
    <xf numFmtId="0" fontId="5" fillId="3" borderId="1" xfId="0" applyFont="1" applyFill="1" applyBorder="1" applyAlignment="1">
      <alignment horizontal="right" vertical="center"/>
    </xf>
    <xf numFmtId="165" fontId="4" fillId="3" borderId="0" xfId="1" quotePrefix="1" applyNumberFormat="1" applyFont="1" applyFill="1" applyBorder="1" applyAlignment="1">
      <alignment horizontal="right" vertical="center"/>
    </xf>
    <xf numFmtId="9" fontId="4" fillId="3" borderId="0" xfId="2" quotePrefix="1" applyFont="1" applyFill="1" applyBorder="1" applyAlignment="1">
      <alignment horizontal="right" vertical="center"/>
    </xf>
    <xf numFmtId="9" fontId="7" fillId="4" borderId="0" xfId="2" applyFont="1" applyFill="1" applyBorder="1" applyAlignment="1">
      <alignment horizontal="right" vertical="center"/>
    </xf>
    <xf numFmtId="0" fontId="6" fillId="3" borderId="0" xfId="0" applyFont="1" applyFill="1" applyAlignment="1">
      <alignment vertical="center" wrapText="1"/>
    </xf>
    <xf numFmtId="0" fontId="8" fillId="3" borderId="0" xfId="0" applyFont="1" applyFill="1" applyAlignment="1">
      <alignment horizontal="center" vertical="center" wrapText="1"/>
    </xf>
    <xf numFmtId="0" fontId="7" fillId="3" borderId="0" xfId="0" quotePrefix="1" applyFont="1" applyFill="1" applyAlignment="1">
      <alignment horizontal="left" vertical="center"/>
    </xf>
    <xf numFmtId="0" fontId="8" fillId="3" borderId="1"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7" fillId="4" borderId="0" xfId="0" quotePrefix="1" applyFont="1" applyFill="1" applyAlignment="1">
      <alignment horizontal="left" vertical="center"/>
    </xf>
    <xf numFmtId="0" fontId="3" fillId="5" borderId="0" xfId="0" applyFont="1" applyFill="1" applyAlignment="1">
      <alignment vertical="center"/>
    </xf>
    <xf numFmtId="0" fontId="2" fillId="5" borderId="0" xfId="0" applyFont="1" applyFill="1"/>
    <xf numFmtId="0" fontId="0" fillId="5" borderId="0" xfId="0" applyFill="1"/>
    <xf numFmtId="9" fontId="7" fillId="3" borderId="0" xfId="2" quotePrefix="1" applyFont="1" applyFill="1" applyBorder="1" applyAlignment="1">
      <alignment horizontal="center" vertical="center"/>
    </xf>
    <xf numFmtId="9" fontId="7" fillId="4" borderId="0" xfId="2" quotePrefix="1" applyFont="1" applyFill="1" applyBorder="1" applyAlignment="1">
      <alignment horizontal="center" vertical="center"/>
    </xf>
    <xf numFmtId="0" fontId="0" fillId="3" borderId="0" xfId="0" applyFill="1" applyAlignment="1">
      <alignment vertical="center" wrapText="1"/>
    </xf>
    <xf numFmtId="166" fontId="7" fillId="3" borderId="0" xfId="1" applyNumberFormat="1" applyFont="1" applyFill="1" applyBorder="1" applyAlignment="1">
      <alignment horizontal="right" vertical="center" wrapText="1"/>
    </xf>
    <xf numFmtId="0" fontId="7" fillId="3" borderId="0" xfId="0" applyFont="1" applyFill="1" applyAlignment="1">
      <alignment horizontal="center" vertical="center" wrapText="1"/>
    </xf>
    <xf numFmtId="0" fontId="7" fillId="3" borderId="0" xfId="0" applyFont="1" applyFill="1" applyAlignment="1">
      <alignment horizontal="left" vertical="center" wrapText="1"/>
    </xf>
    <xf numFmtId="0" fontId="7" fillId="4" borderId="0" xfId="0" applyFont="1" applyFill="1" applyAlignment="1">
      <alignment horizontal="left" vertical="center" wrapText="1"/>
    </xf>
    <xf numFmtId="0" fontId="8" fillId="3" borderId="1" xfId="0" applyFont="1" applyFill="1" applyBorder="1" applyAlignment="1">
      <alignment horizontal="right" vertical="center" wrapText="1"/>
    </xf>
    <xf numFmtId="9" fontId="7" fillId="4" borderId="0" xfId="2" applyFont="1" applyFill="1" applyBorder="1" applyAlignment="1">
      <alignment horizontal="right" vertical="center" wrapText="1"/>
    </xf>
    <xf numFmtId="167" fontId="7" fillId="3" borderId="0" xfId="1" applyNumberFormat="1" applyFont="1" applyFill="1" applyBorder="1" applyAlignment="1">
      <alignment horizontal="right" vertical="center"/>
    </xf>
    <xf numFmtId="9" fontId="7" fillId="3" borderId="0" xfId="2" quotePrefix="1" applyFont="1" applyFill="1" applyBorder="1" applyAlignment="1">
      <alignment horizontal="right" vertical="center"/>
    </xf>
    <xf numFmtId="167" fontId="7" fillId="4" borderId="0" xfId="1" applyNumberFormat="1" applyFont="1" applyFill="1" applyBorder="1" applyAlignment="1">
      <alignment horizontal="right" vertical="center"/>
    </xf>
    <xf numFmtId="9" fontId="7" fillId="4" borderId="0" xfId="2" quotePrefix="1" applyFont="1" applyFill="1" applyBorder="1" applyAlignment="1">
      <alignment horizontal="right" vertical="center"/>
    </xf>
    <xf numFmtId="0" fontId="9" fillId="0" borderId="0" xfId="0" applyFont="1" applyAlignment="1">
      <alignment vertical="center"/>
    </xf>
    <xf numFmtId="1" fontId="7" fillId="3" borderId="0" xfId="0" applyNumberFormat="1" applyFont="1" applyFill="1" applyAlignment="1">
      <alignment horizontal="center" vertical="center"/>
    </xf>
    <xf numFmtId="1" fontId="7" fillId="3" borderId="0" xfId="0" quotePrefix="1" applyNumberFormat="1" applyFont="1" applyFill="1" applyAlignment="1">
      <alignment horizontal="center" vertical="center"/>
    </xf>
    <xf numFmtId="168" fontId="7" fillId="4" borderId="0" xfId="2" quotePrefix="1" applyNumberFormat="1" applyFont="1" applyFill="1" applyBorder="1" applyAlignment="1">
      <alignment horizontal="center" vertical="center"/>
    </xf>
    <xf numFmtId="167" fontId="7" fillId="4" borderId="0" xfId="1" quotePrefix="1" applyNumberFormat="1" applyFont="1" applyFill="1" applyBorder="1" applyAlignment="1">
      <alignment horizontal="right" vertical="center"/>
    </xf>
    <xf numFmtId="1" fontId="7" fillId="4" borderId="0" xfId="0" applyNumberFormat="1" applyFont="1" applyFill="1" applyAlignment="1">
      <alignment horizontal="right" vertical="center"/>
    </xf>
    <xf numFmtId="0" fontId="10" fillId="0" borderId="0" xfId="0" applyFont="1"/>
    <xf numFmtId="0" fontId="8" fillId="3" borderId="1" xfId="0" applyFont="1" applyFill="1" applyBorder="1" applyAlignment="1">
      <alignment horizontal="left" vertical="center"/>
    </xf>
    <xf numFmtId="0" fontId="8" fillId="4" borderId="0" xfId="0" applyFont="1" applyFill="1" applyAlignment="1">
      <alignment horizontal="left" vertical="center" wrapText="1"/>
    </xf>
    <xf numFmtId="0" fontId="12" fillId="0" borderId="0" xfId="0" applyFont="1"/>
    <xf numFmtId="0" fontId="3" fillId="6" borderId="0" xfId="0" applyFont="1" applyFill="1" applyAlignment="1">
      <alignment vertical="center"/>
    </xf>
    <xf numFmtId="0" fontId="2" fillId="6" borderId="0" xfId="0" applyFont="1" applyFill="1"/>
    <xf numFmtId="0" fontId="0" fillId="6" borderId="0" xfId="0" applyFill="1"/>
    <xf numFmtId="0" fontId="3" fillId="7" borderId="0" xfId="0" applyFont="1" applyFill="1" applyAlignment="1">
      <alignment vertical="center"/>
    </xf>
    <xf numFmtId="0" fontId="2" fillId="7" borderId="0" xfId="0" applyFont="1" applyFill="1"/>
    <xf numFmtId="0" fontId="0" fillId="7" borderId="0" xfId="0" applyFill="1"/>
    <xf numFmtId="0" fontId="11" fillId="3" borderId="0" xfId="0" applyFont="1" applyFill="1" applyAlignment="1">
      <alignment vertical="center" wrapText="1"/>
    </xf>
    <xf numFmtId="0" fontId="11" fillId="3" borderId="0" xfId="0" applyFont="1" applyFill="1" applyAlignment="1">
      <alignment horizontal="center" vertical="center" wrapText="1"/>
    </xf>
    <xf numFmtId="0" fontId="0" fillId="0" borderId="0" xfId="0" quotePrefix="1" applyAlignment="1">
      <alignment vertical="center" wrapText="1"/>
    </xf>
    <xf numFmtId="168" fontId="0" fillId="0" borderId="0" xfId="2" applyNumberFormat="1" applyFont="1" applyFill="1" applyBorder="1" applyAlignment="1">
      <alignment horizontal="center" vertical="center" wrapText="1"/>
    </xf>
    <xf numFmtId="0" fontId="11" fillId="3" borderId="0" xfId="0" applyFont="1" applyFill="1" applyAlignment="1">
      <alignment horizontal="center" vertical="center"/>
    </xf>
    <xf numFmtId="0" fontId="0" fillId="3" borderId="0" xfId="0" applyFill="1" applyAlignment="1">
      <alignment horizontal="center" vertical="center" wrapText="1"/>
    </xf>
    <xf numFmtId="0" fontId="7" fillId="3" borderId="0" xfId="0" quotePrefix="1" applyFont="1" applyFill="1" applyAlignment="1">
      <alignment horizontal="left" vertical="center" wrapText="1"/>
    </xf>
    <xf numFmtId="0" fontId="7" fillId="4" borderId="0" xfId="0" quotePrefix="1" applyFont="1" applyFill="1" applyAlignment="1">
      <alignment horizontal="left" vertical="center" wrapText="1"/>
    </xf>
    <xf numFmtId="0" fontId="7" fillId="4" borderId="0" xfId="0" applyFont="1" applyFill="1" applyAlignment="1">
      <alignment horizontal="center" vertical="center" wrapText="1"/>
    </xf>
    <xf numFmtId="9" fontId="7" fillId="3" borderId="0" xfId="0" applyNumberFormat="1" applyFont="1" applyFill="1" applyAlignment="1">
      <alignment horizontal="center" vertical="center" wrapText="1"/>
    </xf>
    <xf numFmtId="9" fontId="7" fillId="4" borderId="0" xfId="0" applyNumberFormat="1" applyFont="1" applyFill="1" applyAlignment="1">
      <alignment horizontal="center" vertical="center" wrapText="1"/>
    </xf>
    <xf numFmtId="0" fontId="7" fillId="3" borderId="1" xfId="0" applyFont="1" applyFill="1" applyBorder="1" applyAlignment="1">
      <alignment horizontal="left" vertical="center" wrapText="1"/>
    </xf>
    <xf numFmtId="0" fontId="7" fillId="4" borderId="0" xfId="1" applyNumberFormat="1" applyFont="1" applyFill="1" applyBorder="1" applyAlignment="1">
      <alignment horizontal="left" vertical="center"/>
    </xf>
    <xf numFmtId="0" fontId="7" fillId="0" borderId="0" xfId="1" applyNumberFormat="1" applyFont="1" applyFill="1" applyBorder="1" applyAlignment="1">
      <alignment horizontal="left" vertical="center"/>
    </xf>
    <xf numFmtId="2" fontId="7" fillId="4" borderId="0" xfId="1" applyNumberFormat="1" applyFont="1" applyFill="1" applyBorder="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wrapText="1"/>
    </xf>
    <xf numFmtId="0" fontId="14" fillId="0" borderId="1" xfId="0" applyFont="1" applyBorder="1" applyAlignment="1">
      <alignment horizontal="left" vertical="center" wrapText="1"/>
    </xf>
    <xf numFmtId="0" fontId="7" fillId="0" borderId="0" xfId="0" quotePrefix="1" applyFont="1" applyAlignment="1">
      <alignment horizontal="left" vertical="center"/>
    </xf>
    <xf numFmtId="0" fontId="13" fillId="0" borderId="0" xfId="0" applyFont="1"/>
    <xf numFmtId="0" fontId="13" fillId="4" borderId="0" xfId="3" applyFont="1" applyFill="1" applyBorder="1" applyAlignment="1">
      <alignment horizontal="left" vertical="center"/>
    </xf>
    <xf numFmtId="0" fontId="13" fillId="3" borderId="0" xfId="3" applyFont="1" applyFill="1" applyBorder="1" applyAlignment="1">
      <alignment horizontal="left" vertical="center" wrapText="1"/>
    </xf>
    <xf numFmtId="1" fontId="7" fillId="0" borderId="0" xfId="0" applyNumberFormat="1" applyFont="1" applyAlignment="1">
      <alignment horizontal="center" vertical="center"/>
    </xf>
    <xf numFmtId="168" fontId="7" fillId="0" borderId="0" xfId="2" quotePrefix="1" applyNumberFormat="1" applyFont="1" applyFill="1" applyBorder="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0" fillId="3" borderId="0" xfId="0" applyFill="1" applyAlignment="1">
      <alignment horizontal="center" vertical="center"/>
    </xf>
    <xf numFmtId="0" fontId="0" fillId="0" borderId="0" xfId="0" applyAlignment="1">
      <alignment wrapText="1"/>
    </xf>
    <xf numFmtId="0" fontId="13" fillId="0" borderId="0" xfId="3" applyFont="1" applyFill="1" applyBorder="1" applyAlignment="1">
      <alignment horizontal="left" vertical="center"/>
    </xf>
    <xf numFmtId="2" fontId="7" fillId="0" borderId="0" xfId="1" applyNumberFormat="1" applyFont="1" applyFill="1" applyBorder="1" applyAlignment="1">
      <alignment horizontal="left" vertical="center" wrapText="1"/>
    </xf>
    <xf numFmtId="0" fontId="13" fillId="0" borderId="0" xfId="3" applyFont="1" applyFill="1" applyBorder="1" applyAlignment="1">
      <alignment horizontal="left" vertical="center" wrapText="1"/>
    </xf>
    <xf numFmtId="0" fontId="0" fillId="0" borderId="2" xfId="0" applyBorder="1"/>
    <xf numFmtId="0" fontId="16" fillId="0" borderId="0" xfId="0" applyFont="1"/>
    <xf numFmtId="0" fontId="7" fillId="0" borderId="0" xfId="0" applyFont="1"/>
    <xf numFmtId="0" fontId="18" fillId="0" borderId="0" xfId="0" applyFont="1"/>
    <xf numFmtId="0" fontId="13" fillId="3" borderId="0" xfId="0" applyFont="1" applyFill="1" applyAlignment="1">
      <alignment horizontal="center" vertical="center"/>
    </xf>
    <xf numFmtId="168" fontId="7" fillId="3" borderId="0" xfId="2" applyNumberFormat="1" applyFont="1" applyFill="1" applyBorder="1" applyAlignment="1">
      <alignment horizontal="center" vertical="center"/>
    </xf>
    <xf numFmtId="0" fontId="7" fillId="0" borderId="0" xfId="0" applyFont="1" applyAlignment="1">
      <alignment horizontal="left" vertical="center" wrapText="1"/>
    </xf>
    <xf numFmtId="0" fontId="19" fillId="0" borderId="0" xfId="0" applyFont="1"/>
    <xf numFmtId="0" fontId="17" fillId="0" borderId="0" xfId="3" quotePrefix="1" applyFont="1" applyFill="1" applyBorder="1" applyAlignment="1">
      <alignment horizontal="left" vertical="center"/>
    </xf>
    <xf numFmtId="0" fontId="13" fillId="0" borderId="0" xfId="0" applyFont="1" applyAlignment="1">
      <alignment horizontal="center"/>
    </xf>
    <xf numFmtId="0" fontId="8" fillId="3" borderId="1" xfId="0" applyFont="1" applyFill="1" applyBorder="1" applyAlignment="1">
      <alignment horizontal="center" wrapText="1"/>
    </xf>
    <xf numFmtId="0" fontId="7" fillId="0" borderId="0" xfId="0" applyFont="1" applyAlignment="1">
      <alignment vertical="center"/>
    </xf>
    <xf numFmtId="0" fontId="0" fillId="0" borderId="0" xfId="0" applyAlignment="1">
      <alignment vertical="top"/>
    </xf>
    <xf numFmtId="9" fontId="7" fillId="0" borderId="0" xfId="0" applyNumberFormat="1" applyFont="1" applyAlignment="1">
      <alignment horizontal="center" vertical="center" wrapText="1"/>
    </xf>
    <xf numFmtId="49" fontId="7" fillId="4" borderId="0" xfId="0" applyNumberFormat="1" applyFont="1" applyFill="1" applyAlignment="1">
      <alignment horizontal="center" vertical="center" wrapText="1"/>
    </xf>
    <xf numFmtId="0" fontId="21" fillId="0" borderId="0" xfId="0" applyFont="1"/>
    <xf numFmtId="0" fontId="7" fillId="4" borderId="0" xfId="0" quotePrefix="1" applyFont="1" applyFill="1" applyAlignment="1">
      <alignment horizontal="center" vertical="center"/>
    </xf>
    <xf numFmtId="0" fontId="13" fillId="0" borderId="0" xfId="0" applyFont="1" applyAlignment="1">
      <alignment horizontal="left" vertical="center" wrapText="1"/>
    </xf>
    <xf numFmtId="0" fontId="13" fillId="0" borderId="0" xfId="0" applyFont="1" applyAlignment="1">
      <alignment horizontal="center" vertical="center" wrapText="1"/>
    </xf>
    <xf numFmtId="0" fontId="0" fillId="0" borderId="0" xfId="0" applyAlignment="1">
      <alignment horizontal="center"/>
    </xf>
    <xf numFmtId="9" fontId="13" fillId="0" borderId="0" xfId="3" applyNumberFormat="1" applyFont="1" applyFill="1" applyBorder="1" applyAlignment="1">
      <alignment horizontal="center" vertical="center" wrapText="1"/>
    </xf>
    <xf numFmtId="9" fontId="13" fillId="4" borderId="0" xfId="3" applyNumberFormat="1" applyFont="1" applyFill="1" applyBorder="1" applyAlignment="1">
      <alignment horizontal="center" vertical="center" wrapText="1"/>
    </xf>
    <xf numFmtId="9" fontId="7" fillId="0" borderId="0" xfId="2" applyFont="1" applyFill="1" applyBorder="1" applyAlignment="1">
      <alignment horizontal="center" vertical="center"/>
    </xf>
    <xf numFmtId="9" fontId="7" fillId="0" borderId="0" xfId="2" quotePrefix="1" applyFont="1" applyFill="1" applyBorder="1" applyAlignment="1">
      <alignment horizontal="center" vertical="center"/>
    </xf>
    <xf numFmtId="0" fontId="8" fillId="3" borderId="0" xfId="0" applyFont="1" applyFill="1" applyAlignment="1">
      <alignment horizontal="center" vertical="center"/>
    </xf>
    <xf numFmtId="0" fontId="8" fillId="3" borderId="1" xfId="0" applyFont="1" applyFill="1" applyBorder="1" applyAlignment="1">
      <alignment horizontal="left"/>
    </xf>
    <xf numFmtId="0" fontId="22" fillId="3" borderId="0" xfId="0" applyFont="1" applyFill="1" applyAlignment="1">
      <alignment horizontal="left"/>
    </xf>
    <xf numFmtId="0" fontId="22" fillId="3" borderId="0" xfId="0" quotePrefix="1" applyFont="1" applyFill="1" applyAlignment="1">
      <alignment horizontal="left"/>
    </xf>
    <xf numFmtId="9" fontId="7" fillId="0" borderId="0" xfId="2" quotePrefix="1" applyFont="1" applyFill="1" applyBorder="1" applyAlignment="1">
      <alignment horizontal="right" vertical="center"/>
    </xf>
    <xf numFmtId="9" fontId="7" fillId="0" borderId="0" xfId="2" applyFont="1" applyFill="1" applyBorder="1" applyAlignment="1">
      <alignment horizontal="right" vertical="center"/>
    </xf>
    <xf numFmtId="0" fontId="10" fillId="0" borderId="0" xfId="0" applyFont="1" applyAlignment="1">
      <alignment vertical="center"/>
    </xf>
    <xf numFmtId="0" fontId="6" fillId="0" borderId="0" xfId="0" applyFont="1"/>
    <xf numFmtId="0" fontId="7" fillId="3" borderId="4" xfId="0" quotePrefix="1" applyFont="1" applyFill="1" applyBorder="1" applyAlignment="1">
      <alignment horizontal="left" vertical="center"/>
    </xf>
    <xf numFmtId="0" fontId="0" fillId="0" borderId="0" xfId="0" applyAlignment="1">
      <alignment vertical="center"/>
    </xf>
    <xf numFmtId="167" fontId="16" fillId="3" borderId="0" xfId="1" applyNumberFormat="1" applyFont="1" applyFill="1" applyBorder="1" applyAlignment="1">
      <alignment horizontal="right" vertical="center"/>
    </xf>
    <xf numFmtId="9" fontId="16" fillId="3" borderId="0" xfId="2" quotePrefix="1" applyFont="1" applyFill="1" applyBorder="1" applyAlignment="1">
      <alignment horizontal="right" vertical="center"/>
    </xf>
    <xf numFmtId="0" fontId="13" fillId="0" borderId="0" xfId="0" applyFont="1" applyAlignment="1">
      <alignment horizontal="right"/>
    </xf>
    <xf numFmtId="0" fontId="0" fillId="0" borderId="0" xfId="0" applyAlignment="1">
      <alignment horizontal="right"/>
    </xf>
    <xf numFmtId="0" fontId="7" fillId="8" borderId="0" xfId="0" quotePrefix="1" applyFont="1" applyFill="1" applyAlignment="1">
      <alignment horizontal="left" vertical="center"/>
    </xf>
    <xf numFmtId="167" fontId="7" fillId="8" borderId="0" xfId="1" applyNumberFormat="1" applyFont="1" applyFill="1" applyBorder="1" applyAlignment="1">
      <alignment horizontal="right" vertical="center"/>
    </xf>
    <xf numFmtId="167" fontId="7" fillId="8" borderId="0" xfId="1" quotePrefix="1" applyNumberFormat="1" applyFont="1" applyFill="1" applyBorder="1" applyAlignment="1">
      <alignment horizontal="right" vertical="center"/>
    </xf>
    <xf numFmtId="0" fontId="0" fillId="8" borderId="0" xfId="0" applyFill="1"/>
    <xf numFmtId="9" fontId="7" fillId="8" borderId="0" xfId="2" quotePrefix="1" applyFont="1" applyFill="1" applyBorder="1" applyAlignment="1">
      <alignment horizontal="right" vertical="center"/>
    </xf>
    <xf numFmtId="0" fontId="7" fillId="3" borderId="0" xfId="0" quotePrefix="1" applyFont="1" applyFill="1" applyAlignment="1">
      <alignment vertical="center"/>
    </xf>
    <xf numFmtId="0" fontId="7" fillId="0" borderId="4" xfId="0" quotePrefix="1" applyFont="1" applyBorder="1" applyAlignment="1">
      <alignment horizontal="left" vertical="center"/>
    </xf>
    <xf numFmtId="0" fontId="5" fillId="3" borderId="1" xfId="0" applyFont="1" applyFill="1" applyBorder="1" applyAlignment="1">
      <alignment vertical="center"/>
    </xf>
    <xf numFmtId="0" fontId="24" fillId="4" borderId="0" xfId="0" applyFont="1" applyFill="1" applyAlignment="1">
      <alignment horizontal="left" vertical="center"/>
    </xf>
    <xf numFmtId="0" fontId="25" fillId="0" borderId="0" xfId="0" applyFont="1"/>
    <xf numFmtId="0" fontId="13" fillId="4" borderId="0" xfId="0" quotePrefix="1" applyFont="1" applyFill="1" applyAlignment="1">
      <alignment horizontal="left" vertical="center"/>
    </xf>
    <xf numFmtId="0" fontId="13" fillId="0" borderId="0" xfId="0" quotePrefix="1" applyFont="1" applyAlignment="1">
      <alignment horizontal="left" vertical="center"/>
    </xf>
    <xf numFmtId="0" fontId="12" fillId="0" borderId="0" xfId="0" applyFont="1" applyAlignment="1">
      <alignment horizontal="left" vertical="top" wrapText="1"/>
    </xf>
    <xf numFmtId="0" fontId="6" fillId="0" borderId="0" xfId="0" applyFont="1" applyAlignment="1">
      <alignment vertical="center" wrapText="1"/>
    </xf>
    <xf numFmtId="0" fontId="12" fillId="0" borderId="0" xfId="0" applyFont="1" applyAlignment="1">
      <alignment vertical="center" wrapText="1"/>
    </xf>
    <xf numFmtId="0" fontId="7" fillId="3" borderId="0" xfId="0" applyFont="1" applyFill="1" applyAlignment="1">
      <alignment horizontal="left" vertical="top"/>
    </xf>
    <xf numFmtId="3" fontId="7" fillId="4" borderId="0" xfId="0" applyNumberFormat="1" applyFont="1" applyFill="1" applyAlignment="1">
      <alignment horizontal="center" vertical="center"/>
    </xf>
    <xf numFmtId="3" fontId="7" fillId="4" borderId="0" xfId="2" quotePrefix="1" applyNumberFormat="1" applyFont="1" applyFill="1" applyBorder="1" applyAlignment="1">
      <alignment horizontal="center" vertical="center"/>
    </xf>
    <xf numFmtId="3" fontId="7" fillId="3" borderId="0" xfId="2" quotePrefix="1" applyNumberFormat="1" applyFont="1" applyFill="1" applyBorder="1" applyAlignment="1">
      <alignment horizontal="center" vertical="center"/>
    </xf>
    <xf numFmtId="3" fontId="8" fillId="4" borderId="0" xfId="0" applyNumberFormat="1" applyFont="1" applyFill="1" applyAlignment="1">
      <alignment horizontal="center" vertical="center"/>
    </xf>
    <xf numFmtId="3" fontId="7" fillId="3" borderId="0" xfId="1" applyNumberFormat="1" applyFont="1" applyFill="1" applyBorder="1" applyAlignment="1">
      <alignment horizontal="center" vertical="center"/>
    </xf>
    <xf numFmtId="3" fontId="7" fillId="3" borderId="0" xfId="1" quotePrefix="1" applyNumberFormat="1" applyFont="1" applyFill="1" applyBorder="1" applyAlignment="1">
      <alignment horizontal="center" vertical="center"/>
    </xf>
    <xf numFmtId="3" fontId="7" fillId="4" borderId="0" xfId="0" quotePrefix="1" applyNumberFormat="1" applyFont="1" applyFill="1" applyAlignment="1">
      <alignment horizontal="center" vertical="center"/>
    </xf>
    <xf numFmtId="3" fontId="7" fillId="3" borderId="0" xfId="0" quotePrefix="1" applyNumberFormat="1" applyFont="1" applyFill="1" applyAlignment="1">
      <alignment horizontal="center" vertical="center"/>
    </xf>
    <xf numFmtId="3" fontId="8" fillId="3" borderId="0" xfId="2" quotePrefix="1" applyNumberFormat="1" applyFont="1" applyFill="1" applyBorder="1" applyAlignment="1">
      <alignment horizontal="center" vertical="center"/>
    </xf>
    <xf numFmtId="3" fontId="8" fillId="4" borderId="0" xfId="0" quotePrefix="1" applyNumberFormat="1" applyFont="1" applyFill="1" applyAlignment="1">
      <alignment horizontal="center" vertical="center"/>
    </xf>
    <xf numFmtId="9" fontId="7" fillId="4" borderId="0" xfId="2" applyFont="1" applyFill="1" applyBorder="1" applyAlignment="1">
      <alignment horizontal="center" vertical="center"/>
    </xf>
    <xf numFmtId="9" fontId="8" fillId="4" borderId="0" xfId="2" quotePrefix="1" applyFont="1" applyFill="1" applyBorder="1" applyAlignment="1">
      <alignment horizontal="center" vertical="center"/>
    </xf>
    <xf numFmtId="0" fontId="8" fillId="8" borderId="0" xfId="2" quotePrefix="1" applyNumberFormat="1" applyFont="1" applyFill="1" applyBorder="1" applyAlignment="1">
      <alignment horizontal="center" vertical="center"/>
    </xf>
    <xf numFmtId="0" fontId="21" fillId="0" borderId="0" xfId="0" quotePrefix="1" applyFont="1" applyAlignment="1">
      <alignment horizontal="left" vertical="center"/>
    </xf>
    <xf numFmtId="169" fontId="7" fillId="3" borderId="0" xfId="2" quotePrefix="1" applyNumberFormat="1" applyFont="1" applyFill="1" applyBorder="1" applyAlignment="1">
      <alignment horizontal="center" vertical="center"/>
    </xf>
    <xf numFmtId="169" fontId="7" fillId="4" borderId="0" xfId="2" quotePrefix="1" applyNumberFormat="1" applyFont="1" applyFill="1" applyBorder="1" applyAlignment="1">
      <alignment horizontal="center" vertical="center"/>
    </xf>
    <xf numFmtId="169" fontId="7" fillId="3" borderId="0" xfId="0" quotePrefix="1" applyNumberFormat="1" applyFont="1" applyFill="1" applyAlignment="1">
      <alignment horizontal="center" vertical="center"/>
    </xf>
    <xf numFmtId="169" fontId="8" fillId="4" borderId="0" xfId="2" quotePrefix="1" applyNumberFormat="1" applyFont="1" applyFill="1" applyBorder="1" applyAlignment="1">
      <alignment horizontal="center" vertical="center"/>
    </xf>
    <xf numFmtId="169" fontId="8" fillId="3" borderId="0" xfId="2" quotePrefix="1" applyNumberFormat="1" applyFont="1" applyFill="1" applyBorder="1" applyAlignment="1">
      <alignment horizontal="center" vertical="center"/>
    </xf>
    <xf numFmtId="4" fontId="7" fillId="4" borderId="0" xfId="2" quotePrefix="1" applyNumberFormat="1" applyFont="1" applyFill="1" applyBorder="1" applyAlignment="1">
      <alignment horizontal="center" vertical="center"/>
    </xf>
    <xf numFmtId="4" fontId="7" fillId="3" borderId="0" xfId="2" quotePrefix="1" applyNumberFormat="1" applyFont="1" applyFill="1" applyBorder="1" applyAlignment="1">
      <alignment horizontal="center" vertical="center"/>
    </xf>
    <xf numFmtId="3" fontId="13" fillId="3" borderId="0" xfId="1" quotePrefix="1" applyNumberFormat="1" applyFont="1" applyFill="1" applyBorder="1" applyAlignment="1">
      <alignment horizontal="center" vertical="center"/>
    </xf>
    <xf numFmtId="0" fontId="21" fillId="3" borderId="1" xfId="0" applyFont="1" applyFill="1" applyBorder="1" applyAlignment="1">
      <alignment horizontal="center" wrapText="1"/>
    </xf>
    <xf numFmtId="0" fontId="26" fillId="7" borderId="0" xfId="0" applyFont="1" applyFill="1"/>
    <xf numFmtId="0" fontId="20" fillId="0" borderId="0" xfId="0" applyFont="1" applyAlignment="1">
      <alignment vertical="top"/>
    </xf>
    <xf numFmtId="0" fontId="13" fillId="0" borderId="0" xfId="0" applyFont="1" applyAlignment="1">
      <alignment vertical="top"/>
    </xf>
    <xf numFmtId="1" fontId="13" fillId="0" borderId="0" xfId="0" applyNumberFormat="1" applyFont="1" applyAlignment="1">
      <alignment horizontal="center"/>
    </xf>
    <xf numFmtId="1" fontId="7" fillId="4" borderId="0" xfId="0" applyNumberFormat="1" applyFont="1" applyFill="1" applyAlignment="1">
      <alignment horizontal="center" vertical="center" wrapText="1"/>
    </xf>
    <xf numFmtId="0" fontId="13" fillId="3" borderId="0" xfId="0" quotePrefix="1" applyFont="1" applyFill="1" applyAlignment="1">
      <alignment horizontal="left" vertical="center"/>
    </xf>
    <xf numFmtId="0" fontId="2" fillId="3" borderId="0" xfId="0" quotePrefix="1" applyFont="1" applyFill="1" applyAlignment="1">
      <alignment horizontal="left"/>
    </xf>
    <xf numFmtId="0" fontId="21" fillId="3" borderId="1" xfId="0" applyFont="1" applyFill="1" applyBorder="1" applyAlignment="1">
      <alignment horizontal="left"/>
    </xf>
    <xf numFmtId="0" fontId="13" fillId="8" borderId="0" xfId="0" quotePrefix="1" applyFont="1" applyFill="1" applyAlignment="1">
      <alignment horizontal="left" vertical="center"/>
    </xf>
    <xf numFmtId="0" fontId="2" fillId="3" borderId="0" xfId="0" quotePrefix="1" applyFont="1" applyFill="1" applyAlignment="1">
      <alignment horizontal="left" vertical="center"/>
    </xf>
    <xf numFmtId="0" fontId="21" fillId="4" borderId="0" xfId="0" applyFont="1" applyFill="1" applyAlignment="1">
      <alignment horizontal="left" vertical="center"/>
    </xf>
    <xf numFmtId="0" fontId="13" fillId="3" borderId="0" xfId="0" quotePrefix="1" applyFont="1" applyFill="1" applyAlignment="1">
      <alignment vertical="center"/>
    </xf>
    <xf numFmtId="9" fontId="13" fillId="4" borderId="0" xfId="3" applyNumberFormat="1" applyFont="1" applyFill="1" applyBorder="1" applyAlignment="1">
      <alignment horizontal="left" vertical="center" wrapText="1"/>
    </xf>
    <xf numFmtId="9" fontId="13" fillId="0" borderId="0" xfId="3" applyNumberFormat="1" applyFont="1" applyFill="1" applyBorder="1" applyAlignment="1">
      <alignment horizontal="left" vertical="center" wrapText="1"/>
    </xf>
    <xf numFmtId="9" fontId="0" fillId="0" borderId="0" xfId="2" applyFont="1" applyAlignment="1">
      <alignment vertical="center"/>
    </xf>
    <xf numFmtId="0" fontId="23" fillId="0" borderId="2" xfId="0" applyFont="1" applyBorder="1"/>
    <xf numFmtId="0" fontId="27" fillId="5" borderId="7" xfId="0" applyFont="1" applyFill="1" applyBorder="1" applyAlignment="1">
      <alignment vertical="center"/>
    </xf>
    <xf numFmtId="0" fontId="27" fillId="9" borderId="8" xfId="0" applyFont="1" applyFill="1" applyBorder="1" applyAlignment="1">
      <alignment vertical="center"/>
    </xf>
    <xf numFmtId="0" fontId="27" fillId="7" borderId="9" xfId="0" applyFont="1" applyFill="1" applyBorder="1" applyAlignment="1">
      <alignment vertical="center"/>
    </xf>
    <xf numFmtId="0" fontId="12" fillId="0" borderId="0" xfId="3" applyFont="1"/>
    <xf numFmtId="0" fontId="13" fillId="0" borderId="0" xfId="0" applyFont="1" applyAlignment="1">
      <alignment horizontal="left" vertical="center"/>
    </xf>
    <xf numFmtId="168" fontId="7" fillId="4" borderId="0" xfId="2" quotePrefix="1" applyNumberFormat="1" applyFont="1" applyFill="1" applyBorder="1" applyAlignment="1">
      <alignment horizontal="right" vertical="center"/>
    </xf>
    <xf numFmtId="0" fontId="7" fillId="0" borderId="0" xfId="0" applyFont="1" applyAlignment="1">
      <alignment horizontal="center"/>
    </xf>
    <xf numFmtId="167" fontId="7" fillId="3" borderId="0" xfId="1" quotePrefix="1" applyNumberFormat="1" applyFont="1" applyFill="1" applyBorder="1" applyAlignment="1">
      <alignment horizontal="right" vertical="center"/>
    </xf>
    <xf numFmtId="0" fontId="30" fillId="0" borderId="0" xfId="4" applyFont="1" applyAlignment="1">
      <alignment vertical="top"/>
    </xf>
    <xf numFmtId="0" fontId="31" fillId="0" borderId="0" xfId="4" applyFont="1" applyAlignment="1">
      <alignment vertical="top"/>
    </xf>
    <xf numFmtId="0" fontId="32" fillId="0" borderId="0" xfId="4" applyFont="1" applyAlignment="1">
      <alignment vertical="top"/>
    </xf>
    <xf numFmtId="0" fontId="32" fillId="0" borderId="0" xfId="4" applyFont="1" applyAlignment="1">
      <alignment vertical="top" wrapText="1"/>
    </xf>
    <xf numFmtId="0" fontId="33" fillId="10" borderId="0" xfId="4" applyFont="1" applyFill="1" applyAlignment="1">
      <alignment vertical="top" wrapText="1"/>
    </xf>
    <xf numFmtId="0" fontId="33" fillId="10" borderId="0" xfId="4" applyFont="1" applyFill="1" applyAlignment="1">
      <alignment vertical="top"/>
    </xf>
    <xf numFmtId="0" fontId="34" fillId="6" borderId="0" xfId="4" applyFont="1" applyFill="1" applyAlignment="1">
      <alignment vertical="top"/>
    </xf>
    <xf numFmtId="0" fontId="34" fillId="6" borderId="0" xfId="4" applyFont="1" applyFill="1" applyAlignment="1">
      <alignment vertical="top" wrapText="1"/>
    </xf>
    <xf numFmtId="0" fontId="35" fillId="0" borderId="4" xfId="4" applyFont="1" applyBorder="1" applyAlignment="1">
      <alignment vertical="top"/>
    </xf>
    <xf numFmtId="0" fontId="35" fillId="0" borderId="4" xfId="4" applyFont="1" applyBorder="1" applyAlignment="1">
      <alignment vertical="top" wrapText="1"/>
    </xf>
    <xf numFmtId="0" fontId="32" fillId="0" borderId="0" xfId="4" applyFont="1" applyAlignment="1">
      <alignment horizontal="left" vertical="top"/>
    </xf>
    <xf numFmtId="0" fontId="32" fillId="0" borderId="0" xfId="4" applyFont="1" applyAlignment="1">
      <alignment horizontal="left" vertical="top" wrapText="1"/>
    </xf>
    <xf numFmtId="0" fontId="28" fillId="0" borderId="0" xfId="4" applyFont="1" applyAlignment="1">
      <alignment vertical="top" wrapText="1"/>
    </xf>
    <xf numFmtId="0" fontId="34" fillId="11" borderId="0" xfId="4" applyFont="1" applyFill="1" applyAlignment="1">
      <alignment vertical="top"/>
    </xf>
    <xf numFmtId="0" fontId="34" fillId="11" borderId="0" xfId="4" applyFont="1" applyFill="1" applyAlignment="1">
      <alignment vertical="top" wrapText="1"/>
    </xf>
    <xf numFmtId="0" fontId="32" fillId="8" borderId="0" xfId="4" applyFont="1" applyFill="1" applyAlignment="1">
      <alignment vertical="top"/>
    </xf>
    <xf numFmtId="0" fontId="37" fillId="12" borderId="0" xfId="4" applyFont="1" applyFill="1" applyAlignment="1">
      <alignment vertical="top" wrapText="1"/>
    </xf>
    <xf numFmtId="0" fontId="37" fillId="12" borderId="0" xfId="4" applyFont="1" applyFill="1" applyAlignment="1">
      <alignment vertical="top"/>
    </xf>
    <xf numFmtId="0" fontId="32" fillId="13" borderId="0" xfId="4" applyFont="1" applyFill="1" applyAlignment="1">
      <alignment vertical="top" wrapText="1"/>
    </xf>
    <xf numFmtId="0" fontId="32" fillId="13" borderId="0" xfId="4" applyFont="1" applyFill="1" applyAlignment="1">
      <alignment vertical="top"/>
    </xf>
    <xf numFmtId="0" fontId="34" fillId="7" borderId="0" xfId="4" applyFont="1" applyFill="1" applyAlignment="1">
      <alignment vertical="top"/>
    </xf>
    <xf numFmtId="0" fontId="34" fillId="7" borderId="0" xfId="4" applyFont="1" applyFill="1" applyAlignment="1">
      <alignment vertical="top" wrapText="1"/>
    </xf>
    <xf numFmtId="0" fontId="34" fillId="14" borderId="0" xfId="4" applyFont="1" applyFill="1" applyAlignment="1">
      <alignment vertical="top"/>
    </xf>
    <xf numFmtId="0" fontId="34" fillId="14" borderId="0" xfId="4" applyFont="1" applyFill="1" applyAlignment="1">
      <alignment vertical="top" wrapText="1"/>
    </xf>
    <xf numFmtId="0" fontId="32" fillId="4" borderId="0" xfId="4" applyFont="1" applyFill="1" applyAlignment="1">
      <alignment horizontal="left" vertical="top"/>
    </xf>
    <xf numFmtId="0" fontId="32" fillId="4" borderId="0" xfId="4" applyFont="1" applyFill="1" applyAlignment="1">
      <alignment horizontal="left" vertical="top" wrapText="1"/>
    </xf>
    <xf numFmtId="0" fontId="32" fillId="4" borderId="0" xfId="4" applyFont="1" applyFill="1" applyAlignment="1">
      <alignment vertical="top"/>
    </xf>
    <xf numFmtId="0" fontId="32" fillId="4" borderId="0" xfId="4" applyFont="1" applyFill="1" applyAlignment="1">
      <alignment vertical="top" wrapText="1"/>
    </xf>
    <xf numFmtId="0" fontId="38" fillId="10" borderId="0" xfId="4" applyFont="1" applyFill="1" applyAlignment="1">
      <alignment vertical="top"/>
    </xf>
    <xf numFmtId="0" fontId="32" fillId="0" borderId="0" xfId="4" applyFont="1" applyAlignment="1">
      <alignment vertical="center"/>
    </xf>
    <xf numFmtId="0" fontId="32" fillId="4" borderId="0" xfId="4" applyFont="1" applyFill="1" applyAlignment="1">
      <alignment vertical="center"/>
    </xf>
    <xf numFmtId="0" fontId="39" fillId="11" borderId="0" xfId="4" applyFont="1" applyFill="1" applyAlignment="1">
      <alignment vertical="top"/>
    </xf>
    <xf numFmtId="0" fontId="39" fillId="12" borderId="0" xfId="4" applyFont="1" applyFill="1" applyAlignment="1">
      <alignment vertical="top"/>
    </xf>
    <xf numFmtId="0" fontId="39" fillId="13" borderId="0" xfId="4" applyFont="1" applyFill="1" applyAlignment="1">
      <alignment vertical="top"/>
    </xf>
    <xf numFmtId="0" fontId="39" fillId="7" borderId="0" xfId="4" applyFont="1" applyFill="1" applyAlignment="1">
      <alignment vertical="top"/>
    </xf>
    <xf numFmtId="0" fontId="39" fillId="14" borderId="0" xfId="4" applyFont="1" applyFill="1" applyAlignment="1">
      <alignment vertical="top"/>
    </xf>
    <xf numFmtId="167" fontId="0" fillId="0" borderId="0" xfId="0" applyNumberFormat="1"/>
    <xf numFmtId="0" fontId="13" fillId="4" borderId="4" xfId="0" quotePrefix="1" applyFont="1" applyFill="1" applyBorder="1" applyAlignment="1">
      <alignment horizontal="left" vertical="center"/>
    </xf>
    <xf numFmtId="0" fontId="0" fillId="0" borderId="12" xfId="0" applyBorder="1"/>
    <xf numFmtId="0" fontId="40" fillId="0" borderId="13" xfId="3" applyFont="1" applyBorder="1" applyAlignment="1">
      <alignment vertical="center"/>
    </xf>
    <xf numFmtId="0" fontId="40" fillId="0" borderId="0" xfId="3" applyFont="1" applyBorder="1" applyAlignment="1">
      <alignment vertical="center"/>
    </xf>
    <xf numFmtId="0" fontId="40" fillId="0" borderId="11" xfId="3" applyFont="1" applyBorder="1" applyAlignment="1">
      <alignment vertical="center"/>
    </xf>
    <xf numFmtId="0" fontId="1" fillId="0" borderId="14" xfId="0" applyFont="1" applyBorder="1" applyAlignment="1">
      <alignment vertical="center"/>
    </xf>
    <xf numFmtId="0" fontId="16" fillId="3" borderId="0" xfId="0" quotePrefix="1" applyFont="1" applyFill="1" applyAlignment="1">
      <alignment horizontal="left" vertical="center"/>
    </xf>
    <xf numFmtId="0" fontId="7" fillId="4" borderId="0" xfId="0" applyFont="1" applyFill="1" applyAlignment="1">
      <alignment vertical="center"/>
    </xf>
    <xf numFmtId="0" fontId="16" fillId="0" borderId="0" xfId="0" quotePrefix="1" applyFont="1" applyAlignment="1">
      <alignment horizontal="left" vertical="center"/>
    </xf>
    <xf numFmtId="10" fontId="7" fillId="4" borderId="0" xfId="0" applyNumberFormat="1" applyFont="1" applyFill="1" applyAlignment="1">
      <alignment horizontal="left" vertical="center" wrapText="1"/>
    </xf>
    <xf numFmtId="0" fontId="16" fillId="3" borderId="0" xfId="0" applyFont="1" applyFill="1" applyAlignment="1">
      <alignment horizontal="left" vertical="center" wrapText="1"/>
    </xf>
    <xf numFmtId="10" fontId="7" fillId="4" borderId="0" xfId="0" applyNumberFormat="1" applyFont="1" applyFill="1" applyAlignment="1">
      <alignment horizontal="center" vertical="center" wrapText="1"/>
    </xf>
    <xf numFmtId="49" fontId="7" fillId="4" borderId="0" xfId="0" quotePrefix="1" applyNumberFormat="1" applyFont="1" applyFill="1" applyAlignment="1">
      <alignment horizontal="left" vertical="center" wrapText="1"/>
    </xf>
    <xf numFmtId="0" fontId="21" fillId="3" borderId="0" xfId="0" applyFont="1" applyFill="1" applyAlignment="1">
      <alignment horizontal="left" vertical="center"/>
    </xf>
    <xf numFmtId="49" fontId="7" fillId="4" borderId="0" xfId="0" applyNumberFormat="1" applyFont="1" applyFill="1" applyAlignment="1">
      <alignment horizontal="left" vertical="center" wrapText="1"/>
    </xf>
    <xf numFmtId="0" fontId="13" fillId="0" borderId="0" xfId="1" applyNumberFormat="1" applyFont="1" applyFill="1" applyBorder="1" applyAlignment="1">
      <alignment horizontal="left" vertical="center"/>
    </xf>
    <xf numFmtId="0" fontId="42" fillId="0" borderId="0" xfId="0" applyFont="1"/>
    <xf numFmtId="0" fontId="43" fillId="0" borderId="0" xfId="0" applyFont="1"/>
    <xf numFmtId="0" fontId="15" fillId="0" borderId="0" xfId="3"/>
    <xf numFmtId="0" fontId="44" fillId="0" borderId="0" xfId="3" applyFont="1"/>
    <xf numFmtId="0" fontId="45" fillId="0" borderId="0" xfId="0" applyFont="1"/>
    <xf numFmtId="0" fontId="46" fillId="0" borderId="0" xfId="0" applyFont="1"/>
    <xf numFmtId="0" fontId="12" fillId="0" borderId="0" xfId="0" applyFont="1" applyAlignment="1">
      <alignment horizontal="left" vertical="center" wrapText="1"/>
    </xf>
    <xf numFmtId="0" fontId="8" fillId="3" borderId="0" xfId="0" quotePrefix="1" applyFont="1" applyFill="1" applyAlignment="1">
      <alignment horizontal="left" vertical="center" wrapText="1"/>
    </xf>
    <xf numFmtId="0" fontId="8" fillId="3" borderId="0" xfId="0" quotePrefix="1" applyFont="1" applyFill="1" applyAlignment="1">
      <alignment horizontal="left" vertical="center"/>
    </xf>
    <xf numFmtId="0" fontId="10" fillId="0" borderId="0" xfId="0" applyFont="1" applyAlignment="1">
      <alignment horizontal="left" vertical="center" wrapText="1"/>
    </xf>
    <xf numFmtId="3" fontId="49" fillId="4" borderId="0" xfId="2" quotePrefix="1" applyNumberFormat="1" applyFont="1" applyFill="1" applyBorder="1" applyAlignment="1">
      <alignment horizontal="center" vertical="center"/>
    </xf>
    <xf numFmtId="0" fontId="49" fillId="4" borderId="0" xfId="0" applyFont="1" applyFill="1" applyAlignment="1">
      <alignment horizontal="center" vertical="center" wrapText="1"/>
    </xf>
    <xf numFmtId="3" fontId="8" fillId="3" borderId="0" xfId="1" quotePrefix="1" applyNumberFormat="1" applyFont="1" applyFill="1" applyBorder="1" applyAlignment="1">
      <alignment horizontal="center" vertical="center"/>
    </xf>
    <xf numFmtId="3" fontId="8" fillId="3" borderId="0" xfId="0" quotePrefix="1" applyNumberFormat="1" applyFont="1" applyFill="1" applyAlignment="1">
      <alignment horizontal="center" vertical="center"/>
    </xf>
    <xf numFmtId="0" fontId="20" fillId="0" borderId="0" xfId="0" applyFont="1" applyAlignment="1">
      <alignment horizontal="left" vertical="top" wrapText="1"/>
    </xf>
    <xf numFmtId="49" fontId="8" fillId="4" borderId="0" xfId="0" applyNumberFormat="1" applyFont="1" applyFill="1" applyAlignment="1">
      <alignment horizontal="left" vertical="center" wrapText="1"/>
    </xf>
    <xf numFmtId="0" fontId="36" fillId="0" borderId="0" xfId="4" applyFont="1" applyAlignment="1">
      <alignment vertical="top"/>
    </xf>
    <xf numFmtId="0" fontId="36" fillId="0" borderId="0" xfId="4" applyFont="1" applyAlignment="1">
      <alignment vertical="top" wrapText="1"/>
    </xf>
    <xf numFmtId="0" fontId="36" fillId="4" borderId="0" xfId="4" applyFont="1" applyFill="1" applyAlignment="1">
      <alignment vertical="top" wrapText="1"/>
    </xf>
    <xf numFmtId="0" fontId="36" fillId="8" borderId="0" xfId="4" applyFont="1" applyFill="1" applyAlignment="1">
      <alignment vertical="top" wrapText="1"/>
    </xf>
    <xf numFmtId="0" fontId="13" fillId="3" borderId="0" xfId="0" applyFont="1" applyFill="1"/>
    <xf numFmtId="0" fontId="0" fillId="3" borderId="0" xfId="0" applyFill="1"/>
    <xf numFmtId="0" fontId="16" fillId="3" borderId="0" xfId="0" quotePrefix="1" applyFont="1" applyFill="1" applyAlignment="1">
      <alignment horizontal="left" vertical="center" wrapText="1"/>
    </xf>
    <xf numFmtId="0" fontId="2" fillId="15" borderId="0" xfId="0" applyFont="1" applyFill="1"/>
    <xf numFmtId="0" fontId="0" fillId="15" borderId="0" xfId="0" applyFill="1"/>
    <xf numFmtId="0" fontId="13" fillId="0" borderId="0" xfId="0" applyFont="1" applyAlignment="1">
      <alignment horizontal="center" vertical="center"/>
    </xf>
    <xf numFmtId="0" fontId="49" fillId="3" borderId="0" xfId="0" applyFont="1" applyFill="1" applyAlignment="1">
      <alignment horizontal="left" vertical="center" wrapText="1"/>
    </xf>
    <xf numFmtId="1" fontId="49" fillId="4" borderId="0" xfId="0" applyNumberFormat="1" applyFont="1" applyFill="1" applyAlignment="1">
      <alignment horizontal="left" vertical="center"/>
    </xf>
    <xf numFmtId="1" fontId="49" fillId="0" borderId="0" xfId="0" applyNumberFormat="1" applyFont="1" applyAlignment="1">
      <alignment horizontal="left" vertical="center"/>
    </xf>
    <xf numFmtId="0" fontId="49" fillId="3" borderId="0" xfId="0" applyFont="1" applyFill="1" applyAlignment="1">
      <alignment horizontal="center" vertical="center" wrapText="1"/>
    </xf>
    <xf numFmtId="0" fontId="49" fillId="4" borderId="0" xfId="0" applyFont="1" applyFill="1" applyAlignment="1">
      <alignment horizontal="left" vertical="center" wrapText="1"/>
    </xf>
    <xf numFmtId="0" fontId="49" fillId="0" borderId="0" xfId="0" applyFont="1" applyAlignment="1">
      <alignment horizontal="left" vertical="center" wrapText="1"/>
    </xf>
    <xf numFmtId="0" fontId="49" fillId="0" borderId="0" xfId="0" applyFont="1" applyAlignment="1">
      <alignment horizontal="center" vertical="center" wrapText="1"/>
    </xf>
    <xf numFmtId="0" fontId="49" fillId="4" borderId="1" xfId="0" applyFont="1" applyFill="1" applyBorder="1" applyAlignment="1">
      <alignment horizontal="left" vertical="center" wrapText="1"/>
    </xf>
    <xf numFmtId="0" fontId="49" fillId="4" borderId="1" xfId="0" applyFont="1" applyFill="1" applyBorder="1" applyAlignment="1">
      <alignment horizontal="center" vertical="center" wrapText="1"/>
    </xf>
    <xf numFmtId="9" fontId="49" fillId="0" borderId="0" xfId="2" applyFont="1" applyFill="1" applyBorder="1" applyAlignment="1">
      <alignment horizontal="center" vertical="center"/>
    </xf>
    <xf numFmtId="0" fontId="49" fillId="0" borderId="0" xfId="0" quotePrefix="1" applyFont="1" applyAlignment="1">
      <alignment horizontal="left" vertical="center"/>
    </xf>
    <xf numFmtId="0" fontId="49" fillId="0" borderId="1" xfId="0" applyFont="1" applyBorder="1" applyAlignment="1">
      <alignment horizontal="left" vertical="center" wrapText="1"/>
    </xf>
    <xf numFmtId="0" fontId="49" fillId="0" borderId="1" xfId="0" applyFont="1" applyBorder="1" applyAlignment="1">
      <alignment horizontal="center" vertical="center" wrapText="1"/>
    </xf>
    <xf numFmtId="0" fontId="50" fillId="0" borderId="0" xfId="0" applyFont="1" applyAlignment="1">
      <alignment horizontal="center"/>
    </xf>
    <xf numFmtId="0" fontId="32" fillId="0" borderId="0" xfId="4" quotePrefix="1" applyFont="1" applyAlignment="1">
      <alignment vertical="top"/>
    </xf>
    <xf numFmtId="0" fontId="32" fillId="4" borderId="0" xfId="4" quotePrefix="1" applyFont="1" applyFill="1" applyAlignment="1">
      <alignment vertical="top"/>
    </xf>
    <xf numFmtId="49" fontId="13" fillId="0" borderId="0" xfId="0" applyNumberFormat="1" applyFont="1" applyAlignment="1">
      <alignment horizontal="left" vertical="center"/>
    </xf>
    <xf numFmtId="49" fontId="0" fillId="0" borderId="0" xfId="0" applyNumberFormat="1" applyAlignment="1">
      <alignment vertical="center"/>
    </xf>
    <xf numFmtId="49" fontId="13" fillId="0" borderId="0" xfId="0" applyNumberFormat="1" applyFont="1" applyAlignment="1">
      <alignment horizontal="center" vertical="center"/>
    </xf>
    <xf numFmtId="0" fontId="27" fillId="16" borderId="8" xfId="0" applyFont="1" applyFill="1" applyBorder="1" applyAlignment="1">
      <alignment vertical="center"/>
    </xf>
    <xf numFmtId="1" fontId="7" fillId="3" borderId="0" xfId="2" applyNumberFormat="1" applyFont="1" applyFill="1" applyBorder="1" applyAlignment="1">
      <alignment horizontal="center" vertical="center"/>
    </xf>
    <xf numFmtId="0" fontId="32" fillId="0" borderId="0" xfId="0" applyFont="1"/>
    <xf numFmtId="0" fontId="51" fillId="17" borderId="0" xfId="0" applyFont="1" applyFill="1"/>
    <xf numFmtId="0" fontId="52" fillId="0" borderId="0" xfId="0" applyFont="1" applyAlignment="1">
      <alignment wrapText="1"/>
    </xf>
    <xf numFmtId="0" fontId="5" fillId="17" borderId="1" xfId="0" applyFont="1" applyFill="1" applyBorder="1"/>
    <xf numFmtId="0" fontId="5" fillId="17" borderId="0" xfId="0" applyFont="1" applyFill="1"/>
    <xf numFmtId="0" fontId="32" fillId="17" borderId="0" xfId="0" applyFont="1" applyFill="1"/>
    <xf numFmtId="0" fontId="5" fillId="18" borderId="0" xfId="0" applyFont="1" applyFill="1" applyAlignment="1">
      <alignment wrapText="1"/>
    </xf>
    <xf numFmtId="0" fontId="5" fillId="18" borderId="0" xfId="0" applyFont="1" applyFill="1"/>
    <xf numFmtId="0" fontId="4" fillId="17" borderId="0" xfId="0" applyFont="1" applyFill="1"/>
    <xf numFmtId="0" fontId="4" fillId="18" borderId="0" xfId="0" applyFont="1" applyFill="1"/>
    <xf numFmtId="0" fontId="4" fillId="17" borderId="4" xfId="0" applyFont="1" applyFill="1" applyBorder="1"/>
    <xf numFmtId="0" fontId="53" fillId="0" borderId="0" xfId="0" applyFont="1" applyAlignment="1">
      <alignment wrapText="1"/>
    </xf>
    <xf numFmtId="0" fontId="31" fillId="17" borderId="0" xfId="0" applyFont="1" applyFill="1"/>
    <xf numFmtId="0" fontId="4" fillId="17" borderId="0" xfId="0" quotePrefix="1" applyFont="1" applyFill="1"/>
    <xf numFmtId="0" fontId="4" fillId="17" borderId="0" xfId="0" applyFont="1" applyFill="1" applyAlignment="1">
      <alignment wrapText="1"/>
    </xf>
    <xf numFmtId="0" fontId="4" fillId="18" borderId="4" xfId="0" applyFont="1" applyFill="1" applyBorder="1"/>
    <xf numFmtId="0" fontId="4" fillId="18" borderId="4" xfId="0" quotePrefix="1" applyFont="1" applyFill="1" applyBorder="1"/>
    <xf numFmtId="0" fontId="5" fillId="17" borderId="0" xfId="0" applyFont="1" applyFill="1" applyAlignment="1">
      <alignment wrapText="1"/>
    </xf>
    <xf numFmtId="0" fontId="54" fillId="17" borderId="0" xfId="0" applyFont="1" applyFill="1"/>
    <xf numFmtId="0" fontId="54" fillId="0" borderId="0" xfId="0" applyFont="1"/>
    <xf numFmtId="0" fontId="55" fillId="17" borderId="0" xfId="0" applyFont="1" applyFill="1"/>
    <xf numFmtId="0" fontId="56" fillId="17" borderId="0" xfId="0" applyFont="1" applyFill="1"/>
    <xf numFmtId="0" fontId="4" fillId="17" borderId="16" xfId="0" applyFont="1" applyFill="1" applyBorder="1"/>
    <xf numFmtId="0" fontId="4" fillId="0" borderId="0" xfId="0" applyFont="1"/>
    <xf numFmtId="0" fontId="57" fillId="0" borderId="0" xfId="0" applyFont="1"/>
    <xf numFmtId="0" fontId="5" fillId="17" borderId="1" xfId="0" applyFont="1" applyFill="1" applyBorder="1" applyAlignment="1">
      <alignment wrapText="1"/>
    </xf>
    <xf numFmtId="0" fontId="4" fillId="0" borderId="5" xfId="0" applyFont="1" applyBorder="1" applyAlignment="1">
      <alignment wrapText="1"/>
    </xf>
    <xf numFmtId="0" fontId="36" fillId="0" borderId="0" xfId="0" applyFont="1"/>
    <xf numFmtId="0" fontId="4" fillId="17" borderId="18" xfId="0" applyFont="1" applyFill="1" applyBorder="1"/>
    <xf numFmtId="0" fontId="52" fillId="0" borderId="0" xfId="0" applyFont="1" applyAlignment="1">
      <alignment wrapText="1" readingOrder="1"/>
    </xf>
    <xf numFmtId="0" fontId="58" fillId="17" borderId="0" xfId="0" applyFont="1" applyFill="1"/>
    <xf numFmtId="0" fontId="59" fillId="0" borderId="0" xfId="0" applyFont="1"/>
    <xf numFmtId="0" fontId="5" fillId="17" borderId="1" xfId="0" applyFont="1" applyFill="1" applyBorder="1" applyAlignment="1">
      <alignment horizontal="center"/>
    </xf>
    <xf numFmtId="0" fontId="5" fillId="18" borderId="0" xfId="0" applyFont="1" applyFill="1" applyAlignment="1">
      <alignment horizontal="center"/>
    </xf>
    <xf numFmtId="0" fontId="4" fillId="17" borderId="0" xfId="0" applyFont="1" applyFill="1" applyAlignment="1">
      <alignment horizontal="center"/>
    </xf>
    <xf numFmtId="0" fontId="4" fillId="17" borderId="0" xfId="0" applyFont="1" applyFill="1" applyAlignment="1">
      <alignment horizontal="center" wrapText="1"/>
    </xf>
    <xf numFmtId="0" fontId="4" fillId="18" borderId="4" xfId="0" applyFont="1" applyFill="1" applyBorder="1" applyAlignment="1">
      <alignment horizontal="center"/>
    </xf>
    <xf numFmtId="0" fontId="5" fillId="17" borderId="0" xfId="0" applyFont="1" applyFill="1" applyAlignment="1">
      <alignment horizontal="center" wrapText="1"/>
    </xf>
    <xf numFmtId="0" fontId="4" fillId="17" borderId="0" xfId="0" applyFont="1" applyFill="1" applyAlignment="1">
      <alignment horizontal="center" vertical="center" wrapText="1"/>
    </xf>
    <xf numFmtId="0" fontId="4" fillId="0" borderId="0" xfId="0" applyFont="1" applyAlignment="1">
      <alignment horizontal="center" vertical="center" wrapText="1"/>
    </xf>
    <xf numFmtId="0" fontId="60" fillId="0" borderId="0" xfId="0" applyFont="1"/>
    <xf numFmtId="0" fontId="61" fillId="0" borderId="0" xfId="0" applyFont="1"/>
    <xf numFmtId="0" fontId="62" fillId="0" borderId="0" xfId="0" applyFont="1"/>
    <xf numFmtId="0" fontId="41" fillId="3" borderId="0" xfId="0" applyFont="1" applyFill="1" applyAlignment="1">
      <alignment horizontal="left" vertical="center" wrapText="1"/>
    </xf>
    <xf numFmtId="0" fontId="41" fillId="3" borderId="0" xfId="0" applyFont="1" applyFill="1" applyAlignment="1">
      <alignment horizontal="center" vertical="center" wrapText="1"/>
    </xf>
    <xf numFmtId="0" fontId="41" fillId="4" borderId="0" xfId="0" applyFont="1" applyFill="1" applyAlignment="1">
      <alignment horizontal="left" vertical="center" wrapText="1"/>
    </xf>
    <xf numFmtId="0" fontId="41" fillId="4" borderId="0" xfId="0" applyFont="1" applyFill="1" applyAlignment="1">
      <alignment horizontal="center" vertical="center" wrapText="1"/>
    </xf>
    <xf numFmtId="0" fontId="41" fillId="0" borderId="0" xfId="0" applyFont="1"/>
    <xf numFmtId="0" fontId="41" fillId="0" borderId="0" xfId="0" applyFont="1" applyAlignment="1">
      <alignment horizontal="center"/>
    </xf>
    <xf numFmtId="0" fontId="41" fillId="4" borderId="1" xfId="0" applyFont="1" applyFill="1" applyBorder="1" applyAlignment="1">
      <alignment horizontal="left" vertical="center" wrapText="1"/>
    </xf>
    <xf numFmtId="0" fontId="41" fillId="4" borderId="1" xfId="0" applyFont="1" applyFill="1" applyBorder="1" applyAlignment="1">
      <alignment horizontal="center" vertical="center" wrapText="1"/>
    </xf>
    <xf numFmtId="0" fontId="41" fillId="0" borderId="0" xfId="0" quotePrefix="1" applyFont="1" applyAlignment="1">
      <alignment horizontal="left" vertical="center"/>
    </xf>
    <xf numFmtId="9" fontId="41" fillId="0" borderId="0" xfId="2" applyFont="1" applyFill="1" applyBorder="1" applyAlignment="1">
      <alignment horizontal="center" vertical="center"/>
    </xf>
    <xf numFmtId="0" fontId="64" fillId="8" borderId="0" xfId="0" applyFont="1" applyFill="1"/>
    <xf numFmtId="0" fontId="63" fillId="8" borderId="0" xfId="0" applyFont="1" applyFill="1" applyAlignment="1">
      <alignment horizontal="center" vertical="center" wrapText="1"/>
    </xf>
    <xf numFmtId="9" fontId="7" fillId="3" borderId="0" xfId="0" quotePrefix="1" applyNumberFormat="1" applyFont="1" applyFill="1" applyAlignment="1">
      <alignment horizontal="center" vertical="center"/>
    </xf>
    <xf numFmtId="0" fontId="4" fillId="18" borderId="0" xfId="0" applyFont="1" applyFill="1" applyAlignment="1">
      <alignment horizontal="center" vertical="center" wrapText="1"/>
    </xf>
    <xf numFmtId="168" fontId="4" fillId="18" borderId="0" xfId="0" applyNumberFormat="1" applyFont="1" applyFill="1" applyAlignment="1">
      <alignment horizontal="center" vertical="center"/>
    </xf>
    <xf numFmtId="9" fontId="41" fillId="17" borderId="0" xfId="0" applyNumberFormat="1" applyFont="1" applyFill="1" applyAlignment="1">
      <alignment horizontal="center" vertical="center" wrapText="1"/>
    </xf>
    <xf numFmtId="9" fontId="41" fillId="18" borderId="0" xfId="0" applyNumberFormat="1" applyFont="1" applyFill="1" applyAlignment="1">
      <alignment horizontal="center" vertical="center" wrapText="1"/>
    </xf>
    <xf numFmtId="0" fontId="4" fillId="17" borderId="0" xfId="0" applyFont="1" applyFill="1" applyAlignment="1">
      <alignment horizontal="center" vertical="center"/>
    </xf>
    <xf numFmtId="0" fontId="4" fillId="18" borderId="0" xfId="0" applyFont="1" applyFill="1" applyAlignment="1">
      <alignment horizontal="center" vertical="center"/>
    </xf>
    <xf numFmtId="9" fontId="4" fillId="17" borderId="0" xfId="0" applyNumberFormat="1" applyFont="1" applyFill="1" applyAlignment="1">
      <alignment horizontal="center" vertical="center" wrapText="1"/>
    </xf>
    <xf numFmtId="9" fontId="4" fillId="18" borderId="0" xfId="0" applyNumberFormat="1" applyFont="1" applyFill="1" applyAlignment="1">
      <alignment horizontal="center" vertical="center" wrapText="1"/>
    </xf>
    <xf numFmtId="9" fontId="4" fillId="0" borderId="0" xfId="0" applyNumberFormat="1" applyFont="1" applyAlignment="1">
      <alignment horizontal="center" vertical="center" wrapText="1"/>
    </xf>
    <xf numFmtId="168" fontId="4" fillId="17" borderId="0" xfId="0" applyNumberFormat="1" applyFont="1" applyFill="1" applyAlignment="1">
      <alignment horizontal="center" vertical="center"/>
    </xf>
    <xf numFmtId="0" fontId="65" fillId="21" borderId="0" xfId="0" applyFont="1" applyFill="1"/>
    <xf numFmtId="0" fontId="66" fillId="0" borderId="10" xfId="3" applyFont="1" applyBorder="1" applyAlignment="1">
      <alignment vertical="center"/>
    </xf>
    <xf numFmtId="0" fontId="7" fillId="8" borderId="0" xfId="0" applyFont="1" applyFill="1" applyAlignment="1">
      <alignment horizontal="center" vertical="center"/>
    </xf>
    <xf numFmtId="0" fontId="7" fillId="18" borderId="0" xfId="0" applyFont="1" applyFill="1" applyAlignment="1">
      <alignment horizontal="center" vertical="center" wrapText="1"/>
    </xf>
    <xf numFmtId="0" fontId="13" fillId="8" borderId="0" xfId="0" applyFont="1" applyFill="1" applyAlignment="1">
      <alignment horizontal="center" vertical="center"/>
    </xf>
    <xf numFmtId="0" fontId="67" fillId="8" borderId="0" xfId="0" applyFont="1" applyFill="1" applyAlignment="1">
      <alignment horizontal="center" vertical="center" wrapText="1"/>
    </xf>
    <xf numFmtId="0" fontId="13" fillId="8" borderId="0" xfId="0" applyFont="1" applyFill="1" applyAlignment="1">
      <alignment horizontal="center" vertical="center" wrapText="1"/>
    </xf>
    <xf numFmtId="9" fontId="7" fillId="4" borderId="0" xfId="2" applyFont="1" applyFill="1" applyAlignment="1">
      <alignment horizontal="right" vertical="center"/>
    </xf>
    <xf numFmtId="0" fontId="5" fillId="0" borderId="16" xfId="0" applyFont="1" applyBorder="1"/>
    <xf numFmtId="0" fontId="49" fillId="3" borderId="0" xfId="0" applyFont="1" applyFill="1" applyAlignment="1">
      <alignment horizontal="left" vertical="center"/>
    </xf>
    <xf numFmtId="0" fontId="49" fillId="4" borderId="0" xfId="0" quotePrefix="1" applyFont="1" applyFill="1" applyAlignment="1">
      <alignment horizontal="left" vertical="center"/>
    </xf>
    <xf numFmtId="0" fontId="49" fillId="0" borderId="0" xfId="0" applyFont="1" applyAlignment="1">
      <alignment vertical="center"/>
    </xf>
    <xf numFmtId="0" fontId="70" fillId="0" borderId="0" xfId="0" applyFont="1" applyAlignment="1">
      <alignment wrapText="1"/>
    </xf>
    <xf numFmtId="0" fontId="69" fillId="17" borderId="0" xfId="0" applyFont="1" applyFill="1"/>
    <xf numFmtId="0" fontId="52" fillId="18" borderId="0" xfId="0" applyFont="1" applyFill="1" applyAlignment="1">
      <alignment horizontal="center"/>
    </xf>
    <xf numFmtId="9" fontId="52" fillId="18" borderId="0" xfId="0" applyNumberFormat="1" applyFont="1" applyFill="1" applyAlignment="1">
      <alignment horizontal="center"/>
    </xf>
    <xf numFmtId="0" fontId="52" fillId="18" borderId="4" xfId="0" applyFont="1" applyFill="1" applyBorder="1" applyAlignment="1">
      <alignment horizontal="center"/>
    </xf>
    <xf numFmtId="9" fontId="52" fillId="18" borderId="4" xfId="0" applyNumberFormat="1" applyFont="1" applyFill="1" applyBorder="1" applyAlignment="1">
      <alignment horizontal="center"/>
    </xf>
    <xf numFmtId="2" fontId="52" fillId="18" borderId="0" xfId="0" applyNumberFormat="1" applyFont="1" applyFill="1" applyAlignment="1">
      <alignment horizontal="center"/>
    </xf>
    <xf numFmtId="0" fontId="13" fillId="0" borderId="0" xfId="1" applyNumberFormat="1" applyFont="1" applyAlignment="1">
      <alignment horizontal="left" vertical="center"/>
    </xf>
    <xf numFmtId="0" fontId="13" fillId="3" borderId="0" xfId="0" applyFont="1" applyFill="1" applyAlignment="1">
      <alignment horizontal="left" vertical="center" wrapText="1"/>
    </xf>
    <xf numFmtId="0" fontId="13" fillId="4" borderId="0" xfId="0" applyFont="1" applyFill="1" applyAlignment="1">
      <alignment horizontal="left" vertical="center"/>
    </xf>
    <xf numFmtId="0" fontId="13" fillId="4" borderId="0" xfId="1" applyNumberFormat="1" applyFont="1" applyFill="1" applyBorder="1" applyAlignment="1">
      <alignment horizontal="left" vertical="center"/>
    </xf>
    <xf numFmtId="2" fontId="13" fillId="4" borderId="0" xfId="1" applyNumberFormat="1" applyFont="1" applyFill="1" applyBorder="1" applyAlignment="1">
      <alignment horizontal="left" vertical="center"/>
    </xf>
    <xf numFmtId="0" fontId="13" fillId="0" borderId="0" xfId="3" quotePrefix="1" applyFont="1" applyFill="1" applyBorder="1" applyAlignment="1">
      <alignment horizontal="left" vertical="center"/>
    </xf>
    <xf numFmtId="0" fontId="13" fillId="4" borderId="0" xfId="3" quotePrefix="1" applyFont="1" applyFill="1" applyBorder="1" applyAlignment="1">
      <alignment horizontal="left" vertical="center"/>
    </xf>
    <xf numFmtId="0" fontId="52" fillId="0" borderId="0" xfId="0" applyFont="1" applyAlignment="1">
      <alignment horizontal="center" wrapText="1" readingOrder="1"/>
    </xf>
    <xf numFmtId="9" fontId="52" fillId="0" borderId="0" xfId="0" applyNumberFormat="1" applyFont="1" applyAlignment="1">
      <alignment horizontal="center" wrapText="1" readingOrder="1"/>
    </xf>
    <xf numFmtId="170" fontId="52" fillId="0" borderId="0" xfId="0" applyNumberFormat="1" applyFont="1" applyAlignment="1">
      <alignment horizontal="center" wrapText="1" readingOrder="1"/>
    </xf>
    <xf numFmtId="0" fontId="52" fillId="0" borderId="17" xfId="0" applyFont="1" applyBorder="1" applyAlignment="1">
      <alignment horizontal="center" wrapText="1" readingOrder="1"/>
    </xf>
    <xf numFmtId="9" fontId="52" fillId="0" borderId="4" xfId="0" applyNumberFormat="1" applyFont="1" applyBorder="1" applyAlignment="1">
      <alignment horizontal="center" wrapText="1" readingOrder="1"/>
    </xf>
    <xf numFmtId="0" fontId="52" fillId="0" borderId="17" xfId="0" applyFont="1" applyBorder="1" applyAlignment="1">
      <alignment wrapText="1" readingOrder="1"/>
    </xf>
    <xf numFmtId="2" fontId="13" fillId="3" borderId="0" xfId="0" applyNumberFormat="1" applyFont="1" applyFill="1" applyAlignment="1">
      <alignment horizontal="left" vertical="center"/>
    </xf>
    <xf numFmtId="49" fontId="13" fillId="0" borderId="0" xfId="1" applyNumberFormat="1" applyFont="1" applyFill="1" applyBorder="1" applyAlignment="1">
      <alignment horizontal="left" vertical="center" wrapText="1"/>
    </xf>
    <xf numFmtId="49" fontId="13" fillId="4" borderId="0" xfId="1" applyNumberFormat="1" applyFont="1" applyFill="1" applyAlignment="1">
      <alignment horizontal="left" vertical="center" wrapText="1"/>
    </xf>
    <xf numFmtId="2" fontId="13" fillId="0" borderId="0" xfId="1" applyNumberFormat="1" applyFont="1" applyFill="1" applyBorder="1" applyAlignment="1">
      <alignment horizontal="left" vertical="center"/>
    </xf>
    <xf numFmtId="49" fontId="13" fillId="4" borderId="0" xfId="1" applyNumberFormat="1" applyFont="1" applyFill="1" applyBorder="1" applyAlignment="1">
      <alignment horizontal="left" vertical="center" wrapText="1"/>
    </xf>
    <xf numFmtId="0" fontId="13" fillId="4" borderId="0" xfId="0" applyFont="1" applyFill="1" applyAlignment="1">
      <alignment horizontal="left" vertical="center" wrapText="1"/>
    </xf>
    <xf numFmtId="0" fontId="13" fillId="0" borderId="0" xfId="3" quotePrefix="1" applyFont="1" applyAlignment="1">
      <alignment horizontal="left" vertical="center"/>
    </xf>
    <xf numFmtId="0" fontId="13" fillId="4" borderId="0" xfId="1" applyNumberFormat="1" applyFont="1" applyFill="1" applyAlignment="1">
      <alignment horizontal="left" vertical="center"/>
    </xf>
    <xf numFmtId="0" fontId="17" fillId="0" borderId="0" xfId="3" applyFont="1" applyFill="1" applyBorder="1" applyAlignment="1">
      <alignment horizontal="left" vertical="center" wrapText="1"/>
    </xf>
    <xf numFmtId="0" fontId="13" fillId="0" borderId="0" xfId="1" applyNumberFormat="1" applyFont="1" applyFill="1" applyBorder="1" applyAlignment="1">
      <alignment horizontal="center" vertical="center"/>
    </xf>
    <xf numFmtId="2" fontId="13" fillId="0" borderId="0" xfId="1" applyNumberFormat="1" applyFont="1" applyFill="1" applyBorder="1" applyAlignment="1">
      <alignment horizontal="left" vertical="center" wrapText="1"/>
    </xf>
    <xf numFmtId="167" fontId="13" fillId="4" borderId="0" xfId="1" applyNumberFormat="1" applyFont="1" applyFill="1" applyBorder="1" applyAlignment="1">
      <alignment horizontal="left" vertical="center"/>
    </xf>
    <xf numFmtId="167" fontId="13" fillId="0" borderId="0" xfId="1" applyNumberFormat="1" applyFont="1" applyFill="1" applyBorder="1" applyAlignment="1">
      <alignment horizontal="left" vertical="center"/>
    </xf>
    <xf numFmtId="0" fontId="13" fillId="0" borderId="0" xfId="1" applyNumberFormat="1" applyFont="1" applyFill="1" applyBorder="1" applyAlignment="1">
      <alignment horizontal="left" vertical="center" wrapText="1"/>
    </xf>
    <xf numFmtId="0" fontId="13" fillId="4" borderId="0" xfId="0" applyFont="1" applyFill="1"/>
    <xf numFmtId="167" fontId="71" fillId="3" borderId="0" xfId="1" applyNumberFormat="1" applyFont="1" applyFill="1" applyBorder="1" applyAlignment="1">
      <alignment vertical="center"/>
    </xf>
    <xf numFmtId="164" fontId="71" fillId="3" borderId="0" xfId="1" quotePrefix="1" applyFont="1" applyFill="1" applyBorder="1" applyAlignment="1">
      <alignment horizontal="right" vertical="center"/>
    </xf>
    <xf numFmtId="167" fontId="71" fillId="4" borderId="0" xfId="1" applyNumberFormat="1" applyFont="1" applyFill="1" applyBorder="1" applyAlignment="1">
      <alignment vertical="center"/>
    </xf>
    <xf numFmtId="9" fontId="71" fillId="4" borderId="0" xfId="2" applyFont="1" applyFill="1" applyBorder="1" applyAlignment="1">
      <alignment vertical="center"/>
    </xf>
    <xf numFmtId="167" fontId="71" fillId="3" borderId="4" xfId="1" applyNumberFormat="1" applyFont="1" applyFill="1" applyBorder="1" applyAlignment="1">
      <alignment vertical="center"/>
    </xf>
    <xf numFmtId="167" fontId="71" fillId="3" borderId="0" xfId="1" applyNumberFormat="1" applyFont="1" applyFill="1" applyBorder="1" applyAlignment="1">
      <alignment horizontal="center" vertical="center"/>
    </xf>
    <xf numFmtId="9" fontId="71" fillId="3" borderId="0" xfId="2" quotePrefix="1" applyFont="1" applyFill="1" applyBorder="1" applyAlignment="1">
      <alignment horizontal="right" vertical="center"/>
    </xf>
    <xf numFmtId="167" fontId="71" fillId="4" borderId="0" xfId="1" applyNumberFormat="1" applyFont="1" applyFill="1" applyBorder="1" applyAlignment="1">
      <alignment horizontal="center" vertical="center"/>
    </xf>
    <xf numFmtId="9" fontId="71" fillId="4" borderId="0" xfId="2" applyFont="1" applyFill="1" applyBorder="1" applyAlignment="1">
      <alignment horizontal="right" vertical="center"/>
    </xf>
    <xf numFmtId="9" fontId="71" fillId="3" borderId="0" xfId="2" applyFont="1" applyFill="1" applyBorder="1" applyAlignment="1">
      <alignment horizontal="right" vertical="center"/>
    </xf>
    <xf numFmtId="0" fontId="7" fillId="18" borderId="0" xfId="0" applyFont="1" applyFill="1" applyAlignment="1">
      <alignment horizontal="center" vertical="center"/>
    </xf>
    <xf numFmtId="9" fontId="49" fillId="0" borderId="0" xfId="2" applyFont="1" applyAlignment="1">
      <alignment horizontal="center" vertical="center"/>
    </xf>
    <xf numFmtId="0" fontId="13" fillId="8" borderId="0" xfId="0" applyFont="1" applyFill="1" applyAlignment="1">
      <alignment vertical="center"/>
    </xf>
    <xf numFmtId="0" fontId="41" fillId="18" borderId="0" xfId="0" applyFont="1" applyFill="1" applyAlignment="1">
      <alignment horizontal="center"/>
    </xf>
    <xf numFmtId="0" fontId="73" fillId="3" borderId="1" xfId="0" applyFont="1" applyFill="1" applyBorder="1" applyAlignment="1">
      <alignment horizontal="left" vertical="center" wrapText="1"/>
    </xf>
    <xf numFmtId="0" fontId="73" fillId="3" borderId="1" xfId="0" applyFont="1" applyFill="1" applyBorder="1" applyAlignment="1">
      <alignment horizontal="center" vertical="center" wrapText="1"/>
    </xf>
    <xf numFmtId="0" fontId="73" fillId="3" borderId="1" xfId="0" applyFont="1" applyFill="1" applyBorder="1" applyAlignment="1">
      <alignment horizontal="right" vertical="center" wrapText="1"/>
    </xf>
    <xf numFmtId="0" fontId="72" fillId="3" borderId="0" xfId="0" applyFont="1" applyFill="1" applyAlignment="1">
      <alignment horizontal="left" vertical="center" wrapText="1"/>
    </xf>
    <xf numFmtId="0" fontId="72" fillId="3" borderId="0" xfId="0" applyFont="1" applyFill="1" applyAlignment="1">
      <alignment horizontal="center" vertical="center" wrapText="1"/>
    </xf>
    <xf numFmtId="0" fontId="72" fillId="4" borderId="0" xfId="0" applyFont="1" applyFill="1" applyAlignment="1">
      <alignment horizontal="left" vertical="center" wrapText="1"/>
    </xf>
    <xf numFmtId="0" fontId="72" fillId="4" borderId="0" xfId="0" applyFont="1" applyFill="1" applyAlignment="1">
      <alignment horizontal="center" vertical="center" wrapText="1"/>
    </xf>
    <xf numFmtId="0" fontId="72" fillId="0" borderId="1" xfId="0" applyFont="1" applyBorder="1" applyAlignment="1">
      <alignment horizontal="left" vertical="center" wrapText="1"/>
    </xf>
    <xf numFmtId="0" fontId="72" fillId="0" borderId="1" xfId="0" applyFont="1" applyBorder="1" applyAlignment="1">
      <alignment horizontal="center" vertical="center" wrapText="1"/>
    </xf>
    <xf numFmtId="0" fontId="72" fillId="0" borderId="0" xfId="0" quotePrefix="1" applyFont="1" applyAlignment="1">
      <alignment horizontal="left" vertical="center"/>
    </xf>
    <xf numFmtId="0" fontId="72" fillId="0" borderId="0" xfId="0" quotePrefix="1" applyFont="1" applyAlignment="1">
      <alignment horizontal="center" vertical="center"/>
    </xf>
    <xf numFmtId="10" fontId="72" fillId="4" borderId="0" xfId="0" applyNumberFormat="1" applyFont="1" applyFill="1" applyAlignment="1">
      <alignment horizontal="center" vertical="center" wrapText="1"/>
    </xf>
    <xf numFmtId="10" fontId="72" fillId="0" borderId="1" xfId="0" applyNumberFormat="1" applyFont="1" applyBorder="1" applyAlignment="1">
      <alignment horizontal="center" vertical="center" wrapText="1"/>
    </xf>
    <xf numFmtId="9" fontId="0" fillId="0" borderId="0" xfId="0" applyNumberFormat="1"/>
    <xf numFmtId="9" fontId="41" fillId="18" borderId="0" xfId="0" applyNumberFormat="1" applyFont="1" applyFill="1" applyAlignment="1">
      <alignment horizontal="center"/>
    </xf>
    <xf numFmtId="3" fontId="41" fillId="18" borderId="0" xfId="0" applyNumberFormat="1" applyFont="1" applyFill="1" applyAlignment="1">
      <alignment horizontal="center"/>
    </xf>
    <xf numFmtId="0" fontId="41" fillId="17" borderId="0" xfId="0" applyFont="1" applyFill="1" applyAlignment="1">
      <alignment horizontal="center" vertical="center" wrapText="1"/>
    </xf>
    <xf numFmtId="0" fontId="8" fillId="3" borderId="2" xfId="0" applyFont="1" applyFill="1" applyBorder="1" applyAlignment="1">
      <alignment horizontal="left" vertical="center" wrapText="1"/>
    </xf>
    <xf numFmtId="0" fontId="8" fillId="17"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74" fillId="3" borderId="0" xfId="0" applyFont="1" applyFill="1" applyAlignment="1">
      <alignment horizontal="left" vertical="center"/>
    </xf>
    <xf numFmtId="0" fontId="13" fillId="0" borderId="0" xfId="0" applyFont="1" applyAlignment="1">
      <alignment horizontal="right" vertical="center"/>
    </xf>
    <xf numFmtId="0" fontId="76" fillId="18" borderId="0" xfId="0" applyFont="1" applyFill="1" applyAlignment="1">
      <alignment wrapText="1"/>
    </xf>
    <xf numFmtId="0" fontId="76" fillId="0" borderId="0" xfId="0" applyFont="1"/>
    <xf numFmtId="0" fontId="76" fillId="18" borderId="0" xfId="0" applyFont="1" applyFill="1"/>
    <xf numFmtId="0" fontId="76" fillId="0" borderId="4" xfId="0" applyFont="1" applyBorder="1" applyAlignment="1">
      <alignment wrapText="1"/>
    </xf>
    <xf numFmtId="0" fontId="41" fillId="17" borderId="0" xfId="0" applyFont="1" applyFill="1" applyAlignment="1">
      <alignment horizontal="center"/>
    </xf>
    <xf numFmtId="0" fontId="77" fillId="18" borderId="0" xfId="0" applyFont="1" applyFill="1" applyAlignment="1">
      <alignment horizontal="center"/>
    </xf>
    <xf numFmtId="0" fontId="41" fillId="18" borderId="4" xfId="0" applyFont="1" applyFill="1" applyBorder="1" applyAlignment="1">
      <alignment horizontal="center"/>
    </xf>
    <xf numFmtId="3" fontId="49" fillId="4" borderId="0" xfId="0" applyNumberFormat="1" applyFont="1" applyFill="1" applyAlignment="1">
      <alignment horizontal="center" vertical="center"/>
    </xf>
    <xf numFmtId="0" fontId="78" fillId="4" borderId="0" xfId="2" quotePrefix="1" applyNumberFormat="1" applyFont="1" applyFill="1" applyBorder="1" applyAlignment="1">
      <alignment horizontal="center" vertical="center"/>
    </xf>
    <xf numFmtId="9" fontId="49" fillId="4" borderId="0" xfId="2" applyFont="1" applyFill="1" applyBorder="1" applyAlignment="1">
      <alignment horizontal="center" vertical="center"/>
    </xf>
    <xf numFmtId="9" fontId="49" fillId="4" borderId="0" xfId="2" quotePrefix="1" applyFont="1" applyFill="1" applyBorder="1" applyAlignment="1">
      <alignment horizontal="center" vertical="center"/>
    </xf>
    <xf numFmtId="9" fontId="78" fillId="4" borderId="0" xfId="2" quotePrefix="1" applyFont="1" applyFill="1" applyBorder="1" applyAlignment="1">
      <alignment horizontal="center" vertical="center"/>
    </xf>
    <xf numFmtId="1" fontId="78" fillId="4" borderId="0" xfId="2" quotePrefix="1" applyNumberFormat="1" applyFont="1" applyFill="1" applyBorder="1" applyAlignment="1">
      <alignment horizontal="center" vertical="center"/>
    </xf>
    <xf numFmtId="3" fontId="49" fillId="3" borderId="0" xfId="0" applyNumberFormat="1" applyFont="1" applyFill="1" applyAlignment="1">
      <alignment horizontal="center" vertical="center"/>
    </xf>
    <xf numFmtId="3" fontId="49" fillId="3" borderId="0" xfId="2" quotePrefix="1" applyNumberFormat="1" applyFont="1" applyFill="1" applyBorder="1" applyAlignment="1">
      <alignment horizontal="center" vertical="center"/>
    </xf>
    <xf numFmtId="169" fontId="49" fillId="4" borderId="0" xfId="2" quotePrefix="1" applyNumberFormat="1" applyFont="1" applyFill="1" applyBorder="1" applyAlignment="1">
      <alignment horizontal="center" vertical="center"/>
    </xf>
    <xf numFmtId="169" fontId="49" fillId="3" borderId="0" xfId="2" quotePrefix="1" applyNumberFormat="1" applyFont="1" applyFill="1" applyBorder="1" applyAlignment="1">
      <alignment horizontal="center" vertical="center"/>
    </xf>
    <xf numFmtId="0" fontId="78" fillId="3" borderId="0" xfId="2" quotePrefix="1" applyNumberFormat="1" applyFont="1" applyFill="1" applyBorder="1" applyAlignment="1">
      <alignment horizontal="center" vertical="center"/>
    </xf>
    <xf numFmtId="4" fontId="8" fillId="4" borderId="0" xfId="2" quotePrefix="1" applyNumberFormat="1" applyFont="1" applyFill="1" applyBorder="1" applyAlignment="1">
      <alignment horizontal="center" vertical="center"/>
    </xf>
    <xf numFmtId="9" fontId="8" fillId="3" borderId="0" xfId="2" quotePrefix="1" applyFont="1" applyFill="1" applyBorder="1" applyAlignment="1">
      <alignment horizontal="center" vertical="center"/>
    </xf>
    <xf numFmtId="3" fontId="49" fillId="3" borderId="0" xfId="1" applyNumberFormat="1" applyFont="1" applyFill="1" applyBorder="1" applyAlignment="1">
      <alignment horizontal="center" vertical="center"/>
    </xf>
    <xf numFmtId="3" fontId="49" fillId="3" borderId="0" xfId="1" quotePrefix="1" applyNumberFormat="1" applyFont="1" applyFill="1" applyBorder="1" applyAlignment="1">
      <alignment horizontal="center" vertical="center"/>
    </xf>
    <xf numFmtId="3" fontId="49" fillId="4" borderId="0" xfId="0" quotePrefix="1" applyNumberFormat="1" applyFont="1" applyFill="1" applyAlignment="1">
      <alignment horizontal="center" vertical="center"/>
    </xf>
    <xf numFmtId="169" fontId="49" fillId="3" borderId="0" xfId="0" applyNumberFormat="1" applyFont="1" applyFill="1" applyAlignment="1">
      <alignment horizontal="center" vertical="center"/>
    </xf>
    <xf numFmtId="3" fontId="49" fillId="3" borderId="0" xfId="0" quotePrefix="1" applyNumberFormat="1" applyFont="1" applyFill="1" applyAlignment="1">
      <alignment horizontal="center" vertical="center"/>
    </xf>
    <xf numFmtId="169" fontId="49" fillId="3" borderId="0" xfId="0" quotePrefix="1" applyNumberFormat="1" applyFont="1" applyFill="1" applyAlignment="1">
      <alignment horizontal="center" vertical="center"/>
    </xf>
    <xf numFmtId="169" fontId="49" fillId="4" borderId="0" xfId="0" applyNumberFormat="1" applyFont="1" applyFill="1" applyAlignment="1">
      <alignment horizontal="center" vertical="center"/>
    </xf>
    <xf numFmtId="4" fontId="49" fillId="4" borderId="0" xfId="0" applyNumberFormat="1" applyFont="1" applyFill="1" applyAlignment="1">
      <alignment horizontal="center" vertical="center"/>
    </xf>
    <xf numFmtId="9" fontId="49" fillId="3" borderId="0" xfId="2" applyFont="1" applyFill="1" applyBorder="1" applyAlignment="1">
      <alignment horizontal="center" vertical="center"/>
    </xf>
    <xf numFmtId="9" fontId="49" fillId="3" borderId="0" xfId="2" quotePrefix="1" applyFont="1" applyFill="1" applyBorder="1" applyAlignment="1">
      <alignment horizontal="center" vertical="center"/>
    </xf>
    <xf numFmtId="0" fontId="78" fillId="4" borderId="0" xfId="0" applyFont="1" applyFill="1" applyAlignment="1">
      <alignment horizontal="center" vertical="center"/>
    </xf>
    <xf numFmtId="0" fontId="78" fillId="3" borderId="0" xfId="0" quotePrefix="1" applyFont="1" applyFill="1" applyAlignment="1">
      <alignment horizontal="center" vertical="center"/>
    </xf>
    <xf numFmtId="0" fontId="78" fillId="4" borderId="0" xfId="0" quotePrefix="1" applyFont="1" applyFill="1" applyAlignment="1">
      <alignment horizontal="center" vertical="center"/>
    </xf>
    <xf numFmtId="1" fontId="78" fillId="4" borderId="0" xfId="0" applyNumberFormat="1" applyFont="1" applyFill="1" applyAlignment="1">
      <alignment horizontal="center" vertical="center"/>
    </xf>
    <xf numFmtId="0" fontId="78" fillId="3" borderId="0" xfId="1" quotePrefix="1" applyNumberFormat="1" applyFont="1" applyFill="1" applyBorder="1" applyAlignment="1">
      <alignment horizontal="center" vertical="center"/>
    </xf>
    <xf numFmtId="1" fontId="78" fillId="3" borderId="0" xfId="1" quotePrefix="1" applyNumberFormat="1" applyFont="1" applyFill="1" applyBorder="1" applyAlignment="1">
      <alignment horizontal="center" vertical="center"/>
    </xf>
    <xf numFmtId="1" fontId="78" fillId="4" borderId="0" xfId="0" quotePrefix="1" applyNumberFormat="1" applyFont="1" applyFill="1" applyAlignment="1">
      <alignment horizontal="center" vertical="center"/>
    </xf>
    <xf numFmtId="1" fontId="78" fillId="3" borderId="0" xfId="0" quotePrefix="1" applyNumberFormat="1" applyFont="1" applyFill="1" applyAlignment="1">
      <alignment horizontal="center" vertical="center"/>
    </xf>
    <xf numFmtId="1" fontId="78" fillId="3" borderId="0" xfId="2" quotePrefix="1" applyNumberFormat="1" applyFont="1" applyFill="1" applyBorder="1" applyAlignment="1">
      <alignment horizontal="center" vertical="center"/>
    </xf>
    <xf numFmtId="9" fontId="72" fillId="4" borderId="0" xfId="2" applyFont="1" applyFill="1" applyBorder="1" applyAlignment="1">
      <alignment horizontal="center" vertical="center"/>
    </xf>
    <xf numFmtId="3" fontId="72" fillId="3" borderId="0" xfId="1" quotePrefix="1" applyNumberFormat="1" applyFont="1" applyFill="1" applyBorder="1" applyAlignment="1">
      <alignment horizontal="center" vertical="center"/>
    </xf>
    <xf numFmtId="0" fontId="75" fillId="0" borderId="0" xfId="0" applyFont="1"/>
    <xf numFmtId="0" fontId="5" fillId="0" borderId="0" xfId="0" applyFont="1" applyAlignment="1">
      <alignment horizontal="center" wrapText="1"/>
    </xf>
    <xf numFmtId="0" fontId="77" fillId="0" borderId="0" xfId="0" applyFont="1" applyAlignment="1">
      <alignment horizontal="center"/>
    </xf>
    <xf numFmtId="0" fontId="52" fillId="0" borderId="0" xfId="0" applyFont="1" applyAlignment="1">
      <alignment horizontal="center"/>
    </xf>
    <xf numFmtId="9" fontId="52" fillId="0" borderId="0" xfId="0" applyNumberFormat="1" applyFont="1" applyAlignment="1">
      <alignment horizontal="center"/>
    </xf>
    <xf numFmtId="0" fontId="4" fillId="18" borderId="0" xfId="0" applyFont="1" applyFill="1" applyAlignment="1">
      <alignment wrapText="1"/>
    </xf>
    <xf numFmtId="0" fontId="80" fillId="0" borderId="0" xfId="0" applyFont="1" applyAlignment="1">
      <alignment wrapText="1"/>
    </xf>
    <xf numFmtId="3" fontId="5" fillId="17" borderId="0" xfId="0" applyNumberFormat="1" applyFont="1" applyFill="1" applyAlignment="1">
      <alignment horizontal="center" vertical="center"/>
    </xf>
    <xf numFmtId="0" fontId="5" fillId="17" borderId="0" xfId="0" applyFont="1" applyFill="1" applyAlignment="1">
      <alignment horizontal="center" vertical="center"/>
    </xf>
    <xf numFmtId="9" fontId="4" fillId="3" borderId="0" xfId="2" applyFont="1" applyFill="1" applyAlignment="1">
      <alignment horizontal="right" vertical="center"/>
    </xf>
    <xf numFmtId="0" fontId="4" fillId="3" borderId="0" xfId="0" applyFont="1" applyFill="1" applyAlignment="1">
      <alignment horizontal="right" vertical="center"/>
    </xf>
    <xf numFmtId="0" fontId="76" fillId="0" borderId="0" xfId="0" applyFont="1" applyAlignment="1">
      <alignment horizontal="center" vertical="center" wrapText="1"/>
    </xf>
    <xf numFmtId="0" fontId="76" fillId="17" borderId="0" xfId="0" applyFont="1" applyFill="1" applyAlignment="1">
      <alignment horizontal="center" vertical="center" wrapText="1"/>
    </xf>
    <xf numFmtId="0" fontId="14" fillId="3" borderId="1" xfId="0" applyFont="1" applyFill="1" applyBorder="1" applyAlignment="1">
      <alignment horizontal="left" vertical="center" wrapText="1"/>
    </xf>
    <xf numFmtId="2" fontId="52" fillId="0" borderId="0" xfId="0" applyNumberFormat="1" applyFont="1" applyAlignment="1">
      <alignment horizontal="center"/>
    </xf>
    <xf numFmtId="1" fontId="72" fillId="3" borderId="0" xfId="1" applyNumberFormat="1" applyFont="1" applyFill="1" applyBorder="1" applyAlignment="1">
      <alignment horizontal="center" vertical="center"/>
    </xf>
    <xf numFmtId="1" fontId="72" fillId="4" borderId="0" xfId="1" applyNumberFormat="1" applyFont="1" applyFill="1" applyBorder="1" applyAlignment="1">
      <alignment horizontal="center" vertical="center"/>
    </xf>
    <xf numFmtId="1" fontId="72" fillId="4" borderId="0" xfId="1" applyNumberFormat="1" applyFont="1" applyFill="1" applyAlignment="1">
      <alignment horizontal="center" vertical="center"/>
    </xf>
    <xf numFmtId="1" fontId="72" fillId="3" borderId="0" xfId="1" applyNumberFormat="1" applyFont="1" applyFill="1" applyAlignment="1">
      <alignment horizontal="center" vertical="center"/>
    </xf>
    <xf numFmtId="0" fontId="53" fillId="17" borderId="0" xfId="0" applyFont="1" applyFill="1" applyAlignment="1">
      <alignment wrapText="1"/>
    </xf>
    <xf numFmtId="3" fontId="4" fillId="0" borderId="0" xfId="0" applyNumberFormat="1" applyFont="1" applyAlignment="1">
      <alignment horizontal="center"/>
    </xf>
    <xf numFmtId="0" fontId="52" fillId="18" borderId="0" xfId="0" quotePrefix="1" applyFont="1" applyFill="1" applyAlignment="1">
      <alignment horizontal="center"/>
    </xf>
    <xf numFmtId="0" fontId="52" fillId="0" borderId="0" xfId="0" quotePrefix="1" applyFont="1" applyAlignment="1">
      <alignment horizontal="center"/>
    </xf>
    <xf numFmtId="0" fontId="52" fillId="0" borderId="4" xfId="0" applyFont="1" applyBorder="1" applyAlignment="1">
      <alignment horizontal="center"/>
    </xf>
    <xf numFmtId="9" fontId="52" fillId="0" borderId="4" xfId="0" applyNumberFormat="1" applyFont="1" applyBorder="1" applyAlignment="1">
      <alignment horizontal="center"/>
    </xf>
    <xf numFmtId="0" fontId="52" fillId="0" borderId="4" xfId="0" quotePrefix="1" applyFont="1" applyBorder="1" applyAlignment="1">
      <alignment horizontal="center"/>
    </xf>
    <xf numFmtId="169" fontId="4" fillId="4" borderId="0" xfId="0" applyNumberFormat="1" applyFont="1" applyFill="1" applyAlignment="1">
      <alignment horizontal="center"/>
    </xf>
    <xf numFmtId="169" fontId="4" fillId="0" borderId="0" xfId="0" applyNumberFormat="1" applyFont="1" applyAlignment="1">
      <alignment horizontal="center"/>
    </xf>
    <xf numFmtId="170" fontId="52" fillId="18" borderId="0" xfId="0" applyNumberFormat="1" applyFont="1" applyFill="1" applyAlignment="1">
      <alignment horizontal="center"/>
    </xf>
    <xf numFmtId="170" fontId="52" fillId="0" borderId="0" xfId="0" applyNumberFormat="1" applyFont="1" applyAlignment="1">
      <alignment horizontal="center"/>
    </xf>
    <xf numFmtId="2" fontId="52" fillId="0" borderId="4" xfId="0" applyNumberFormat="1" applyFont="1" applyBorder="1" applyAlignment="1">
      <alignment horizontal="center"/>
    </xf>
    <xf numFmtId="170" fontId="52" fillId="0" borderId="4" xfId="0" applyNumberFormat="1" applyFont="1" applyBorder="1" applyAlignment="1">
      <alignment horizontal="center"/>
    </xf>
    <xf numFmtId="0" fontId="52" fillId="0" borderId="0" xfId="0" applyFont="1"/>
    <xf numFmtId="0" fontId="5" fillId="17" borderId="1" xfId="0" applyFont="1" applyFill="1" applyBorder="1" applyAlignment="1">
      <alignment horizontal="center" wrapText="1"/>
    </xf>
    <xf numFmtId="0" fontId="4" fillId="3" borderId="4" xfId="0" applyFont="1" applyFill="1" applyBorder="1"/>
    <xf numFmtId="0" fontId="41" fillId="3" borderId="4" xfId="0" applyFont="1" applyFill="1" applyBorder="1" applyAlignment="1">
      <alignment horizontal="center"/>
    </xf>
    <xf numFmtId="9" fontId="41" fillId="3" borderId="4" xfId="0" applyNumberFormat="1" applyFont="1" applyFill="1" applyBorder="1" applyAlignment="1">
      <alignment horizontal="center"/>
    </xf>
    <xf numFmtId="167" fontId="72" fillId="3" borderId="0" xfId="1" quotePrefix="1" applyNumberFormat="1" applyFont="1" applyFill="1" applyBorder="1" applyAlignment="1">
      <alignment horizontal="right" vertical="center" wrapText="1"/>
    </xf>
    <xf numFmtId="167" fontId="72" fillId="0" borderId="0" xfId="1" quotePrefix="1" applyNumberFormat="1" applyFont="1" applyFill="1" applyBorder="1" applyAlignment="1">
      <alignment horizontal="right" vertical="center"/>
    </xf>
    <xf numFmtId="168" fontId="7" fillId="3" borderId="0" xfId="0" applyNumberFormat="1" applyFont="1" applyFill="1" applyAlignment="1">
      <alignment horizontal="center" vertical="center"/>
    </xf>
    <xf numFmtId="168" fontId="7" fillId="3" borderId="0" xfId="0" quotePrefix="1" applyNumberFormat="1" applyFont="1" applyFill="1" applyAlignment="1">
      <alignment horizontal="center" vertical="center"/>
    </xf>
    <xf numFmtId="9" fontId="71" fillId="3" borderId="0" xfId="2" applyFont="1" applyFill="1" applyBorder="1" applyAlignment="1">
      <alignment vertical="center"/>
    </xf>
    <xf numFmtId="9" fontId="71" fillId="4" borderId="0" xfId="2" applyFont="1" applyFill="1" applyAlignment="1">
      <alignment vertical="center"/>
    </xf>
    <xf numFmtId="9" fontId="71" fillId="3" borderId="4" xfId="2" applyFont="1" applyFill="1" applyBorder="1" applyAlignment="1">
      <alignment vertical="center"/>
    </xf>
    <xf numFmtId="3" fontId="4" fillId="17" borderId="0" xfId="0" applyNumberFormat="1" applyFont="1" applyFill="1" applyAlignment="1">
      <alignment horizontal="center" wrapText="1"/>
    </xf>
    <xf numFmtId="0" fontId="4" fillId="18" borderId="0" xfId="0" applyFont="1" applyFill="1" applyAlignment="1">
      <alignment horizontal="center" wrapText="1"/>
    </xf>
    <xf numFmtId="3" fontId="4" fillId="18" borderId="0" xfId="0" applyNumberFormat="1" applyFont="1" applyFill="1" applyAlignment="1">
      <alignment horizontal="center" wrapText="1"/>
    </xf>
    <xf numFmtId="10" fontId="4" fillId="18" borderId="0" xfId="0" applyNumberFormat="1" applyFont="1" applyFill="1" applyAlignment="1">
      <alignment horizontal="center" wrapText="1"/>
    </xf>
    <xf numFmtId="170" fontId="4" fillId="17" borderId="0" xfId="0" applyNumberFormat="1" applyFont="1" applyFill="1" applyAlignment="1">
      <alignment horizontal="center" wrapText="1"/>
    </xf>
    <xf numFmtId="3" fontId="4" fillId="17" borderId="0" xfId="0" applyNumberFormat="1" applyFont="1" applyFill="1"/>
    <xf numFmtId="3" fontId="4" fillId="17" borderId="0" xfId="0" applyNumberFormat="1" applyFont="1" applyFill="1" applyAlignment="1">
      <alignment horizontal="right"/>
    </xf>
    <xf numFmtId="0" fontId="93" fillId="18" borderId="0" xfId="0" applyFont="1" applyFill="1" applyAlignment="1">
      <alignment horizontal="right"/>
    </xf>
    <xf numFmtId="168" fontId="7" fillId="3" borderId="0" xfId="2" quotePrefix="1" applyNumberFormat="1" applyFont="1" applyFill="1" applyBorder="1" applyAlignment="1">
      <alignment horizontal="center" vertical="center"/>
    </xf>
    <xf numFmtId="10" fontId="49" fillId="3" borderId="0" xfId="2" quotePrefix="1" applyNumberFormat="1" applyFont="1" applyFill="1" applyBorder="1" applyAlignment="1">
      <alignment horizontal="center" vertical="center" wrapText="1"/>
    </xf>
    <xf numFmtId="10" fontId="49" fillId="4" borderId="0" xfId="2" quotePrefix="1" applyNumberFormat="1" applyFont="1" applyFill="1" applyBorder="1" applyAlignment="1">
      <alignment horizontal="center" vertical="center"/>
    </xf>
    <xf numFmtId="10" fontId="49" fillId="0" borderId="0" xfId="2" quotePrefix="1" applyNumberFormat="1" applyFont="1" applyFill="1" applyBorder="1" applyAlignment="1">
      <alignment horizontal="center" vertical="center"/>
    </xf>
    <xf numFmtId="0" fontId="32" fillId="0" borderId="0" xfId="0" applyFont="1" applyAlignment="1">
      <alignment vertical="center"/>
    </xf>
    <xf numFmtId="0" fontId="54" fillId="0" borderId="0" xfId="0" applyFont="1" applyAlignment="1">
      <alignment vertical="center"/>
    </xf>
    <xf numFmtId="0" fontId="94" fillId="0" borderId="0" xfId="4" applyFont="1" applyAlignment="1">
      <alignment vertical="top"/>
    </xf>
    <xf numFmtId="0" fontId="94" fillId="4" borderId="0" xfId="4" applyFont="1" applyFill="1" applyAlignment="1">
      <alignment horizontal="left" vertical="top" wrapText="1"/>
    </xf>
    <xf numFmtId="0" fontId="94" fillId="4" borderId="0" xfId="4" applyFont="1" applyFill="1" applyAlignment="1">
      <alignment vertical="top"/>
    </xf>
    <xf numFmtId="0" fontId="94" fillId="4" borderId="0" xfId="4" applyFont="1" applyFill="1" applyAlignment="1">
      <alignment vertical="top" wrapText="1"/>
    </xf>
    <xf numFmtId="0" fontId="94" fillId="0" borderId="0" xfId="4" applyFont="1" applyAlignment="1">
      <alignment vertical="top" wrapText="1"/>
    </xf>
    <xf numFmtId="0" fontId="94" fillId="8" borderId="0" xfId="4" applyFont="1" applyFill="1" applyAlignment="1">
      <alignment vertical="top"/>
    </xf>
    <xf numFmtId="0" fontId="94" fillId="0" borderId="0" xfId="4" applyFont="1" applyAlignment="1">
      <alignment horizontal="left" vertical="top" wrapText="1"/>
    </xf>
    <xf numFmtId="0" fontId="94" fillId="0" borderId="0" xfId="4" applyFont="1" applyAlignment="1">
      <alignment horizontal="left" vertical="top"/>
    </xf>
    <xf numFmtId="3" fontId="77" fillId="18" borderId="0" xfId="0" applyNumberFormat="1" applyFont="1" applyFill="1" applyAlignment="1">
      <alignment horizontal="center"/>
    </xf>
    <xf numFmtId="3" fontId="4" fillId="17" borderId="0" xfId="0" applyNumberFormat="1" applyFont="1" applyFill="1" applyAlignment="1">
      <alignment horizontal="center"/>
    </xf>
    <xf numFmtId="3" fontId="41" fillId="17" borderId="0" xfId="0" applyNumberFormat="1" applyFont="1" applyFill="1" applyAlignment="1">
      <alignment horizontal="center"/>
    </xf>
    <xf numFmtId="3" fontId="4" fillId="18" borderId="0" xfId="0" applyNumberFormat="1" applyFont="1" applyFill="1" applyAlignment="1">
      <alignment horizontal="center"/>
    </xf>
    <xf numFmtId="3" fontId="4" fillId="17" borderId="17" xfId="0" applyNumberFormat="1" applyFont="1" applyFill="1" applyBorder="1" applyAlignment="1">
      <alignment horizontal="center"/>
    </xf>
    <xf numFmtId="3" fontId="41" fillId="17" borderId="4" xfId="0" applyNumberFormat="1" applyFont="1" applyFill="1" applyBorder="1" applyAlignment="1">
      <alignment horizontal="center"/>
    </xf>
    <xf numFmtId="3" fontId="5" fillId="18" borderId="0" xfId="0" applyNumberFormat="1" applyFont="1" applyFill="1" applyAlignment="1">
      <alignment horizontal="center" wrapText="1"/>
    </xf>
    <xf numFmtId="3" fontId="5" fillId="18" borderId="0" xfId="0" applyNumberFormat="1" applyFont="1" applyFill="1" applyAlignment="1">
      <alignment horizontal="center"/>
    </xf>
    <xf numFmtId="3" fontId="4" fillId="18" borderId="4" xfId="0" applyNumberFormat="1" applyFont="1" applyFill="1" applyBorder="1" applyAlignment="1">
      <alignment horizontal="center" wrapText="1"/>
    </xf>
    <xf numFmtId="3" fontId="4" fillId="18" borderId="4" xfId="0" applyNumberFormat="1" applyFont="1" applyFill="1" applyBorder="1" applyAlignment="1">
      <alignment horizontal="center"/>
    </xf>
    <xf numFmtId="3" fontId="41" fillId="18" borderId="4" xfId="0" applyNumberFormat="1" applyFont="1" applyFill="1" applyBorder="1" applyAlignment="1">
      <alignment horizontal="center"/>
    </xf>
    <xf numFmtId="3" fontId="5" fillId="3" borderId="0" xfId="0" applyNumberFormat="1" applyFont="1" applyFill="1" applyAlignment="1">
      <alignment horizontal="center"/>
    </xf>
    <xf numFmtId="3" fontId="4" fillId="0" borderId="17" xfId="0" applyNumberFormat="1" applyFont="1" applyBorder="1" applyAlignment="1">
      <alignment horizontal="center"/>
    </xf>
    <xf numFmtId="3" fontId="4" fillId="4" borderId="0" xfId="0" applyNumberFormat="1" applyFont="1" applyFill="1" applyAlignment="1">
      <alignment horizontal="center"/>
    </xf>
    <xf numFmtId="3" fontId="52" fillId="0" borderId="0" xfId="0" applyNumberFormat="1" applyFont="1" applyAlignment="1">
      <alignment horizontal="center"/>
    </xf>
    <xf numFmtId="3" fontId="76" fillId="18" borderId="0" xfId="0" applyNumberFormat="1" applyFont="1" applyFill="1" applyAlignment="1">
      <alignment horizontal="center"/>
    </xf>
    <xf numFmtId="3" fontId="49" fillId="4" borderId="0" xfId="0" applyNumberFormat="1" applyFont="1" applyFill="1" applyAlignment="1">
      <alignment horizontal="center" wrapText="1"/>
    </xf>
    <xf numFmtId="3" fontId="78" fillId="4" borderId="0" xfId="0" applyNumberFormat="1" applyFont="1" applyFill="1" applyAlignment="1">
      <alignment horizontal="center" wrapText="1"/>
    </xf>
    <xf numFmtId="3" fontId="7" fillId="4" borderId="0" xfId="0" applyNumberFormat="1" applyFont="1" applyFill="1" applyAlignment="1">
      <alignment horizontal="center" wrapText="1"/>
    </xf>
    <xf numFmtId="3" fontId="49" fillId="3" borderId="0" xfId="0" applyNumberFormat="1" applyFont="1" applyFill="1" applyAlignment="1">
      <alignment horizontal="center" wrapText="1"/>
    </xf>
    <xf numFmtId="3" fontId="78" fillId="3" borderId="0" xfId="0" applyNumberFormat="1" applyFont="1" applyFill="1" applyAlignment="1">
      <alignment horizontal="center" wrapText="1"/>
    </xf>
    <xf numFmtId="3" fontId="7" fillId="3" borderId="0" xfId="0" applyNumberFormat="1" applyFont="1" applyFill="1" applyAlignment="1">
      <alignment horizontal="center" wrapText="1"/>
    </xf>
    <xf numFmtId="3" fontId="78" fillId="3" borderId="0" xfId="2" applyNumberFormat="1" applyFont="1" applyFill="1" applyBorder="1" applyAlignment="1">
      <alignment horizontal="center" wrapText="1"/>
    </xf>
    <xf numFmtId="3" fontId="78" fillId="4" borderId="0" xfId="2" applyNumberFormat="1" applyFont="1" applyFill="1" applyBorder="1" applyAlignment="1">
      <alignment horizontal="center" wrapText="1"/>
    </xf>
    <xf numFmtId="3" fontId="49" fillId="0" borderId="0" xfId="0" applyNumberFormat="1" applyFont="1" applyAlignment="1">
      <alignment horizontal="center" vertical="center"/>
    </xf>
    <xf numFmtId="3" fontId="49" fillId="0" borderId="0" xfId="2" quotePrefix="1" applyNumberFormat="1" applyFont="1" applyFill="1" applyBorder="1" applyAlignment="1">
      <alignment horizontal="center" vertical="center"/>
    </xf>
    <xf numFmtId="3" fontId="78" fillId="0" borderId="0" xfId="2" quotePrefix="1" applyNumberFormat="1" applyFont="1" applyFill="1" applyBorder="1" applyAlignment="1">
      <alignment horizontal="center" vertical="center"/>
    </xf>
    <xf numFmtId="3" fontId="7" fillId="0" borderId="0" xfId="2" quotePrefix="1" applyNumberFormat="1" applyFont="1" applyFill="1" applyBorder="1" applyAlignment="1">
      <alignment horizontal="center" vertical="center"/>
    </xf>
    <xf numFmtId="3" fontId="78" fillId="4" borderId="0" xfId="2" quotePrefix="1" applyNumberFormat="1" applyFont="1" applyFill="1" applyBorder="1" applyAlignment="1">
      <alignment horizontal="center" vertical="center"/>
    </xf>
    <xf numFmtId="3" fontId="20" fillId="0" borderId="0" xfId="0" applyNumberFormat="1" applyFont="1" applyAlignment="1">
      <alignment horizontal="center" vertical="center"/>
    </xf>
    <xf numFmtId="3" fontId="20" fillId="0" borderId="0" xfId="2" quotePrefix="1" applyNumberFormat="1" applyFont="1" applyFill="1" applyBorder="1" applyAlignment="1">
      <alignment horizontal="center" vertical="center"/>
    </xf>
    <xf numFmtId="3" fontId="48" fillId="0" borderId="0" xfId="2" quotePrefix="1" applyNumberFormat="1" applyFont="1" applyFill="1" applyBorder="1" applyAlignment="1">
      <alignment horizontal="center" vertical="center"/>
    </xf>
    <xf numFmtId="3" fontId="7" fillId="0" borderId="0" xfId="0" applyNumberFormat="1" applyFont="1" applyAlignment="1">
      <alignment horizontal="center" vertical="center"/>
    </xf>
    <xf numFmtId="3" fontId="78" fillId="8" borderId="0" xfId="2" quotePrefix="1" applyNumberFormat="1" applyFont="1" applyFill="1" applyBorder="1" applyAlignment="1">
      <alignment horizontal="center" vertical="center"/>
    </xf>
    <xf numFmtId="3" fontId="78" fillId="0" borderId="0" xfId="0" applyNumberFormat="1" applyFont="1" applyAlignment="1">
      <alignment horizontal="center" vertical="center"/>
    </xf>
    <xf numFmtId="3" fontId="8" fillId="4" borderId="0" xfId="2" quotePrefix="1" applyNumberFormat="1" applyFont="1" applyFill="1" applyBorder="1" applyAlignment="1">
      <alignment horizontal="center" vertical="center"/>
    </xf>
    <xf numFmtId="3" fontId="78" fillId="3" borderId="0" xfId="2" quotePrefix="1" applyNumberFormat="1" applyFont="1" applyFill="1" applyBorder="1" applyAlignment="1">
      <alignment horizontal="center" vertical="center"/>
    </xf>
    <xf numFmtId="3" fontId="49" fillId="8" borderId="0" xfId="0" applyNumberFormat="1" applyFont="1" applyFill="1" applyAlignment="1">
      <alignment horizontal="center" vertical="center"/>
    </xf>
    <xf numFmtId="3" fontId="8" fillId="8" borderId="0" xfId="0" applyNumberFormat="1" applyFont="1" applyFill="1" applyAlignment="1">
      <alignment horizontal="center" vertical="center"/>
    </xf>
    <xf numFmtId="3" fontId="7" fillId="8" borderId="0" xfId="2" quotePrefix="1" applyNumberFormat="1" applyFont="1" applyFill="1" applyBorder="1" applyAlignment="1">
      <alignment horizontal="center" vertical="center"/>
    </xf>
    <xf numFmtId="3" fontId="49" fillId="8" borderId="0" xfId="2" quotePrefix="1" applyNumberFormat="1" applyFont="1" applyFill="1" applyBorder="1" applyAlignment="1">
      <alignment horizontal="center" vertical="center"/>
    </xf>
    <xf numFmtId="3" fontId="49" fillId="4" borderId="4" xfId="0" applyNumberFormat="1" applyFont="1" applyFill="1" applyBorder="1" applyAlignment="1">
      <alignment horizontal="center" vertical="center"/>
    </xf>
    <xf numFmtId="3" fontId="49" fillId="4" borderId="4" xfId="2" quotePrefix="1" applyNumberFormat="1" applyFont="1" applyFill="1" applyBorder="1" applyAlignment="1">
      <alignment horizontal="center" vertical="center"/>
    </xf>
    <xf numFmtId="3" fontId="8" fillId="4" borderId="4" xfId="2" quotePrefix="1" applyNumberFormat="1" applyFont="1" applyFill="1" applyBorder="1" applyAlignment="1">
      <alignment horizontal="center" vertical="center"/>
    </xf>
    <xf numFmtId="3" fontId="7" fillId="4" borderId="4" xfId="2" quotePrefix="1" applyNumberFormat="1" applyFont="1" applyFill="1" applyBorder="1" applyAlignment="1">
      <alignment horizontal="center" vertical="center"/>
    </xf>
    <xf numFmtId="3" fontId="78" fillId="4" borderId="4" xfId="2" quotePrefix="1" applyNumberFormat="1" applyFont="1" applyFill="1" applyBorder="1" applyAlignment="1">
      <alignment horizontal="center" vertical="center"/>
    </xf>
    <xf numFmtId="3" fontId="7" fillId="8" borderId="0" xfId="0" applyNumberFormat="1" applyFont="1" applyFill="1" applyAlignment="1">
      <alignment horizontal="center" vertical="center"/>
    </xf>
    <xf numFmtId="3" fontId="71" fillId="4" borderId="0" xfId="0" applyNumberFormat="1" applyFont="1" applyFill="1" applyAlignment="1">
      <alignment horizontal="center" vertical="center"/>
    </xf>
    <xf numFmtId="3" fontId="78" fillId="4" borderId="0" xfId="0" applyNumberFormat="1" applyFont="1" applyFill="1" applyAlignment="1">
      <alignment horizontal="center" vertical="center"/>
    </xf>
    <xf numFmtId="3" fontId="67" fillId="4" borderId="0" xfId="0" applyNumberFormat="1" applyFont="1" applyFill="1" applyAlignment="1">
      <alignment horizontal="center" vertical="center"/>
    </xf>
    <xf numFmtId="3" fontId="71" fillId="3" borderId="0" xfId="1" quotePrefix="1" applyNumberFormat="1" applyFont="1" applyFill="1" applyBorder="1" applyAlignment="1">
      <alignment horizontal="center" vertical="center"/>
    </xf>
    <xf numFmtId="3" fontId="78" fillId="3" borderId="0" xfId="0" quotePrefix="1" applyNumberFormat="1" applyFont="1" applyFill="1" applyAlignment="1">
      <alignment horizontal="center" vertical="center"/>
    </xf>
    <xf numFmtId="3" fontId="67" fillId="3" borderId="0" xfId="1" applyNumberFormat="1" applyFont="1" applyFill="1" applyBorder="1" applyAlignment="1">
      <alignment horizontal="center" vertical="center"/>
    </xf>
    <xf numFmtId="3" fontId="71" fillId="4" borderId="0" xfId="0" quotePrefix="1" applyNumberFormat="1" applyFont="1" applyFill="1" applyAlignment="1">
      <alignment horizontal="center" vertical="center"/>
    </xf>
    <xf numFmtId="3" fontId="78" fillId="4" borderId="0" xfId="0" quotePrefix="1" applyNumberFormat="1" applyFont="1" applyFill="1" applyAlignment="1">
      <alignment horizontal="center" vertical="center"/>
    </xf>
    <xf numFmtId="3" fontId="71" fillId="3" borderId="0" xfId="0" quotePrefix="1" applyNumberFormat="1" applyFont="1" applyFill="1" applyAlignment="1">
      <alignment horizontal="center" vertical="center"/>
    </xf>
    <xf numFmtId="3" fontId="67" fillId="3" borderId="0" xfId="0" applyNumberFormat="1" applyFont="1" applyFill="1" applyAlignment="1">
      <alignment horizontal="center" vertical="center"/>
    </xf>
    <xf numFmtId="0" fontId="43" fillId="0" borderId="0" xfId="4" applyFont="1" applyAlignment="1">
      <alignment vertical="top" wrapText="1"/>
    </xf>
    <xf numFmtId="0" fontId="43" fillId="4" borderId="0" xfId="4" applyFont="1" applyFill="1" applyAlignment="1">
      <alignment vertical="top" wrapText="1"/>
    </xf>
    <xf numFmtId="168" fontId="7" fillId="18" borderId="0" xfId="0" applyNumberFormat="1" applyFont="1" applyFill="1" applyAlignment="1">
      <alignment horizontal="center" vertical="center" wrapText="1"/>
    </xf>
    <xf numFmtId="168" fontId="7" fillId="8" borderId="0" xfId="0" applyNumberFormat="1" applyFont="1" applyFill="1" applyAlignment="1">
      <alignment horizontal="center" vertical="center"/>
    </xf>
    <xf numFmtId="168" fontId="13" fillId="8" borderId="0" xfId="0" applyNumberFormat="1" applyFont="1" applyFill="1" applyAlignment="1">
      <alignment horizontal="center" vertical="center" wrapText="1"/>
    </xf>
    <xf numFmtId="168" fontId="4" fillId="17" borderId="0" xfId="0" applyNumberFormat="1" applyFont="1" applyFill="1" applyAlignment="1">
      <alignment horizontal="center" wrapText="1"/>
    </xf>
    <xf numFmtId="168" fontId="4" fillId="18" borderId="0" xfId="0" applyNumberFormat="1" applyFont="1" applyFill="1" applyAlignment="1">
      <alignment horizontal="center" wrapText="1"/>
    </xf>
    <xf numFmtId="168" fontId="4" fillId="18" borderId="0" xfId="0" applyNumberFormat="1" applyFont="1" applyFill="1" applyAlignment="1">
      <alignment horizontal="center"/>
    </xf>
    <xf numFmtId="168" fontId="7" fillId="3" borderId="0" xfId="1" applyNumberFormat="1" applyFont="1" applyFill="1" applyBorder="1" applyAlignment="1">
      <alignment horizontal="center" vertical="center"/>
    </xf>
    <xf numFmtId="168" fontId="7" fillId="4" borderId="0" xfId="2" applyNumberFormat="1" applyFont="1" applyFill="1" applyBorder="1" applyAlignment="1">
      <alignment horizontal="center" vertical="center" wrapText="1"/>
    </xf>
    <xf numFmtId="168" fontId="7" fillId="4" borderId="0" xfId="0" quotePrefix="1" applyNumberFormat="1" applyFont="1" applyFill="1" applyAlignment="1">
      <alignment horizontal="center" vertical="center"/>
    </xf>
    <xf numFmtId="0" fontId="95" fillId="0" borderId="0" xfId="0" applyFont="1" applyAlignment="1">
      <alignment horizontal="left" vertical="center"/>
    </xf>
    <xf numFmtId="0" fontId="96" fillId="0" borderId="0" xfId="0" applyFont="1" applyAlignment="1">
      <alignment horizontal="left" vertical="center"/>
    </xf>
    <xf numFmtId="0" fontId="0" fillId="20" borderId="0" xfId="0" applyFill="1"/>
    <xf numFmtId="0" fontId="6" fillId="20" borderId="0" xfId="0" applyFont="1" applyFill="1" applyAlignment="1">
      <alignment horizontal="left" vertical="center"/>
    </xf>
    <xf numFmtId="0" fontId="6" fillId="20" borderId="0" xfId="0" applyFont="1" applyFill="1"/>
    <xf numFmtId="0" fontId="6" fillId="20" borderId="4" xfId="0" applyFont="1" applyFill="1" applyBorder="1" applyAlignment="1">
      <alignment horizontal="left" vertical="center"/>
    </xf>
    <xf numFmtId="0" fontId="6" fillId="20" borderId="15" xfId="0" applyFont="1" applyFill="1" applyBorder="1" applyAlignment="1">
      <alignment horizontal="left" vertical="center"/>
    </xf>
    <xf numFmtId="0" fontId="0" fillId="20" borderId="15" xfId="0" applyFill="1" applyBorder="1"/>
    <xf numFmtId="0" fontId="0" fillId="0" borderId="6" xfId="0" applyBorder="1" applyAlignment="1">
      <alignment horizontal="left" vertical="top" wrapText="1"/>
    </xf>
    <xf numFmtId="0" fontId="6" fillId="20" borderId="21" xfId="0" applyFont="1" applyFill="1" applyBorder="1" applyAlignment="1">
      <alignment vertical="center"/>
    </xf>
    <xf numFmtId="0" fontId="0" fillId="20" borderId="21" xfId="0" applyFill="1" applyBorder="1"/>
    <xf numFmtId="0" fontId="6" fillId="20" borderId="0" xfId="0" applyFont="1" applyFill="1" applyAlignment="1">
      <alignment horizontal="left" vertical="center" wrapText="1"/>
    </xf>
    <xf numFmtId="0" fontId="0" fillId="0" borderId="0" xfId="0" applyAlignment="1">
      <alignment horizontal="left" vertical="center" wrapText="1"/>
    </xf>
    <xf numFmtId="0" fontId="6" fillId="20" borderId="4" xfId="0" applyFont="1" applyFill="1" applyBorder="1" applyAlignment="1">
      <alignment horizontal="center" vertical="center" wrapText="1"/>
    </xf>
    <xf numFmtId="0" fontId="0" fillId="0" borderId="6" xfId="0" applyBorder="1" applyAlignment="1">
      <alignment vertical="top" wrapText="1"/>
    </xf>
    <xf numFmtId="49" fontId="0" fillId="0" borderId="6" xfId="0" applyNumberFormat="1" applyBorder="1" applyAlignment="1">
      <alignment horizontal="left" vertical="top" wrapText="1"/>
    </xf>
    <xf numFmtId="0" fontId="0" fillId="0" borderId="25" xfId="0" applyBorder="1" applyAlignment="1">
      <alignment horizontal="left" vertical="top" wrapText="1"/>
    </xf>
    <xf numFmtId="0" fontId="0" fillId="0" borderId="6" xfId="0" applyBorder="1" applyAlignment="1">
      <alignment horizontal="center" vertical="center" wrapText="1"/>
    </xf>
    <xf numFmtId="9" fontId="0" fillId="0" borderId="0" xfId="0" applyNumberFormat="1" applyAlignment="1">
      <alignment horizontal="left" vertical="top" wrapText="1"/>
    </xf>
    <xf numFmtId="9" fontId="0" fillId="0" borderId="6" xfId="0" applyNumberFormat="1" applyBorder="1" applyAlignment="1">
      <alignment horizontal="left" vertical="top" wrapText="1"/>
    </xf>
    <xf numFmtId="0" fontId="28" fillId="4" borderId="0" xfId="4" applyFont="1" applyFill="1" applyAlignment="1">
      <alignment vertical="top" wrapText="1"/>
    </xf>
    <xf numFmtId="0" fontId="28" fillId="0" borderId="0" xfId="4" applyFont="1" applyAlignment="1">
      <alignment horizontal="left" vertical="top" wrapText="1"/>
    </xf>
    <xf numFmtId="10" fontId="72" fillId="3" borderId="0" xfId="0" applyNumberFormat="1" applyFont="1" applyFill="1" applyAlignment="1">
      <alignment horizontal="center" vertical="center" wrapText="1"/>
    </xf>
    <xf numFmtId="0" fontId="4" fillId="0" borderId="17" xfId="0" applyFont="1" applyBorder="1"/>
    <xf numFmtId="3" fontId="52" fillId="0" borderId="17" xfId="0" applyNumberFormat="1" applyFont="1" applyBorder="1" applyAlignment="1">
      <alignment horizontal="center"/>
    </xf>
    <xf numFmtId="0" fontId="28" fillId="4" borderId="0" xfId="4" applyFont="1" applyFill="1" applyAlignment="1">
      <alignment vertical="top"/>
    </xf>
    <xf numFmtId="0" fontId="28" fillId="0" borderId="0" xfId="4" applyFont="1" applyAlignment="1">
      <alignment vertical="top"/>
    </xf>
    <xf numFmtId="16" fontId="28" fillId="4" borderId="0" xfId="4" quotePrefix="1" applyNumberFormat="1" applyFont="1" applyFill="1" applyAlignment="1">
      <alignment vertical="top"/>
    </xf>
    <xf numFmtId="0" fontId="28" fillId="4" borderId="0" xfId="4" applyFont="1" applyFill="1" applyAlignment="1">
      <alignment vertical="center" wrapText="1"/>
    </xf>
    <xf numFmtId="0" fontId="28" fillId="0" borderId="0" xfId="4" quotePrefix="1" applyFont="1" applyAlignment="1">
      <alignment vertical="top"/>
    </xf>
    <xf numFmtId="0" fontId="100" fillId="6" borderId="0" xfId="4" applyFont="1" applyFill="1" applyAlignment="1">
      <alignment vertical="top"/>
    </xf>
    <xf numFmtId="0" fontId="100" fillId="6" borderId="0" xfId="4" applyFont="1" applyFill="1" applyAlignment="1">
      <alignment vertical="top" wrapText="1"/>
    </xf>
    <xf numFmtId="0" fontId="100" fillId="0" borderId="4" xfId="4" applyFont="1" applyBorder="1" applyAlignment="1">
      <alignment vertical="top"/>
    </xf>
    <xf numFmtId="0" fontId="100" fillId="0" borderId="4" xfId="4" applyFont="1" applyBorder="1" applyAlignment="1">
      <alignment vertical="top" wrapText="1"/>
    </xf>
    <xf numFmtId="0" fontId="1" fillId="0" borderId="0" xfId="4" applyFont="1" applyAlignment="1">
      <alignment vertical="top" wrapText="1"/>
    </xf>
    <xf numFmtId="0" fontId="1" fillId="4" borderId="0" xfId="4" applyFont="1" applyFill="1" applyAlignment="1">
      <alignment vertical="top" wrapText="1"/>
    </xf>
    <xf numFmtId="0" fontId="28" fillId="4" borderId="0" xfId="4" quotePrefix="1" applyFont="1" applyFill="1" applyAlignment="1">
      <alignment vertical="top"/>
    </xf>
    <xf numFmtId="0" fontId="28" fillId="0" borderId="0" xfId="4" applyFont="1" applyAlignment="1">
      <alignment horizontal="left" vertical="top"/>
    </xf>
    <xf numFmtId="49" fontId="102" fillId="0" borderId="6" xfId="5" applyNumberFormat="1" applyFont="1" applyBorder="1" applyAlignment="1">
      <alignment horizontal="left" vertical="top" wrapText="1"/>
    </xf>
    <xf numFmtId="0" fontId="104" fillId="4" borderId="0" xfId="3" applyFont="1" applyFill="1" applyAlignment="1">
      <alignment horizontal="left" vertical="center"/>
    </xf>
    <xf numFmtId="0" fontId="104" fillId="3" borderId="0" xfId="3" applyFont="1" applyFill="1" applyBorder="1" applyAlignment="1">
      <alignment horizontal="left" vertical="center" wrapText="1"/>
    </xf>
    <xf numFmtId="0" fontId="104" fillId="4" borderId="0" xfId="3" applyFont="1" applyFill="1" applyBorder="1" applyAlignment="1">
      <alignment horizontal="left" vertical="center"/>
    </xf>
    <xf numFmtId="0" fontId="104" fillId="3" borderId="0" xfId="3" quotePrefix="1" applyFont="1" applyFill="1" applyBorder="1" applyAlignment="1">
      <alignment horizontal="left" vertical="center"/>
    </xf>
    <xf numFmtId="0" fontId="104" fillId="0" borderId="0" xfId="3" applyFont="1" applyFill="1" applyBorder="1" applyAlignment="1">
      <alignment horizontal="left" vertical="center"/>
    </xf>
    <xf numFmtId="0" fontId="104" fillId="4" borderId="0" xfId="3" quotePrefix="1" applyFont="1" applyFill="1" applyBorder="1" applyAlignment="1">
      <alignment horizontal="left" vertical="center"/>
    </xf>
    <xf numFmtId="0" fontId="104" fillId="0" borderId="0" xfId="3" quotePrefix="1" applyFont="1" applyFill="1" applyBorder="1" applyAlignment="1">
      <alignment horizontal="left" vertical="center"/>
    </xf>
    <xf numFmtId="0" fontId="104" fillId="4" borderId="0" xfId="3" quotePrefix="1" applyFont="1" applyFill="1" applyAlignment="1">
      <alignment horizontal="left" vertical="center"/>
    </xf>
    <xf numFmtId="0" fontId="104" fillId="0" borderId="0" xfId="3" quotePrefix="1" applyFont="1" applyAlignment="1">
      <alignment horizontal="left" vertical="center"/>
    </xf>
    <xf numFmtId="0" fontId="105" fillId="0" borderId="0" xfId="0" applyFont="1"/>
    <xf numFmtId="0" fontId="103" fillId="0" borderId="0" xfId="3" applyFont="1"/>
    <xf numFmtId="49" fontId="102" fillId="0" borderId="25" xfId="5" applyNumberFormat="1" applyFont="1" applyBorder="1" applyAlignment="1">
      <alignment horizontal="left" vertical="top" wrapText="1"/>
    </xf>
    <xf numFmtId="0" fontId="5" fillId="0" borderId="0" xfId="0" applyFont="1" applyAlignment="1">
      <alignment horizontal="center"/>
    </xf>
    <xf numFmtId="0" fontId="53" fillId="0" borderId="0" xfId="0" applyFont="1" applyAlignment="1">
      <alignment wrapText="1"/>
    </xf>
    <xf numFmtId="0" fontId="32" fillId="0" borderId="0" xfId="4" applyFont="1" applyFill="1" applyAlignment="1">
      <alignment vertical="top"/>
    </xf>
    <xf numFmtId="0" fontId="32" fillId="0" borderId="0" xfId="4" quotePrefix="1" applyFont="1" applyFill="1" applyAlignment="1">
      <alignment vertical="top"/>
    </xf>
    <xf numFmtId="0" fontId="36" fillId="0" borderId="0" xfId="4" applyFont="1" applyFill="1" applyAlignment="1">
      <alignment horizontal="right" vertical="top" wrapText="1"/>
    </xf>
    <xf numFmtId="0" fontId="32" fillId="0" borderId="0" xfId="4" applyFont="1" applyFill="1" applyAlignment="1">
      <alignment horizontal="left" vertical="top"/>
    </xf>
    <xf numFmtId="0" fontId="32" fillId="0" borderId="0" xfId="4" applyFont="1" applyFill="1" applyAlignment="1">
      <alignment vertical="center"/>
    </xf>
    <xf numFmtId="0" fontId="92" fillId="0" borderId="0" xfId="4" applyFont="1" applyFill="1" applyAlignment="1">
      <alignment horizontal="left" vertical="top"/>
    </xf>
    <xf numFmtId="0" fontId="68" fillId="0" borderId="0" xfId="3" applyFont="1" applyFill="1" applyAlignment="1">
      <alignment horizontal="left" vertical="top"/>
    </xf>
    <xf numFmtId="0" fontId="32" fillId="0" borderId="0" xfId="4" applyFont="1" applyFill="1" applyAlignment="1">
      <alignment vertical="top" wrapText="1"/>
    </xf>
    <xf numFmtId="0" fontId="36" fillId="0" borderId="0" xfId="4" applyFont="1" applyFill="1" applyAlignment="1">
      <alignment vertical="top"/>
    </xf>
    <xf numFmtId="0" fontId="43" fillId="0" borderId="0" xfId="4" applyFont="1" applyAlignment="1">
      <alignment horizontal="left" vertical="top"/>
    </xf>
    <xf numFmtId="0" fontId="0" fillId="0" borderId="0" xfId="0" applyFill="1"/>
    <xf numFmtId="49" fontId="0" fillId="0" borderId="6" xfId="3" applyNumberFormat="1" applyFont="1" applyBorder="1" applyAlignment="1">
      <alignment horizontal="left" vertical="top" wrapText="1"/>
    </xf>
    <xf numFmtId="0" fontId="53" fillId="0" borderId="0" xfId="0" applyFont="1" applyFill="1" applyAlignment="1">
      <alignment wrapText="1"/>
    </xf>
    <xf numFmtId="0" fontId="32" fillId="0" borderId="0" xfId="0" applyFont="1" applyFill="1"/>
    <xf numFmtId="0" fontId="107" fillId="4" borderId="0" xfId="0" applyFont="1" applyFill="1" applyAlignment="1">
      <alignment horizontal="center" vertical="center" wrapText="1"/>
    </xf>
    <xf numFmtId="3" fontId="107" fillId="3" borderId="0" xfId="0" applyNumberFormat="1" applyFont="1" applyFill="1" applyAlignment="1">
      <alignment horizontal="center" vertical="center" wrapText="1"/>
    </xf>
    <xf numFmtId="0" fontId="107" fillId="3" borderId="0" xfId="0" applyFont="1" applyFill="1" applyAlignment="1">
      <alignment horizontal="center" wrapText="1"/>
    </xf>
    <xf numFmtId="9" fontId="107" fillId="4" borderId="0" xfId="0" applyNumberFormat="1" applyFont="1" applyFill="1" applyAlignment="1">
      <alignment horizontal="center" vertical="center" wrapText="1"/>
    </xf>
    <xf numFmtId="0" fontId="107" fillId="4" borderId="0" xfId="0" applyFont="1" applyFill="1" applyAlignment="1">
      <alignment horizontal="center" wrapText="1"/>
    </xf>
    <xf numFmtId="1" fontId="107" fillId="0" borderId="4" xfId="0" applyNumberFormat="1" applyFont="1" applyBorder="1" applyAlignment="1">
      <alignment horizontal="center" vertical="center"/>
    </xf>
    <xf numFmtId="0" fontId="107" fillId="0" borderId="4" xfId="2" quotePrefix="1" applyNumberFormat="1" applyFont="1" applyFill="1" applyBorder="1" applyAlignment="1">
      <alignment horizontal="center" vertical="center" wrapText="1"/>
    </xf>
    <xf numFmtId="9" fontId="107" fillId="0" borderId="4" xfId="2" quotePrefix="1" applyFont="1" applyFill="1" applyBorder="1" applyAlignment="1">
      <alignment horizontal="center" vertical="center" wrapText="1"/>
    </xf>
    <xf numFmtId="167" fontId="4" fillId="3" borderId="0" xfId="1" applyNumberFormat="1" applyFont="1" applyFill="1" applyBorder="1" applyAlignment="1">
      <alignment horizontal="center" vertical="center"/>
    </xf>
    <xf numFmtId="167" fontId="7" fillId="4" borderId="0" xfId="1" applyNumberFormat="1" applyFont="1" applyFill="1" applyBorder="1" applyAlignment="1">
      <alignment horizontal="center" vertical="center" wrapText="1"/>
    </xf>
    <xf numFmtId="167" fontId="4" fillId="0" borderId="0" xfId="1" applyNumberFormat="1" applyFont="1" applyFill="1" applyBorder="1" applyAlignment="1">
      <alignment horizontal="center" vertical="center"/>
    </xf>
    <xf numFmtId="167" fontId="72" fillId="4" borderId="0" xfId="1" applyNumberFormat="1" applyFont="1" applyFill="1" applyBorder="1" applyAlignment="1">
      <alignment horizontal="right" vertical="center" wrapText="1"/>
    </xf>
    <xf numFmtId="167" fontId="72" fillId="0" borderId="1" xfId="1" applyNumberFormat="1" applyFont="1" applyFill="1" applyBorder="1" applyAlignment="1">
      <alignment horizontal="right" vertical="center" wrapText="1"/>
    </xf>
    <xf numFmtId="0" fontId="7" fillId="4" borderId="0" xfId="0" applyNumberFormat="1" applyFont="1" applyFill="1" applyAlignment="1">
      <alignment horizontal="center" vertical="center" wrapText="1"/>
    </xf>
    <xf numFmtId="0" fontId="12" fillId="0" borderId="0" xfId="0" applyFont="1" applyAlignment="1">
      <alignment wrapText="1"/>
    </xf>
    <xf numFmtId="9" fontId="49" fillId="0" borderId="0" xfId="2" applyNumberFormat="1" applyFont="1" applyFill="1" applyBorder="1" applyAlignment="1">
      <alignment horizontal="center" vertical="center"/>
    </xf>
    <xf numFmtId="9" fontId="52" fillId="18" borderId="0" xfId="2" applyFont="1" applyFill="1" applyAlignment="1">
      <alignment horizontal="center"/>
    </xf>
    <xf numFmtId="9" fontId="52" fillId="0" borderId="0" xfId="2" applyFont="1" applyAlignment="1">
      <alignment horizontal="center"/>
    </xf>
    <xf numFmtId="9" fontId="76" fillId="18" borderId="0" xfId="2" applyFont="1" applyFill="1" applyAlignment="1">
      <alignment horizontal="center"/>
    </xf>
    <xf numFmtId="9" fontId="52" fillId="0" borderId="17" xfId="2" applyFont="1" applyBorder="1" applyAlignment="1">
      <alignment horizontal="center"/>
    </xf>
    <xf numFmtId="169" fontId="52" fillId="18" borderId="0" xfId="0" applyNumberFormat="1" applyFont="1" applyFill="1" applyAlignment="1">
      <alignment horizontal="center"/>
    </xf>
    <xf numFmtId="169" fontId="52" fillId="0" borderId="0" xfId="0" applyNumberFormat="1" applyFont="1" applyAlignment="1">
      <alignment horizontal="center"/>
    </xf>
    <xf numFmtId="169" fontId="76" fillId="18" borderId="0" xfId="0" applyNumberFormat="1" applyFont="1" applyFill="1" applyAlignment="1">
      <alignment horizontal="center"/>
    </xf>
    <xf numFmtId="169" fontId="52" fillId="0" borderId="17" xfId="0" applyNumberFormat="1" applyFont="1" applyBorder="1" applyAlignment="1">
      <alignment horizontal="center"/>
    </xf>
    <xf numFmtId="0" fontId="12" fillId="0" borderId="0" xfId="0" applyFont="1" applyAlignment="1">
      <alignment horizontal="left" vertical="top" wrapText="1"/>
    </xf>
    <xf numFmtId="0" fontId="7" fillId="0" borderId="0" xfId="1" applyNumberFormat="1" applyFont="1" applyFill="1" applyBorder="1" applyAlignment="1">
      <alignment horizontal="left" vertical="center" wrapText="1"/>
    </xf>
    <xf numFmtId="0" fontId="53" fillId="17" borderId="15" xfId="0" applyFont="1" applyFill="1" applyBorder="1" applyAlignment="1">
      <alignment wrapText="1"/>
    </xf>
    <xf numFmtId="0" fontId="53" fillId="17" borderId="0" xfId="0" applyFont="1" applyFill="1" applyAlignment="1">
      <alignment wrapText="1"/>
    </xf>
    <xf numFmtId="0" fontId="52" fillId="0" borderId="0" xfId="0" applyFont="1" applyAlignment="1">
      <alignment wrapText="1"/>
    </xf>
    <xf numFmtId="0" fontId="5" fillId="17" borderId="1" xfId="0" applyFont="1" applyFill="1" applyBorder="1" applyAlignment="1">
      <alignment horizontal="center"/>
    </xf>
    <xf numFmtId="0" fontId="5" fillId="17" borderId="1" xfId="0" applyFont="1" applyFill="1" applyBorder="1" applyAlignment="1">
      <alignment horizontal="center" wrapText="1"/>
    </xf>
    <xf numFmtId="0" fontId="53" fillId="0" borderId="0" xfId="0" applyFont="1" applyAlignment="1">
      <alignment horizontal="left" vertical="top" wrapText="1"/>
    </xf>
    <xf numFmtId="0" fontId="53" fillId="17" borderId="15" xfId="0" applyFont="1" applyFill="1" applyBorder="1" applyAlignment="1">
      <alignment horizontal="left" wrapText="1"/>
    </xf>
    <xf numFmtId="0" fontId="53" fillId="17" borderId="0" xfId="0" applyFont="1" applyFill="1" applyAlignment="1">
      <alignment horizontal="left" wrapText="1"/>
    </xf>
    <xf numFmtId="0" fontId="53" fillId="0" borderId="0" xfId="0" applyFont="1" applyAlignment="1">
      <alignment horizontal="left" vertical="center" wrapText="1"/>
    </xf>
    <xf numFmtId="0" fontId="53" fillId="0" borderId="0" xfId="0" applyFont="1" applyAlignment="1">
      <alignment vertical="center" wrapText="1"/>
    </xf>
    <xf numFmtId="0" fontId="53" fillId="0" borderId="0" xfId="0" applyFont="1" applyAlignment="1">
      <alignment wrapText="1"/>
    </xf>
    <xf numFmtId="0" fontId="53" fillId="0" borderId="0" xfId="0" applyFont="1" applyAlignment="1">
      <alignment vertical="top" wrapText="1"/>
    </xf>
    <xf numFmtId="0" fontId="53" fillId="0" borderId="15" xfId="0" applyFont="1" applyBorder="1" applyAlignment="1">
      <alignment horizontal="left" wrapText="1"/>
    </xf>
    <xf numFmtId="0" fontId="4" fillId="17" borderId="3" xfId="0" applyFont="1" applyFill="1" applyBorder="1" applyAlignment="1">
      <alignment horizontal="center" vertical="center" wrapText="1"/>
    </xf>
    <xf numFmtId="0" fontId="41" fillId="18" borderId="0" xfId="0" applyFont="1" applyFill="1" applyAlignment="1">
      <alignment horizontal="center"/>
    </xf>
    <xf numFmtId="0" fontId="41" fillId="3" borderId="4" xfId="0" applyFont="1" applyFill="1" applyBorder="1" applyAlignment="1">
      <alignment horizontal="center"/>
    </xf>
    <xf numFmtId="0" fontId="10" fillId="0" borderId="0" xfId="0" applyFont="1" applyAlignment="1">
      <alignment horizontal="left" vertical="center" wrapText="1"/>
    </xf>
    <xf numFmtId="0" fontId="47" fillId="0" borderId="0" xfId="0" applyFont="1" applyAlignment="1">
      <alignment horizontal="left" vertical="center" wrapText="1"/>
    </xf>
    <xf numFmtId="0" fontId="12" fillId="0" borderId="0" xfId="0" applyFont="1" applyAlignment="1">
      <alignment horizontal="left" vertical="center" wrapText="1"/>
    </xf>
    <xf numFmtId="0" fontId="75" fillId="8" borderId="0" xfId="0" applyFont="1" applyFill="1" applyAlignment="1">
      <alignment horizontal="left" vertical="top" wrapText="1"/>
    </xf>
    <xf numFmtId="0" fontId="7" fillId="3" borderId="0" xfId="0" applyFont="1" applyFill="1" applyAlignment="1">
      <alignment horizontal="left" vertical="center" wrapText="1"/>
    </xf>
    <xf numFmtId="0" fontId="79" fillId="0" borderId="0" xfId="0" applyFont="1" applyAlignment="1">
      <alignment wrapText="1"/>
    </xf>
    <xf numFmtId="0" fontId="72" fillId="0" borderId="3" xfId="0" applyFont="1" applyBorder="1" applyAlignment="1">
      <alignment horizontal="left" vertical="center" wrapText="1"/>
    </xf>
    <xf numFmtId="0" fontId="49" fillId="4" borderId="0" xfId="0" quotePrefix="1" applyFont="1" applyFill="1" applyAlignment="1">
      <alignment horizontal="left" vertical="center" wrapText="1"/>
    </xf>
    <xf numFmtId="0" fontId="49" fillId="0" borderId="0" xfId="0" quotePrefix="1" applyFont="1" applyAlignment="1">
      <alignment horizontal="left" vertical="top" wrapText="1"/>
    </xf>
    <xf numFmtId="0" fontId="49" fillId="0" borderId="3" xfId="0" applyFont="1" applyBorder="1" applyAlignment="1">
      <alignment horizontal="left" vertical="top" wrapText="1"/>
    </xf>
    <xf numFmtId="0" fontId="49" fillId="4" borderId="0" xfId="0" quotePrefix="1" applyFont="1" applyFill="1" applyAlignment="1">
      <alignment horizontal="left" vertical="top" wrapText="1"/>
    </xf>
    <xf numFmtId="0" fontId="107" fillId="0" borderId="3" xfId="0" applyFont="1" applyBorder="1" applyAlignment="1">
      <alignment horizontal="left" vertical="top" wrapText="1"/>
    </xf>
    <xf numFmtId="1" fontId="16" fillId="0" borderId="0" xfId="0" applyNumberFormat="1" applyFont="1" applyAlignment="1">
      <alignment horizontal="left" vertical="top" wrapText="1"/>
    </xf>
    <xf numFmtId="0" fontId="49" fillId="0" borderId="0" xfId="0" applyFont="1" applyAlignment="1">
      <alignment horizontal="left" vertical="top" wrapText="1"/>
    </xf>
    <xf numFmtId="0" fontId="49" fillId="0" borderId="3" xfId="0" applyFont="1" applyBorder="1" applyAlignment="1">
      <alignment horizontal="left" vertical="center" wrapText="1"/>
    </xf>
    <xf numFmtId="0" fontId="12" fillId="0" borderId="0" xfId="0" applyFont="1" applyAlignment="1">
      <alignment vertical="center" wrapText="1"/>
    </xf>
    <xf numFmtId="0" fontId="7" fillId="0" borderId="3" xfId="0" applyFont="1" applyBorder="1" applyAlignment="1">
      <alignment horizontal="left" vertical="center" wrapText="1"/>
    </xf>
    <xf numFmtId="0" fontId="7" fillId="4" borderId="0" xfId="0" applyFont="1" applyFill="1" applyAlignment="1">
      <alignment horizontal="left" vertical="center" wrapText="1"/>
    </xf>
    <xf numFmtId="0" fontId="13" fillId="0" borderId="0" xfId="0" applyFont="1" applyAlignment="1">
      <alignment horizontal="center" wrapText="1"/>
    </xf>
    <xf numFmtId="0" fontId="7" fillId="3" borderId="0" xfId="0" applyFont="1" applyFill="1" applyAlignment="1">
      <alignment horizontal="left" vertical="top" wrapText="1"/>
    </xf>
    <xf numFmtId="0" fontId="7" fillId="3" borderId="0" xfId="0" applyFont="1" applyFill="1" applyAlignment="1">
      <alignment horizontal="left" vertical="top"/>
    </xf>
    <xf numFmtId="0" fontId="6" fillId="0" borderId="0" xfId="0" applyFont="1" applyAlignment="1">
      <alignment vertical="center" wrapText="1"/>
    </xf>
    <xf numFmtId="0" fontId="12" fillId="0" borderId="0" xfId="0" quotePrefix="1" applyFont="1" applyAlignment="1">
      <alignment horizontal="left" vertical="center" wrapText="1"/>
    </xf>
    <xf numFmtId="0" fontId="6" fillId="0" borderId="0" xfId="0" applyFont="1" applyAlignment="1">
      <alignment horizontal="left" vertical="top" wrapText="1"/>
    </xf>
    <xf numFmtId="0" fontId="74" fillId="3" borderId="29" xfId="0" applyFont="1" applyFill="1" applyBorder="1" applyAlignment="1">
      <alignment horizontal="left" vertical="top" wrapText="1"/>
    </xf>
    <xf numFmtId="0" fontId="74" fillId="3" borderId="30" xfId="0" applyFont="1" applyFill="1" applyBorder="1" applyAlignment="1">
      <alignment horizontal="left" vertical="top" wrapText="1"/>
    </xf>
    <xf numFmtId="0" fontId="74" fillId="3" borderId="31" xfId="0" applyFont="1" applyFill="1" applyBorder="1" applyAlignment="1">
      <alignment horizontal="left" vertical="top" wrapText="1"/>
    </xf>
    <xf numFmtId="0" fontId="7" fillId="4" borderId="0" xfId="0" applyFont="1" applyFill="1" applyAlignment="1">
      <alignment horizontal="center" vertical="center" wrapText="1"/>
    </xf>
    <xf numFmtId="0" fontId="7" fillId="3" borderId="0" xfId="0" applyFont="1" applyFill="1" applyAlignment="1">
      <alignment horizontal="center" vertical="center" wrapText="1"/>
    </xf>
    <xf numFmtId="0" fontId="13" fillId="3" borderId="0" xfId="0" applyFont="1" applyFill="1" applyAlignment="1">
      <alignment horizontal="center" vertical="center" wrapText="1"/>
    </xf>
    <xf numFmtId="0" fontId="7" fillId="18" borderId="0" xfId="0" applyFont="1" applyFill="1" applyAlignment="1">
      <alignment horizontal="center" vertical="center" wrapText="1"/>
    </xf>
    <xf numFmtId="0" fontId="13" fillId="8" borderId="0" xfId="0" applyFont="1" applyFill="1" applyAlignment="1">
      <alignment horizontal="center" vertical="center" wrapText="1"/>
    </xf>
    <xf numFmtId="0" fontId="97" fillId="15" borderId="0" xfId="0" applyFont="1" applyFill="1" applyAlignment="1">
      <alignment horizontal="left" vertical="center"/>
    </xf>
    <xf numFmtId="0" fontId="6" fillId="20" borderId="0" xfId="0" applyFont="1" applyFill="1" applyAlignment="1">
      <alignment horizontal="left" vertical="center"/>
    </xf>
    <xf numFmtId="0" fontId="6" fillId="20" borderId="4" xfId="0" applyFont="1" applyFill="1" applyBorder="1" applyAlignment="1">
      <alignment horizontal="left" vertical="center"/>
    </xf>
    <xf numFmtId="0" fontId="98" fillId="19" borderId="0" xfId="0" applyFont="1" applyFill="1" applyAlignment="1">
      <alignment vertical="center" wrapText="1"/>
    </xf>
    <xf numFmtId="0" fontId="98" fillId="19" borderId="22" xfId="0" applyFont="1" applyFill="1" applyBorder="1" applyAlignment="1">
      <alignment vertical="center" wrapText="1"/>
    </xf>
    <xf numFmtId="0" fontId="98" fillId="19" borderId="0" xfId="0" applyFont="1" applyFill="1" applyAlignment="1">
      <alignment horizontal="left" vertical="center" wrapText="1"/>
    </xf>
    <xf numFmtId="0" fontId="98" fillId="19" borderId="22" xfId="0" applyFont="1" applyFill="1" applyBorder="1" applyAlignment="1">
      <alignment horizontal="left" vertical="center"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49" fontId="102" fillId="0" borderId="25" xfId="5" applyNumberFormat="1" applyFont="1" applyBorder="1" applyAlignment="1">
      <alignment horizontal="left" vertical="top" wrapText="1"/>
    </xf>
    <xf numFmtId="49" fontId="102" fillId="0" borderId="26" xfId="5" applyNumberFormat="1" applyFont="1"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6" fillId="20" borderId="15" xfId="0" applyFont="1" applyFill="1" applyBorder="1" applyAlignment="1">
      <alignment horizontal="left" vertical="center"/>
    </xf>
    <xf numFmtId="0" fontId="0" fillId="0" borderId="25" xfId="0" applyBorder="1" applyAlignment="1">
      <alignment horizontal="left" vertical="top" wrapText="1"/>
    </xf>
    <xf numFmtId="0" fontId="0" fillId="0" borderId="26" xfId="0" applyBorder="1" applyAlignment="1">
      <alignment horizontal="left" vertical="top" wrapText="1"/>
    </xf>
    <xf numFmtId="0" fontId="102" fillId="0" borderId="25" xfId="5" applyFont="1" applyBorder="1" applyAlignment="1">
      <alignment horizontal="left" vertical="top" wrapText="1"/>
    </xf>
    <xf numFmtId="0" fontId="102" fillId="0" borderId="26" xfId="5" applyFont="1" applyBorder="1" applyAlignment="1">
      <alignment horizontal="left" vertical="top" wrapText="1"/>
    </xf>
    <xf numFmtId="0" fontId="0" fillId="0" borderId="32" xfId="0" applyBorder="1" applyAlignment="1">
      <alignment horizontal="left" vertical="top" wrapText="1"/>
    </xf>
    <xf numFmtId="0" fontId="0" fillId="0" borderId="33" xfId="0" applyBorder="1" applyAlignment="1">
      <alignment horizontal="left" vertical="top"/>
    </xf>
    <xf numFmtId="0" fontId="0" fillId="0" borderId="34" xfId="0" applyBorder="1" applyAlignment="1">
      <alignment horizontal="left" vertical="top"/>
    </xf>
    <xf numFmtId="0" fontId="0" fillId="0" borderId="35" xfId="0" applyBorder="1" applyAlignment="1">
      <alignment horizontal="left" vertical="top"/>
    </xf>
    <xf numFmtId="0" fontId="0" fillId="0" borderId="0" xfId="0" applyAlignment="1">
      <alignment horizontal="left" vertical="top"/>
    </xf>
    <xf numFmtId="0" fontId="0" fillId="0" borderId="36" xfId="0" applyBorder="1" applyAlignment="1">
      <alignment horizontal="left" vertical="top"/>
    </xf>
    <xf numFmtId="0" fontId="0" fillId="0" borderId="37" xfId="0" applyBorder="1" applyAlignment="1">
      <alignment horizontal="left" vertical="top"/>
    </xf>
    <xf numFmtId="0" fontId="0" fillId="0" borderId="17" xfId="0" applyBorder="1" applyAlignment="1">
      <alignment horizontal="left" vertical="top"/>
    </xf>
    <xf numFmtId="0" fontId="0" fillId="0" borderId="38" xfId="0" applyBorder="1" applyAlignment="1">
      <alignment horizontal="left" vertical="top"/>
    </xf>
    <xf numFmtId="0" fontId="6" fillId="20" borderId="21" xfId="0" applyFont="1" applyFill="1" applyBorder="1" applyAlignment="1">
      <alignment horizontal="left" vertical="center"/>
    </xf>
    <xf numFmtId="0" fontId="0" fillId="20" borderId="15" xfId="0" applyFill="1" applyBorder="1" applyAlignment="1">
      <alignment horizontal="center"/>
    </xf>
    <xf numFmtId="0" fontId="0" fillId="20" borderId="4" xfId="0" applyFill="1" applyBorder="1" applyAlignment="1">
      <alignment horizontal="center"/>
    </xf>
  </cellXfs>
  <cellStyles count="6">
    <cellStyle name="Hyperlink" xfId="3" xr:uid="{00000000-000B-0000-0000-000008000000}"/>
    <cellStyle name="Komma" xfId="1" builtinId="3"/>
    <cellStyle name="Link" xfId="5" builtinId="8"/>
    <cellStyle name="Normal" xfId="0" builtinId="0"/>
    <cellStyle name="Normal 2" xfId="4" xr:uid="{00000000-0005-0000-0000-000003000000}"/>
    <cellStyle name="Procent" xfId="2" builtinId="5"/>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CCC3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hyperlink" Target="#Introduction!A1"/><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Introduction!A1"/><Relationship Id="rId1" Type="http://schemas.openxmlformats.org/officeDocument/2006/relationships/image" Target="../media/image1.png"/><Relationship Id="rId4" Type="http://schemas.openxmlformats.org/officeDocument/2006/relationships/hyperlink" Target="https://www.nykredit.com/en-gb/investor-relations/regulation/legislation-and-security/" TargetMode="External"/></Relationships>
</file>

<file path=xl/drawings/_rels/drawing12.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hyperlink" Target="#Introduction!A1"/><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hyperlink" Target="#Introduction!A1"/><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12.png"/><Relationship Id="rId1" Type="http://schemas.openxmlformats.org/officeDocument/2006/relationships/hyperlink" Target="#Introduction!A1"/></Relationships>
</file>

<file path=xl/drawings/_rels/drawing15.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hyperlink" Target="#Introduction!A1"/></Relationships>
</file>

<file path=xl/drawings/_rels/drawing16.xml.rels><?xml version="1.0" encoding="UTF-8" standalone="yes"?>
<Relationships xmlns="http://schemas.openxmlformats.org/package/2006/relationships"><Relationship Id="rId3" Type="http://schemas.openxmlformats.org/officeDocument/2006/relationships/image" Target="../media/image14.png"/><Relationship Id="rId2" Type="http://schemas.openxmlformats.org/officeDocument/2006/relationships/hyperlink" Target="#Introduction!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troduction!A1"/><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Introduction!A1"/><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Introduction!A1"/><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Introduction!A1"/><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Introduction!A1"/><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Introduction!A1"/><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hyperlink" Target="#Introduction!A1"/><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246380</xdr:colOff>
      <xdr:row>1</xdr:row>
      <xdr:rowOff>27305</xdr:rowOff>
    </xdr:from>
    <xdr:to>
      <xdr:col>1</xdr:col>
      <xdr:colOff>2072353</xdr:colOff>
      <xdr:row>3</xdr:row>
      <xdr:rowOff>71755</xdr:rowOff>
    </xdr:to>
    <xdr:pic>
      <xdr:nvPicPr>
        <xdr:cNvPr id="2" name="Picture 2" descr="Billedbank">
          <a:extLst>
            <a:ext uri="{FF2B5EF4-FFF2-40B4-BE49-F238E27FC236}">
              <a16:creationId xmlns:a16="http://schemas.microsoft.com/office/drawing/2014/main" id="{00000000-0008-0000-01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85" t="33861" r="10652" b="35999"/>
        <a:stretch/>
      </xdr:blipFill>
      <xdr:spPr bwMode="auto">
        <a:xfrm>
          <a:off x="246380" y="208280"/>
          <a:ext cx="2137123" cy="400050"/>
        </a:xfrm>
        <a:prstGeom prst="rect">
          <a:avLst/>
        </a:prstGeom>
        <a:solidFill>
          <a:schemeClr val="bg1"/>
        </a:solidFill>
        <a:effectLst/>
      </xdr:spPr>
    </xdr:pic>
    <xdr:clientData/>
  </xdr:twoCellAnchor>
  <xdr:twoCellAnchor>
    <xdr:from>
      <xdr:col>0</xdr:col>
      <xdr:colOff>295275</xdr:colOff>
      <xdr:row>5</xdr:row>
      <xdr:rowOff>95250</xdr:rowOff>
    </xdr:from>
    <xdr:to>
      <xdr:col>1</xdr:col>
      <xdr:colOff>10181167</xdr:colOff>
      <xdr:row>9</xdr:row>
      <xdr:rowOff>148167</xdr:rowOff>
    </xdr:to>
    <xdr:sp macro="" textlink="">
      <xdr:nvSpPr>
        <xdr:cNvPr id="4" name="Tekstfelt 3">
          <a:extLst>
            <a:ext uri="{FF2B5EF4-FFF2-40B4-BE49-F238E27FC236}">
              <a16:creationId xmlns:a16="http://schemas.microsoft.com/office/drawing/2014/main" id="{9375FCCE-6574-438B-9AE2-5F8B7719ACB2}"/>
            </a:ext>
          </a:extLst>
        </xdr:cNvPr>
        <xdr:cNvSpPr txBox="1"/>
      </xdr:nvSpPr>
      <xdr:spPr>
        <a:xfrm>
          <a:off x="295275" y="1153583"/>
          <a:ext cx="10203392" cy="7584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This fact book provides a holistic overview of the key governance, social, and environmental metrics</a:t>
          </a:r>
          <a:r>
            <a:rPr lang="da-DK" sz="1100" baseline="0">
              <a:solidFill>
                <a:schemeClr val="dk1"/>
              </a:solidFill>
              <a:effectLst/>
              <a:latin typeface="+mn-lt"/>
              <a:ea typeface="+mn-ea"/>
              <a:cs typeface="+mn-cs"/>
            </a:rPr>
            <a:t> that</a:t>
          </a:r>
          <a:r>
            <a:rPr lang="da-DK" sz="1100">
              <a:solidFill>
                <a:schemeClr val="dk1"/>
              </a:solidFill>
              <a:effectLst/>
              <a:latin typeface="+mn-lt"/>
              <a:ea typeface="+mn-ea"/>
              <a:cs typeface="+mn-cs"/>
            </a:rPr>
            <a:t> demonstrate Nykredit’s ESG</a:t>
          </a:r>
          <a:r>
            <a:rPr lang="da-DK" sz="1100" baseline="0">
              <a:solidFill>
                <a:schemeClr val="dk1"/>
              </a:solidFill>
              <a:effectLst/>
              <a:latin typeface="+mn-lt"/>
              <a:ea typeface="+mn-ea"/>
              <a:cs typeface="+mn-cs"/>
            </a:rPr>
            <a:t> </a:t>
          </a:r>
          <a:r>
            <a:rPr lang="da-DK" sz="1100">
              <a:solidFill>
                <a:schemeClr val="dk1"/>
              </a:solidFill>
              <a:effectLst/>
              <a:latin typeface="+mn-lt"/>
              <a:ea typeface="+mn-ea"/>
              <a:cs typeface="+mn-cs"/>
            </a:rPr>
            <a:t>performance. The fact sheet is updated once</a:t>
          </a:r>
          <a:r>
            <a:rPr lang="da-DK" sz="1100" baseline="0">
              <a:solidFill>
                <a:schemeClr val="dk1"/>
              </a:solidFill>
              <a:effectLst/>
              <a:latin typeface="+mn-lt"/>
              <a:ea typeface="+mn-ea"/>
              <a:cs typeface="+mn-cs"/>
            </a:rPr>
            <a:t> every year as a supplement to our Corporate Responsibility Report</a:t>
          </a:r>
          <a:r>
            <a:rPr lang="da-DK" sz="1100">
              <a:solidFill>
                <a:schemeClr val="dk1"/>
              </a:solidFill>
              <a:effectLst/>
              <a:latin typeface="+mn-lt"/>
              <a:ea typeface="+mn-ea"/>
              <a:cs typeface="+mn-cs"/>
            </a:rPr>
            <a:t>.</a:t>
          </a:r>
          <a:endParaRPr lang="da-DK" sz="1050">
            <a:effectLst/>
          </a:endParaRPr>
        </a:p>
        <a:p>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Further</a:t>
          </a:r>
          <a:r>
            <a:rPr lang="da-DK" sz="1100" baseline="0">
              <a:solidFill>
                <a:schemeClr val="dk1"/>
              </a:solidFill>
              <a:effectLst/>
              <a:latin typeface="+mn-lt"/>
              <a:ea typeface="+mn-ea"/>
              <a:cs typeface="+mn-cs"/>
            </a:rPr>
            <a:t> data, information and initiatives can be found at Nykredit.com and via the following reports:</a:t>
          </a:r>
          <a:r>
            <a:rPr lang="da-DK" sz="1100">
              <a:solidFill>
                <a:schemeClr val="dk1"/>
              </a:solidFill>
              <a:effectLst/>
              <a:latin typeface="+mn-lt"/>
              <a:ea typeface="+mn-ea"/>
              <a:cs typeface="+mn-cs"/>
            </a:rPr>
            <a:t> </a:t>
          </a:r>
          <a:endParaRPr lang="da-DK" sz="1050">
            <a:effectLst/>
          </a:endParaRPr>
        </a:p>
      </xdr:txBody>
    </xdr:sp>
    <xdr:clientData/>
  </xdr:twoCellAnchor>
  <xdr:twoCellAnchor>
    <xdr:from>
      <xdr:col>0</xdr:col>
      <xdr:colOff>273050</xdr:colOff>
      <xdr:row>42</xdr:row>
      <xdr:rowOff>142874</xdr:rowOff>
    </xdr:from>
    <xdr:to>
      <xdr:col>2</xdr:col>
      <xdr:colOff>95250</xdr:colOff>
      <xdr:row>53</xdr:row>
      <xdr:rowOff>171449</xdr:rowOff>
    </xdr:to>
    <xdr:sp macro="" textlink="">
      <xdr:nvSpPr>
        <xdr:cNvPr id="5" name="Tekstfelt 4">
          <a:extLst>
            <a:ext uri="{FF2B5EF4-FFF2-40B4-BE49-F238E27FC236}">
              <a16:creationId xmlns:a16="http://schemas.microsoft.com/office/drawing/2014/main" id="{375F9958-B666-4E9F-AAC5-6DE955AF4A83}"/>
            </a:ext>
            <a:ext uri="{147F2762-F138-4A5C-976F-8EAC2B608ADB}">
              <a16:predDERef xmlns:a16="http://schemas.microsoft.com/office/drawing/2014/main" pred="{9375FCCE-6574-438B-9AE2-5F8B7719ACB2}"/>
            </a:ext>
          </a:extLst>
        </xdr:cNvPr>
        <xdr:cNvSpPr txBox="1"/>
      </xdr:nvSpPr>
      <xdr:spPr>
        <a:xfrm>
          <a:off x="273050" y="7296149"/>
          <a:ext cx="10366375" cy="2019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000" b="1">
              <a:solidFill>
                <a:schemeClr val="dk1"/>
              </a:solidFill>
              <a:latin typeface="+mn-lt"/>
              <a:ea typeface="+mn-lt"/>
              <a:cs typeface="+mn-lt"/>
            </a:rPr>
            <a:t>Disclaimer</a:t>
          </a:r>
        </a:p>
        <a:p>
          <a:pPr marL="0" indent="0"/>
          <a:r>
            <a:rPr lang="en-US" sz="1000" b="0">
              <a:solidFill>
                <a:schemeClr val="dk1"/>
              </a:solidFill>
              <a:latin typeface="+mn-lt"/>
              <a:ea typeface="+mn-lt"/>
              <a:cs typeface="+mn-lt"/>
            </a:rPr>
            <a:t>The information in this material (hereinafter the "Information") has been compiled by Nykredit Realkredit A/S (hereinafter "Nykredit") for informational purposes only. The Information is primarily based on information accessible to the public. The Information is believed to be reliable. However, Nykredit does not guarantee the timeliness, sequence, accuracy, correctness, adequacy, or completeness of the Information or opinions contained therein, nor does Nykredit make any representations or warranties of any kind, whether express or implied. Further, labelling certain securities as "Green Bonds" does not, directly or indirectly, imply any representation or warranty of any kind that these securities will satisfy the expectation or perception of any third party as to what a "Green Bond" label entails, neither at issuance or in future. </a:t>
          </a:r>
        </a:p>
        <a:p>
          <a:pPr marL="0" indent="0"/>
          <a:endParaRPr lang="en-US" sz="1000" b="0">
            <a:solidFill>
              <a:schemeClr val="dk1"/>
            </a:solidFill>
            <a:latin typeface="+mn-lt"/>
            <a:ea typeface="+mn-lt"/>
            <a:cs typeface="+mn-lt"/>
          </a:endParaRPr>
        </a:p>
        <a:p>
          <a:pPr marL="0" indent="0"/>
          <a:r>
            <a:rPr lang="en-US" sz="1000" b="0">
              <a:solidFill>
                <a:schemeClr val="dk1"/>
              </a:solidFill>
              <a:latin typeface="+mn-lt"/>
              <a:ea typeface="+mn-lt"/>
              <a:cs typeface="+mn-lt"/>
            </a:rPr>
            <a:t>The Information does not constitute an offer to sell or the solicitation of an offer to buy any securities mentioned in the Information.</a:t>
          </a:r>
        </a:p>
        <a:p>
          <a:pPr marL="0" indent="0"/>
          <a:endParaRPr lang="en-US" sz="1000" b="0">
            <a:solidFill>
              <a:schemeClr val="dk1"/>
            </a:solidFill>
            <a:latin typeface="+mn-lt"/>
            <a:ea typeface="+mn-lt"/>
            <a:cs typeface="+mn-lt"/>
          </a:endParaRPr>
        </a:p>
        <a:p>
          <a:pPr marL="0" indent="0"/>
          <a:r>
            <a:rPr lang="en-US" sz="1000" b="0">
              <a:solidFill>
                <a:schemeClr val="dk1"/>
              </a:solidFill>
              <a:latin typeface="+mn-lt"/>
              <a:ea typeface="+mn-lt"/>
              <a:cs typeface="+mn-lt"/>
            </a:rPr>
            <a:t>The Information is being directed at you solely in your capacity as a relevant person for your information and may not be reproduced or redistributed or passed on to any other person or published in whole or in part, for any purpose, without the prior written consent of Nykredit. Relevant persons are persons who have professional experience in matters relating to investments in securities mentioned in the Information and to whom the Information may be lawfully communicated. </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220980</xdr:colOff>
      <xdr:row>1</xdr:row>
      <xdr:rowOff>30480</xdr:rowOff>
    </xdr:from>
    <xdr:to>
      <xdr:col>1</xdr:col>
      <xdr:colOff>2013933</xdr:colOff>
      <xdr:row>3</xdr:row>
      <xdr:rowOff>52705</xdr:rowOff>
    </xdr:to>
    <xdr:pic>
      <xdr:nvPicPr>
        <xdr:cNvPr id="4" name="Picture 2" descr="Billedbank">
          <a:extLst>
            <a:ext uri="{FF2B5EF4-FFF2-40B4-BE49-F238E27FC236}">
              <a16:creationId xmlns:a16="http://schemas.microsoft.com/office/drawing/2014/main" id="{00000000-0008-0000-09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85" t="33861" r="10652" b="35999"/>
        <a:stretch/>
      </xdr:blipFill>
      <xdr:spPr bwMode="auto">
        <a:xfrm>
          <a:off x="220980" y="201930"/>
          <a:ext cx="2104103" cy="377825"/>
        </a:xfrm>
        <a:prstGeom prst="rect">
          <a:avLst/>
        </a:prstGeom>
        <a:solidFill>
          <a:schemeClr val="bg1"/>
        </a:solidFill>
        <a:effectLst/>
      </xdr:spPr>
    </xdr:pic>
    <xdr:clientData/>
  </xdr:twoCellAnchor>
  <xdr:twoCellAnchor editAs="oneCell">
    <xdr:from>
      <xdr:col>8</xdr:col>
      <xdr:colOff>134056</xdr:colOff>
      <xdr:row>0</xdr:row>
      <xdr:rowOff>21166</xdr:rowOff>
    </xdr:from>
    <xdr:to>
      <xdr:col>8</xdr:col>
      <xdr:colOff>762000</xdr:colOff>
      <xdr:row>3</xdr:row>
      <xdr:rowOff>106311</xdr:rowOff>
    </xdr:to>
    <xdr:pic>
      <xdr:nvPicPr>
        <xdr:cNvPr id="3" name="Picture 2">
          <a:hlinkClick xmlns:r="http://schemas.openxmlformats.org/officeDocument/2006/relationships" r:id="rId2"/>
          <a:extLst>
            <a:ext uri="{FF2B5EF4-FFF2-40B4-BE49-F238E27FC236}">
              <a16:creationId xmlns:a16="http://schemas.microsoft.com/office/drawing/2014/main" id="{417BD8AC-1065-4156-B827-C5CC447CF51A}"/>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8" r="88"/>
        <a:stretch/>
      </xdr:blipFill>
      <xdr:spPr>
        <a:xfrm>
          <a:off x="11789834" y="21166"/>
          <a:ext cx="627944" cy="63230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230505</xdr:colOff>
      <xdr:row>1</xdr:row>
      <xdr:rowOff>30480</xdr:rowOff>
    </xdr:from>
    <xdr:to>
      <xdr:col>1</xdr:col>
      <xdr:colOff>2020283</xdr:colOff>
      <xdr:row>3</xdr:row>
      <xdr:rowOff>55880</xdr:rowOff>
    </xdr:to>
    <xdr:pic>
      <xdr:nvPicPr>
        <xdr:cNvPr id="3" name="Picture 2" descr="Billedbank">
          <a:extLst>
            <a:ext uri="{FF2B5EF4-FFF2-40B4-BE49-F238E27FC236}">
              <a16:creationId xmlns:a16="http://schemas.microsoft.com/office/drawing/2014/main" id="{00000000-0008-0000-0A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85" t="33861" r="10652" b="35999"/>
        <a:stretch/>
      </xdr:blipFill>
      <xdr:spPr bwMode="auto">
        <a:xfrm>
          <a:off x="230505" y="201930"/>
          <a:ext cx="2100928" cy="381000"/>
        </a:xfrm>
        <a:prstGeom prst="rect">
          <a:avLst/>
        </a:prstGeom>
        <a:solidFill>
          <a:schemeClr val="bg1"/>
        </a:solidFill>
        <a:effectLst/>
      </xdr:spPr>
    </xdr:pic>
    <xdr:clientData/>
  </xdr:twoCellAnchor>
  <xdr:twoCellAnchor editAs="oneCell">
    <xdr:from>
      <xdr:col>8</xdr:col>
      <xdr:colOff>700618</xdr:colOff>
      <xdr:row>0</xdr:row>
      <xdr:rowOff>13047</xdr:rowOff>
    </xdr:from>
    <xdr:to>
      <xdr:col>9</xdr:col>
      <xdr:colOff>3156</xdr:colOff>
      <xdr:row>3</xdr:row>
      <xdr:rowOff>164666</xdr:rowOff>
    </xdr:to>
    <xdr:pic>
      <xdr:nvPicPr>
        <xdr:cNvPr id="5" name="Picture 2">
          <a:hlinkClick xmlns:r="http://schemas.openxmlformats.org/officeDocument/2006/relationships" r:id="rId2"/>
          <a:extLst>
            <a:ext uri="{FF2B5EF4-FFF2-40B4-BE49-F238E27FC236}">
              <a16:creationId xmlns:a16="http://schemas.microsoft.com/office/drawing/2014/main" id="{4C61C2C5-D8D2-4CF9-AD23-0CA7742F44B6}"/>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8" r="88"/>
        <a:stretch/>
      </xdr:blipFill>
      <xdr:spPr>
        <a:xfrm>
          <a:off x="12017729" y="13047"/>
          <a:ext cx="706594" cy="705127"/>
        </a:xfrm>
        <a:prstGeom prst="rect">
          <a:avLst/>
        </a:prstGeom>
      </xdr:spPr>
    </xdr:pic>
    <xdr:clientData/>
  </xdr:twoCellAnchor>
  <xdr:twoCellAnchor>
    <xdr:from>
      <xdr:col>0</xdr:col>
      <xdr:colOff>296334</xdr:colOff>
      <xdr:row>5</xdr:row>
      <xdr:rowOff>137583</xdr:rowOff>
    </xdr:from>
    <xdr:to>
      <xdr:col>9</xdr:col>
      <xdr:colOff>285750</xdr:colOff>
      <xdr:row>17</xdr:row>
      <xdr:rowOff>80887</xdr:rowOff>
    </xdr:to>
    <xdr:sp macro="" textlink="">
      <xdr:nvSpPr>
        <xdr:cNvPr id="178" name="Tekstfelt 5">
          <a:hlinkClick xmlns:r="http://schemas.openxmlformats.org/officeDocument/2006/relationships" r:id="rId4"/>
          <a:extLst>
            <a:ext uri="{FF2B5EF4-FFF2-40B4-BE49-F238E27FC236}">
              <a16:creationId xmlns:a16="http://schemas.microsoft.com/office/drawing/2014/main" id="{0E7B8477-BE15-4650-A2B0-56247F7C9642}"/>
            </a:ext>
          </a:extLst>
        </xdr:cNvPr>
        <xdr:cNvSpPr txBox="1"/>
      </xdr:nvSpPr>
      <xdr:spPr>
        <a:xfrm>
          <a:off x="296334" y="1195916"/>
          <a:ext cx="12657666" cy="21023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tx1"/>
              </a:solidFill>
              <a:latin typeface="+mj-lt"/>
            </a:rPr>
            <a:t>Regulation and responsibility</a:t>
          </a:r>
        </a:p>
        <a:p>
          <a:r>
            <a:rPr lang="da-DK" sz="900">
              <a:solidFill>
                <a:schemeClr val="tx1"/>
              </a:solidFill>
              <a:latin typeface="+mn-lt"/>
            </a:rPr>
            <a:t>As a Danish mortgage bank,</a:t>
          </a:r>
          <a:r>
            <a:rPr lang="da-DK" sz="900" baseline="0">
              <a:solidFill>
                <a:schemeClr val="tx1"/>
              </a:solidFill>
              <a:latin typeface="+mn-lt"/>
            </a:rPr>
            <a:t> </a:t>
          </a:r>
          <a:r>
            <a:rPr lang="da-DK" sz="900">
              <a:solidFill>
                <a:schemeClr val="tx1"/>
              </a:solidFill>
              <a:latin typeface="+mn-lt"/>
            </a:rPr>
            <a:t>Nykredit</a:t>
          </a:r>
          <a:r>
            <a:rPr lang="da-DK" sz="900" baseline="0">
              <a:solidFill>
                <a:schemeClr val="tx1"/>
              </a:solidFill>
              <a:latin typeface="+mn-lt"/>
            </a:rPr>
            <a:t> is subject to tight legislation that secures that financial undertakings act fairly and loyally towards their customers. Besides this we are subject to the EU Covered Bond Framework. More information about Danish legislation can be found on our website. </a:t>
          </a:r>
        </a:p>
        <a:p>
          <a:endParaRPr lang="da-DK" sz="900" baseline="0">
            <a:solidFill>
              <a:schemeClr val="tx1"/>
            </a:solidFill>
            <a:latin typeface="+mn-lt"/>
          </a:endParaRPr>
        </a:p>
        <a:p>
          <a:r>
            <a:rPr lang="da-DK" sz="900" baseline="0">
              <a:solidFill>
                <a:schemeClr val="tx1"/>
              </a:solidFill>
              <a:latin typeface="+mn-lt"/>
            </a:rPr>
            <a:t>Nykredit has been appointed by the Danish Financial Supervisory Authority (FSA) as a SIFI (Systematically Important Financial Institution) in relation to the Danish national economy. This means that Nykredit has to comply with stricter financial regulations than non-SIFI companies in order to ensure financial stability of the Danish economy. More information about what is required as a SIFI can be found on our website. </a:t>
          </a:r>
        </a:p>
        <a:p>
          <a:endParaRPr lang="da-DK" sz="900" baseline="0">
            <a:solidFill>
              <a:schemeClr val="tx1"/>
            </a:solidFill>
            <a:latin typeface="+mn-lt"/>
          </a:endParaRPr>
        </a:p>
        <a:p>
          <a:r>
            <a:rPr lang="da-DK" sz="900" baseline="0">
              <a:solidFill>
                <a:schemeClr val="tx1"/>
              </a:solidFill>
              <a:latin typeface="+mn-lt"/>
            </a:rPr>
            <a:t>The legislation sets the framework for our lending, but we also have responsibilities beyond the required minimum. All loans provided by </a:t>
          </a:r>
          <a:r>
            <a:rPr lang="da-DK" sz="900" b="0" i="0" u="none" strike="noStrike">
              <a:solidFill>
                <a:schemeClr val="dk1"/>
              </a:solidFill>
              <a:effectLst/>
              <a:latin typeface="+mn-lt"/>
              <a:ea typeface="+mn-ea"/>
              <a:cs typeface="+mn-cs"/>
            </a:rPr>
            <a:t>Nykredit are based on a customer’s creditworthiness. We examine a customer’s personal finances and assess the customer’s ability and will to honour agreements entered into with Nykredit. All products offered by Nykredit are assessed by the Products Committee to ensure that the development, maintenance and risk management comply with the guidelines approved by the Group Executive Board. </a:t>
          </a:r>
        </a:p>
        <a:p>
          <a:endParaRPr lang="da-DK" sz="900" b="0" i="0" u="none" strike="noStrike">
            <a:solidFill>
              <a:schemeClr val="dk1"/>
            </a:solidFill>
            <a:effectLst/>
            <a:latin typeface="+mn-lt"/>
            <a:ea typeface="+mn-ea"/>
            <a:cs typeface="+mn-cs"/>
          </a:endParaRPr>
        </a:p>
        <a:p>
          <a:r>
            <a:rPr lang="da-DK" sz="900" b="0" i="0" u="none" strike="noStrike">
              <a:solidFill>
                <a:schemeClr val="dk1"/>
              </a:solidFill>
              <a:effectLst/>
              <a:latin typeface="+mn-lt"/>
              <a:ea typeface="+mn-ea"/>
              <a:cs typeface="+mn-cs"/>
            </a:rPr>
            <a:t>Nykredit is concerned</a:t>
          </a:r>
          <a:r>
            <a:rPr lang="da-DK" sz="900" b="0" i="0" u="none" strike="noStrike" baseline="0">
              <a:solidFill>
                <a:schemeClr val="dk1"/>
              </a:solidFill>
              <a:effectLst/>
              <a:latin typeface="+mn-lt"/>
              <a:ea typeface="+mn-ea"/>
              <a:cs typeface="+mn-cs"/>
            </a:rPr>
            <a:t> with fair advertisement of financial products. That is why we disclose all our available products, prices and terms on our website. Also, the remuneration of advisors is not linked to selling profitable products, and all advisors are trained in responsible products. </a:t>
          </a:r>
          <a:endParaRPr lang="da-DK" sz="900" baseline="0">
            <a:solidFill>
              <a:schemeClr val="tx1"/>
            </a:solidFill>
            <a:latin typeface="+mn-l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192405</xdr:colOff>
      <xdr:row>0</xdr:row>
      <xdr:rowOff>163830</xdr:rowOff>
    </xdr:from>
    <xdr:to>
      <xdr:col>1</xdr:col>
      <xdr:colOff>1985358</xdr:colOff>
      <xdr:row>3</xdr:row>
      <xdr:rowOff>8255</xdr:rowOff>
    </xdr:to>
    <xdr:pic>
      <xdr:nvPicPr>
        <xdr:cNvPr id="4" name="Picture 2" descr="Billedbank">
          <a:extLst>
            <a:ext uri="{FF2B5EF4-FFF2-40B4-BE49-F238E27FC236}">
              <a16:creationId xmlns:a16="http://schemas.microsoft.com/office/drawing/2014/main" id="{00000000-0008-0000-0B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85" t="33861" r="10652" b="35999"/>
        <a:stretch/>
      </xdr:blipFill>
      <xdr:spPr bwMode="auto">
        <a:xfrm>
          <a:off x="192405" y="163830"/>
          <a:ext cx="2104103" cy="377825"/>
        </a:xfrm>
        <a:prstGeom prst="rect">
          <a:avLst/>
        </a:prstGeom>
        <a:solidFill>
          <a:schemeClr val="bg1"/>
        </a:solidFill>
        <a:effectLst/>
      </xdr:spPr>
    </xdr:pic>
    <xdr:clientData/>
  </xdr:twoCellAnchor>
  <xdr:twoCellAnchor editAs="oneCell">
    <xdr:from>
      <xdr:col>7</xdr:col>
      <xdr:colOff>384175</xdr:colOff>
      <xdr:row>0</xdr:row>
      <xdr:rowOff>0</xdr:rowOff>
    </xdr:from>
    <xdr:to>
      <xdr:col>8</xdr:col>
      <xdr:colOff>249042</xdr:colOff>
      <xdr:row>3</xdr:row>
      <xdr:rowOff>114300</xdr:rowOff>
    </xdr:to>
    <xdr:pic>
      <xdr:nvPicPr>
        <xdr:cNvPr id="3" name="Picture 2">
          <a:hlinkClick xmlns:r="http://schemas.openxmlformats.org/officeDocument/2006/relationships" r:id="rId2"/>
          <a:extLst>
            <a:ext uri="{FF2B5EF4-FFF2-40B4-BE49-F238E27FC236}">
              <a16:creationId xmlns:a16="http://schemas.microsoft.com/office/drawing/2014/main" id="{A51869B7-F358-443C-AA25-95FB4179D09D}"/>
            </a:ext>
            <a:ext uri="{147F2762-F138-4A5C-976F-8EAC2B608ADB}">
              <a16:predDERef xmlns:a16="http://schemas.microsoft.com/office/drawing/2014/main" pred="{00000000-0008-0000-0B00-000002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8" r="88"/>
        <a:stretch/>
      </xdr:blipFill>
      <xdr:spPr>
        <a:xfrm>
          <a:off x="7413625" y="0"/>
          <a:ext cx="668143" cy="66675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201930</xdr:colOff>
      <xdr:row>1</xdr:row>
      <xdr:rowOff>20955</xdr:rowOff>
    </xdr:from>
    <xdr:to>
      <xdr:col>1</xdr:col>
      <xdr:colOff>1991708</xdr:colOff>
      <xdr:row>3</xdr:row>
      <xdr:rowOff>4022</xdr:rowOff>
    </xdr:to>
    <xdr:pic>
      <xdr:nvPicPr>
        <xdr:cNvPr id="2" name="Picture 2" descr="Billedbank">
          <a:extLst>
            <a:ext uri="{FF2B5EF4-FFF2-40B4-BE49-F238E27FC236}">
              <a16:creationId xmlns:a16="http://schemas.microsoft.com/office/drawing/2014/main" id="{00000000-0008-0000-0C00-000003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85" t="33861" r="10652" b="35999"/>
        <a:stretch/>
      </xdr:blipFill>
      <xdr:spPr bwMode="auto">
        <a:xfrm>
          <a:off x="201930" y="192405"/>
          <a:ext cx="2100928" cy="376767"/>
        </a:xfrm>
        <a:prstGeom prst="rect">
          <a:avLst/>
        </a:prstGeom>
        <a:solidFill>
          <a:schemeClr val="bg1"/>
        </a:solidFill>
        <a:effectLst/>
      </xdr:spPr>
    </xdr:pic>
    <xdr:clientData/>
  </xdr:twoCellAnchor>
  <xdr:twoCellAnchor editAs="oneCell">
    <xdr:from>
      <xdr:col>7</xdr:col>
      <xdr:colOff>447676</xdr:colOff>
      <xdr:row>0</xdr:row>
      <xdr:rowOff>3175</xdr:rowOff>
    </xdr:from>
    <xdr:to>
      <xdr:col>7</xdr:col>
      <xdr:colOff>1077306</xdr:colOff>
      <xdr:row>3</xdr:row>
      <xdr:rowOff>33867</xdr:rowOff>
    </xdr:to>
    <xdr:pic>
      <xdr:nvPicPr>
        <xdr:cNvPr id="4" name="Picture 2">
          <a:hlinkClick xmlns:r="http://schemas.openxmlformats.org/officeDocument/2006/relationships" r:id="rId2"/>
          <a:extLst>
            <a:ext uri="{FF2B5EF4-FFF2-40B4-BE49-F238E27FC236}">
              <a16:creationId xmlns:a16="http://schemas.microsoft.com/office/drawing/2014/main" id="{E74C00E9-2EDE-44D1-8E60-21D7103BB84F}"/>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8" r="88"/>
        <a:stretch/>
      </xdr:blipFill>
      <xdr:spPr>
        <a:xfrm>
          <a:off x="10055226" y="3175"/>
          <a:ext cx="629630" cy="62547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7</xdr:col>
      <xdr:colOff>365125</xdr:colOff>
      <xdr:row>0</xdr:row>
      <xdr:rowOff>3175</xdr:rowOff>
    </xdr:from>
    <xdr:to>
      <xdr:col>7</xdr:col>
      <xdr:colOff>950010</xdr:colOff>
      <xdr:row>2</xdr:row>
      <xdr:rowOff>208492</xdr:rowOff>
    </xdr:to>
    <xdr:pic>
      <xdr:nvPicPr>
        <xdr:cNvPr id="3" name="Picture 2">
          <a:hlinkClick xmlns:r="http://schemas.openxmlformats.org/officeDocument/2006/relationships" r:id="rId1"/>
          <a:extLst>
            <a:ext uri="{FF2B5EF4-FFF2-40B4-BE49-F238E27FC236}">
              <a16:creationId xmlns:a16="http://schemas.microsoft.com/office/drawing/2014/main" id="{1E22FC88-D631-4D1C-8A6F-2B691D51E7F6}"/>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8" r="88"/>
        <a:stretch/>
      </xdr:blipFill>
      <xdr:spPr>
        <a:xfrm>
          <a:off x="9407525" y="3175"/>
          <a:ext cx="584885" cy="581025"/>
        </a:xfrm>
        <a:prstGeom prst="rect">
          <a:avLst/>
        </a:prstGeom>
      </xdr:spPr>
    </xdr:pic>
    <xdr:clientData/>
  </xdr:twoCellAnchor>
  <xdr:twoCellAnchor editAs="oneCell">
    <xdr:from>
      <xdr:col>0</xdr:col>
      <xdr:colOff>219075</xdr:colOff>
      <xdr:row>1</xdr:row>
      <xdr:rowOff>9525</xdr:rowOff>
    </xdr:from>
    <xdr:to>
      <xdr:col>2</xdr:col>
      <xdr:colOff>802353</xdr:colOff>
      <xdr:row>2</xdr:row>
      <xdr:rowOff>208492</xdr:rowOff>
    </xdr:to>
    <xdr:pic>
      <xdr:nvPicPr>
        <xdr:cNvPr id="8" name="Billede 3" descr="Billedbank">
          <a:extLst>
            <a:ext uri="{FF2B5EF4-FFF2-40B4-BE49-F238E27FC236}">
              <a16:creationId xmlns:a16="http://schemas.microsoft.com/office/drawing/2014/main" id="{27278AB7-D174-4009-B432-C40E3C3EDB7A}"/>
            </a:ext>
            <a:ext uri="{147F2762-F138-4A5C-976F-8EAC2B608ADB}">
              <a16:predDERef xmlns:a16="http://schemas.microsoft.com/office/drawing/2014/main" pred="{1E22FC88-D631-4D1C-8A6F-2B691D51E7F6}"/>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7985" t="33861" r="10652" b="35999"/>
        <a:stretch/>
      </xdr:blipFill>
      <xdr:spPr bwMode="auto">
        <a:xfrm>
          <a:off x="219075" y="180975"/>
          <a:ext cx="2100928" cy="376767"/>
        </a:xfrm>
        <a:prstGeom prst="rect">
          <a:avLst/>
        </a:prstGeom>
        <a:solidFill>
          <a:schemeClr val="bg1"/>
        </a:solidFill>
        <a:effec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3</xdr:col>
      <xdr:colOff>7838169</xdr:colOff>
      <xdr:row>0</xdr:row>
      <xdr:rowOff>30391</xdr:rowOff>
    </xdr:from>
    <xdr:to>
      <xdr:col>4</xdr:col>
      <xdr:colOff>855134</xdr:colOff>
      <xdr:row>4</xdr:row>
      <xdr:rowOff>12113</xdr:rowOff>
    </xdr:to>
    <xdr:pic>
      <xdr:nvPicPr>
        <xdr:cNvPr id="2" name="Picture 2">
          <a:hlinkClick xmlns:r="http://schemas.openxmlformats.org/officeDocument/2006/relationships" r:id="rId1"/>
          <a:extLst>
            <a:ext uri="{FF2B5EF4-FFF2-40B4-BE49-F238E27FC236}">
              <a16:creationId xmlns:a16="http://schemas.microsoft.com/office/drawing/2014/main" id="{223E667D-3095-4F46-9A3B-640A0B5CDF5B}"/>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8" r="88"/>
        <a:stretch/>
      </xdr:blipFill>
      <xdr:spPr>
        <a:xfrm>
          <a:off x="14343744" y="30391"/>
          <a:ext cx="861331" cy="861197"/>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583142</xdr:colOff>
      <xdr:row>0</xdr:row>
      <xdr:rowOff>85865</xdr:rowOff>
    </xdr:from>
    <xdr:to>
      <xdr:col>2</xdr:col>
      <xdr:colOff>1714989</xdr:colOff>
      <xdr:row>2</xdr:row>
      <xdr:rowOff>106326</xdr:rowOff>
    </xdr:to>
    <xdr:pic>
      <xdr:nvPicPr>
        <xdr:cNvPr id="4" name="Picture 2" descr="Billedbank">
          <a:extLst>
            <a:ext uri="{FF2B5EF4-FFF2-40B4-BE49-F238E27FC236}">
              <a16:creationId xmlns:a16="http://schemas.microsoft.com/office/drawing/2014/main" id="{00000000-0008-0000-0E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85" t="33861" r="10652" b="35999"/>
        <a:stretch/>
      </xdr:blipFill>
      <xdr:spPr bwMode="auto">
        <a:xfrm>
          <a:off x="583142" y="85865"/>
          <a:ext cx="2097047" cy="376061"/>
        </a:xfrm>
        <a:prstGeom prst="rect">
          <a:avLst/>
        </a:prstGeom>
        <a:solidFill>
          <a:schemeClr val="bg1"/>
        </a:solidFill>
        <a:effectLst/>
      </xdr:spPr>
    </xdr:pic>
    <xdr:clientData/>
  </xdr:twoCellAnchor>
  <xdr:twoCellAnchor editAs="oneCell">
    <xdr:from>
      <xdr:col>4</xdr:col>
      <xdr:colOff>523875</xdr:colOff>
      <xdr:row>0</xdr:row>
      <xdr:rowOff>3175</xdr:rowOff>
    </xdr:from>
    <xdr:to>
      <xdr:col>4</xdr:col>
      <xdr:colOff>1225883</xdr:colOff>
      <xdr:row>3</xdr:row>
      <xdr:rowOff>149502</xdr:rowOff>
    </xdr:to>
    <xdr:pic>
      <xdr:nvPicPr>
        <xdr:cNvPr id="3" name="Picture 2">
          <a:hlinkClick xmlns:r="http://schemas.openxmlformats.org/officeDocument/2006/relationships" r:id="rId2"/>
          <a:extLst>
            <a:ext uri="{FF2B5EF4-FFF2-40B4-BE49-F238E27FC236}">
              <a16:creationId xmlns:a16="http://schemas.microsoft.com/office/drawing/2014/main" id="{21C5F0DB-AF18-4D38-8B97-1254292F0E5C}"/>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8" r="88"/>
        <a:stretch/>
      </xdr:blipFill>
      <xdr:spPr>
        <a:xfrm>
          <a:off x="6429375" y="3175"/>
          <a:ext cx="703419" cy="6987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225742</xdr:colOff>
      <xdr:row>1</xdr:row>
      <xdr:rowOff>42386</xdr:rowOff>
    </xdr:from>
    <xdr:to>
      <xdr:col>1</xdr:col>
      <xdr:colOff>2045365</xdr:colOff>
      <xdr:row>3</xdr:row>
      <xdr:rowOff>38153</xdr:rowOff>
    </xdr:to>
    <xdr:pic>
      <xdr:nvPicPr>
        <xdr:cNvPr id="2" name="Picture 2" descr="Billedbank">
          <a:extLst>
            <a:ext uri="{FF2B5EF4-FFF2-40B4-BE49-F238E27FC236}">
              <a16:creationId xmlns:a16="http://schemas.microsoft.com/office/drawing/2014/main" id="{00000000-0008-0000-02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85" t="33861" r="10652" b="35999"/>
        <a:stretch/>
      </xdr:blipFill>
      <xdr:spPr bwMode="auto">
        <a:xfrm>
          <a:off x="225742" y="220980"/>
          <a:ext cx="2129186" cy="412486"/>
        </a:xfrm>
        <a:prstGeom prst="rect">
          <a:avLst/>
        </a:prstGeom>
        <a:solidFill>
          <a:schemeClr val="bg1"/>
        </a:solidFill>
        <a:effectLst/>
      </xdr:spPr>
    </xdr:pic>
    <xdr:clientData/>
  </xdr:twoCellAnchor>
  <xdr:twoCellAnchor editAs="oneCell">
    <xdr:from>
      <xdr:col>3</xdr:col>
      <xdr:colOff>5708468</xdr:colOff>
      <xdr:row>0</xdr:row>
      <xdr:rowOff>0</xdr:rowOff>
    </xdr:from>
    <xdr:to>
      <xdr:col>4</xdr:col>
      <xdr:colOff>35917</xdr:colOff>
      <xdr:row>3</xdr:row>
      <xdr:rowOff>46194</xdr:rowOff>
    </xdr:to>
    <xdr:pic>
      <xdr:nvPicPr>
        <xdr:cNvPr id="3" name="Picture 2">
          <a:hlinkClick xmlns:r="http://schemas.openxmlformats.org/officeDocument/2006/relationships" r:id="rId2"/>
          <a:extLst>
            <a:ext uri="{FF2B5EF4-FFF2-40B4-BE49-F238E27FC236}">
              <a16:creationId xmlns:a16="http://schemas.microsoft.com/office/drawing/2014/main" id="{D015EA51-D65F-44C6-9197-C0FC1EE76299}"/>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8" r="88"/>
        <a:stretch/>
      </xdr:blipFill>
      <xdr:spPr>
        <a:xfrm>
          <a:off x="11288997" y="0"/>
          <a:ext cx="638042" cy="64247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213360</xdr:colOff>
      <xdr:row>1</xdr:row>
      <xdr:rowOff>30480</xdr:rowOff>
    </xdr:from>
    <xdr:to>
      <xdr:col>1</xdr:col>
      <xdr:colOff>1993649</xdr:colOff>
      <xdr:row>3</xdr:row>
      <xdr:rowOff>4022</xdr:rowOff>
    </xdr:to>
    <xdr:pic>
      <xdr:nvPicPr>
        <xdr:cNvPr id="2" name="Picture 2" descr="Billedbank">
          <a:extLst>
            <a:ext uri="{FF2B5EF4-FFF2-40B4-BE49-F238E27FC236}">
              <a16:creationId xmlns:a16="http://schemas.microsoft.com/office/drawing/2014/main" id="{248BAA34-A143-4130-90CC-3BA7FA1E7754}"/>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85" t="33861" r="10652" b="35999"/>
        <a:stretch/>
      </xdr:blipFill>
      <xdr:spPr bwMode="auto">
        <a:xfrm>
          <a:off x="213360" y="201930"/>
          <a:ext cx="2094614" cy="383117"/>
        </a:xfrm>
        <a:prstGeom prst="rect">
          <a:avLst/>
        </a:prstGeom>
        <a:solidFill>
          <a:schemeClr val="bg1"/>
        </a:solidFill>
        <a:effectLst/>
      </xdr:spPr>
    </xdr:pic>
    <xdr:clientData/>
  </xdr:twoCellAnchor>
  <xdr:twoCellAnchor editAs="oneCell">
    <xdr:from>
      <xdr:col>5</xdr:col>
      <xdr:colOff>1001889</xdr:colOff>
      <xdr:row>0</xdr:row>
      <xdr:rowOff>21167</xdr:rowOff>
    </xdr:from>
    <xdr:to>
      <xdr:col>6</xdr:col>
      <xdr:colOff>131214</xdr:colOff>
      <xdr:row>3</xdr:row>
      <xdr:rowOff>98703</xdr:rowOff>
    </xdr:to>
    <xdr:pic>
      <xdr:nvPicPr>
        <xdr:cNvPr id="3" name="Picture 2">
          <a:hlinkClick xmlns:r="http://schemas.openxmlformats.org/officeDocument/2006/relationships" r:id="rId2"/>
          <a:extLst>
            <a:ext uri="{FF2B5EF4-FFF2-40B4-BE49-F238E27FC236}">
              <a16:creationId xmlns:a16="http://schemas.microsoft.com/office/drawing/2014/main" id="{E61A2FCC-24B2-4689-B13D-7FE8219B5282}"/>
            </a:ext>
            <a:ext uri="{147F2762-F138-4A5C-976F-8EAC2B608ADB}">
              <a16:predDERef xmlns:a16="http://schemas.microsoft.com/office/drawing/2014/main" pred="{248BAA34-A143-4130-90CC-3BA7FA1E7754}"/>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8" r="88"/>
        <a:stretch/>
      </xdr:blipFill>
      <xdr:spPr>
        <a:xfrm>
          <a:off x="10069689" y="21167"/>
          <a:ext cx="700950" cy="67761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220980</xdr:colOff>
      <xdr:row>1</xdr:row>
      <xdr:rowOff>30480</xdr:rowOff>
    </xdr:from>
    <xdr:to>
      <xdr:col>1</xdr:col>
      <xdr:colOff>2007583</xdr:colOff>
      <xdr:row>3</xdr:row>
      <xdr:rowOff>26247</xdr:rowOff>
    </xdr:to>
    <xdr:pic>
      <xdr:nvPicPr>
        <xdr:cNvPr id="2" name="Picture 2" descr="Billedbank">
          <a:extLst>
            <a:ext uri="{FF2B5EF4-FFF2-40B4-BE49-F238E27FC236}">
              <a16:creationId xmlns:a16="http://schemas.microsoft.com/office/drawing/2014/main" id="{00000000-0008-0000-04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85" t="33861" r="10652" b="35999"/>
        <a:stretch/>
      </xdr:blipFill>
      <xdr:spPr bwMode="auto">
        <a:xfrm>
          <a:off x="220980" y="205740"/>
          <a:ext cx="2112993" cy="388620"/>
        </a:xfrm>
        <a:prstGeom prst="rect">
          <a:avLst/>
        </a:prstGeom>
        <a:solidFill>
          <a:schemeClr val="bg1"/>
        </a:solidFill>
        <a:effectLst/>
      </xdr:spPr>
    </xdr:pic>
    <xdr:clientData/>
  </xdr:twoCellAnchor>
  <xdr:twoCellAnchor editAs="oneCell">
    <xdr:from>
      <xdr:col>8</xdr:col>
      <xdr:colOff>493889</xdr:colOff>
      <xdr:row>0</xdr:row>
      <xdr:rowOff>28222</xdr:rowOff>
    </xdr:from>
    <xdr:to>
      <xdr:col>9</xdr:col>
      <xdr:colOff>146031</xdr:colOff>
      <xdr:row>3</xdr:row>
      <xdr:rowOff>149855</xdr:rowOff>
    </xdr:to>
    <xdr:pic>
      <xdr:nvPicPr>
        <xdr:cNvPr id="5" name="Picture 2">
          <a:hlinkClick xmlns:r="http://schemas.openxmlformats.org/officeDocument/2006/relationships" r:id="rId2"/>
          <a:extLst>
            <a:ext uri="{FF2B5EF4-FFF2-40B4-BE49-F238E27FC236}">
              <a16:creationId xmlns:a16="http://schemas.microsoft.com/office/drawing/2014/main" id="{7A2D6181-7ECC-4F0D-8017-BB0377DD7E6B}"/>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8" r="88"/>
        <a:stretch/>
      </xdr:blipFill>
      <xdr:spPr>
        <a:xfrm>
          <a:off x="10548056" y="28222"/>
          <a:ext cx="703419" cy="711477"/>
        </a:xfrm>
        <a:prstGeom prst="rect">
          <a:avLst/>
        </a:prstGeom>
      </xdr:spPr>
    </xdr:pic>
    <xdr:clientData/>
  </xdr:twoCellAnchor>
  <xdr:twoCellAnchor>
    <xdr:from>
      <xdr:col>0</xdr:col>
      <xdr:colOff>273843</xdr:colOff>
      <xdr:row>5</xdr:row>
      <xdr:rowOff>142876</xdr:rowOff>
    </xdr:from>
    <xdr:to>
      <xdr:col>9</xdr:col>
      <xdr:colOff>515332</xdr:colOff>
      <xdr:row>12</xdr:row>
      <xdr:rowOff>135812</xdr:rowOff>
    </xdr:to>
    <xdr:sp macro="" textlink="">
      <xdr:nvSpPr>
        <xdr:cNvPr id="6" name="Tekstfelt 5">
          <a:extLst>
            <a:ext uri="{FF2B5EF4-FFF2-40B4-BE49-F238E27FC236}">
              <a16:creationId xmlns:a16="http://schemas.microsoft.com/office/drawing/2014/main" id="{2A3971F4-C8BB-4447-AB89-F4A66573E176}"/>
            </a:ext>
            <a:ext uri="{147F2762-F138-4A5C-976F-8EAC2B608ADB}">
              <a16:predDERef xmlns:a16="http://schemas.microsoft.com/office/drawing/2014/main" pred="{7A2D6181-7ECC-4F0D-8017-BB0377DD7E6B}"/>
            </a:ext>
          </a:extLst>
        </xdr:cNvPr>
        <xdr:cNvSpPr txBox="1"/>
      </xdr:nvSpPr>
      <xdr:spPr>
        <a:xfrm>
          <a:off x="273843" y="1202532"/>
          <a:ext cx="11326208" cy="12430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900">
              <a:solidFill>
                <a:schemeClr val="dk1"/>
              </a:solidFill>
              <a:latin typeface="+mn-lt"/>
              <a:ea typeface="+mn-lt"/>
              <a:cs typeface="+mn-lt"/>
            </a:rPr>
            <a:t>The reporting period for 2021 is 1 October 2020 to 30 September 2021. This reporting period has been selected to allow Nykredit to report its climate and environmental data at the beginning of the coming year. Any exceptions will appear from the relevant indicator in the statement.</a:t>
          </a:r>
        </a:p>
        <a:p>
          <a:pPr marL="0" indent="0"/>
          <a:endParaRPr lang="en-US" sz="900">
            <a:solidFill>
              <a:schemeClr val="dk1"/>
            </a:solidFill>
            <a:latin typeface="+mn-lt"/>
            <a:ea typeface="+mn-lt"/>
            <a:cs typeface="+mn-lt"/>
          </a:endParaRPr>
        </a:p>
        <a:p>
          <a:pPr marL="0" indent="0"/>
          <a:r>
            <a:rPr lang="en-US" sz="900">
              <a:solidFill>
                <a:schemeClr val="dk1"/>
              </a:solidFill>
              <a:latin typeface="+mn-lt"/>
              <a:ea typeface="+mn-lt"/>
              <a:cs typeface="+mn-lt"/>
            </a:rPr>
            <a:t>The resource consumption and carbon emissions of the entire Nykredit Realkredit Group and its subsidiaries: Nykredit Leasing (ownership interest: 100%) and Sparinvest Holdings SE (ownership interest: 75%). </a:t>
          </a:r>
        </a:p>
        <a:p>
          <a:pPr marL="0" indent="0"/>
          <a:r>
            <a:rPr lang="en-US" sz="900">
              <a:solidFill>
                <a:schemeClr val="dk1"/>
              </a:solidFill>
              <a:latin typeface="+mn-lt"/>
              <a:ea typeface="+mn-lt"/>
              <a:cs typeface="+mn-lt"/>
            </a:rPr>
            <a:t> </a:t>
          </a:r>
        </a:p>
        <a:p>
          <a:pPr marL="0" indent="0"/>
          <a:r>
            <a:rPr lang="en-US" sz="900">
              <a:solidFill>
                <a:schemeClr val="dk1"/>
              </a:solidFill>
              <a:latin typeface="+mn-lt"/>
              <a:ea typeface="+mn-lt"/>
              <a:cs typeface="+mn-lt"/>
            </a:rPr>
            <a:t>Baseline year 1: 2012 has been selected as baseline year 1 with respect to the Group's objectives for carbon emission reductions as illustrated in Nykredit's climate and environment strategy towards 2020.</a:t>
          </a:r>
        </a:p>
        <a:p>
          <a:pPr marL="0" indent="0"/>
          <a:r>
            <a:rPr lang="en-US" sz="900">
              <a:solidFill>
                <a:schemeClr val="dk1"/>
              </a:solidFill>
              <a:latin typeface="+mn-lt"/>
              <a:ea typeface="+mn-lt"/>
              <a:cs typeface="+mn-lt"/>
            </a:rPr>
            <a:t>Baseline year 2: 2017 has been selected as baseline year 2 with respect to the Nykredit Group's forward-looking objectives for waste, energy consumption and carbon emissions.</a:t>
          </a:r>
        </a:p>
      </xdr:txBody>
    </xdr:sp>
    <xdr:clientData/>
  </xdr:twoCellAnchor>
  <xdr:twoCellAnchor>
    <xdr:from>
      <xdr:col>0</xdr:col>
      <xdr:colOff>261937</xdr:colOff>
      <xdr:row>117</xdr:row>
      <xdr:rowOff>23812</xdr:rowOff>
    </xdr:from>
    <xdr:to>
      <xdr:col>14</xdr:col>
      <xdr:colOff>441855</xdr:colOff>
      <xdr:row>140</xdr:row>
      <xdr:rowOff>167114</xdr:rowOff>
    </xdr:to>
    <xdr:sp macro="" textlink="">
      <xdr:nvSpPr>
        <xdr:cNvPr id="7" name="Tekstfelt 6">
          <a:extLst>
            <a:ext uri="{FF2B5EF4-FFF2-40B4-BE49-F238E27FC236}">
              <a16:creationId xmlns:a16="http://schemas.microsoft.com/office/drawing/2014/main" id="{3A55391E-C992-4881-B34B-B921681C226B}"/>
            </a:ext>
          </a:extLst>
        </xdr:cNvPr>
        <xdr:cNvSpPr txBox="1"/>
      </xdr:nvSpPr>
      <xdr:spPr>
        <a:xfrm>
          <a:off x="261937" y="24062531"/>
          <a:ext cx="15812824" cy="42509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050">
              <a:solidFill>
                <a:schemeClr val="tx1"/>
              </a:solidFill>
              <a:latin typeface="+mj-lt"/>
            </a:rPr>
            <a:t>Reporting principles</a:t>
          </a:r>
        </a:p>
        <a:p>
          <a:endParaRPr lang="da-DK" sz="800" baseline="0">
            <a:solidFill>
              <a:schemeClr val="tx1"/>
            </a:solidFill>
            <a:latin typeface="+mn-lt"/>
          </a:endParaRPr>
        </a:p>
        <a:p>
          <a:r>
            <a:rPr lang="en-GB" sz="800" b="1">
              <a:solidFill>
                <a:schemeClr val="dk1"/>
              </a:solidFill>
              <a:effectLst/>
              <a:latin typeface="+mn-lt"/>
              <a:ea typeface="+mn-ea"/>
              <a:cs typeface="+mn-cs"/>
            </a:rPr>
            <a:t>Area and number of staff: </a:t>
          </a:r>
          <a:endParaRPr lang="da-DK" sz="800">
            <a:solidFill>
              <a:schemeClr val="dk1"/>
            </a:solidFill>
            <a:effectLst/>
            <a:latin typeface="+mn-lt"/>
            <a:ea typeface="+mn-ea"/>
            <a:cs typeface="+mn-cs"/>
          </a:endParaRPr>
        </a:p>
        <a:p>
          <a:r>
            <a:rPr lang="en-GB" sz="800">
              <a:solidFill>
                <a:schemeClr val="dk1"/>
              </a:solidFill>
              <a:effectLst/>
              <a:latin typeface="+mn-lt"/>
              <a:ea typeface="+mn-ea"/>
              <a:cs typeface="+mn-cs"/>
            </a:rPr>
            <a:t>The heated area is defined as square metres under Nykredit's operational control. Unheated areas of facades and underground parking are not included. The determination of the areas that make up the total heated area has been made in accordance with the B311 standard. The number of staff is determined using the Group's HR system. The number of square metres and staff have been determined as at end 2021.</a:t>
          </a:r>
          <a:endParaRPr lang="da-DK" sz="800">
            <a:solidFill>
              <a:schemeClr val="dk1"/>
            </a:solidFill>
            <a:effectLst/>
            <a:latin typeface="+mn-lt"/>
            <a:ea typeface="+mn-ea"/>
            <a:cs typeface="+mn-cs"/>
          </a:endParaRPr>
        </a:p>
        <a:p>
          <a:r>
            <a:rPr lang="en-GB" sz="800" b="1">
              <a:solidFill>
                <a:schemeClr val="dk1"/>
              </a:solidFill>
              <a:effectLst/>
              <a:latin typeface="+mn-lt"/>
              <a:ea typeface="+mn-ea"/>
              <a:cs typeface="+mn-cs"/>
            </a:rPr>
            <a:t> </a:t>
          </a:r>
          <a:endParaRPr lang="da-DK" sz="800">
            <a:solidFill>
              <a:schemeClr val="dk1"/>
            </a:solidFill>
            <a:effectLst/>
            <a:latin typeface="+mn-lt"/>
            <a:ea typeface="+mn-ea"/>
            <a:cs typeface="+mn-cs"/>
          </a:endParaRPr>
        </a:p>
        <a:p>
          <a:r>
            <a:rPr lang="en-GB" sz="800" b="1">
              <a:solidFill>
                <a:schemeClr val="dk1"/>
              </a:solidFill>
              <a:effectLst/>
              <a:latin typeface="+mn-lt"/>
              <a:ea typeface="+mn-ea"/>
              <a:cs typeface="+mn-cs"/>
            </a:rPr>
            <a:t>Electricity and heat consumption:</a:t>
          </a:r>
          <a:r>
            <a:rPr lang="en-GB" sz="800">
              <a:solidFill>
                <a:schemeClr val="dk1"/>
              </a:solidFill>
              <a:effectLst/>
              <a:latin typeface="+mn-lt"/>
              <a:ea typeface="+mn-ea"/>
              <a:cs typeface="+mn-cs"/>
            </a:rPr>
            <a:t> </a:t>
          </a:r>
          <a:endParaRPr lang="da-DK" sz="800">
            <a:solidFill>
              <a:schemeClr val="dk1"/>
            </a:solidFill>
            <a:effectLst/>
            <a:latin typeface="+mn-lt"/>
            <a:ea typeface="+mn-ea"/>
            <a:cs typeface="+mn-cs"/>
          </a:endParaRPr>
        </a:p>
        <a:p>
          <a:r>
            <a:rPr lang="en-GB" sz="800">
              <a:solidFill>
                <a:schemeClr val="dk1"/>
              </a:solidFill>
              <a:effectLst/>
              <a:latin typeface="+mn-lt"/>
              <a:ea typeface="+mn-ea"/>
              <a:cs typeface="+mn-cs"/>
            </a:rPr>
            <a:t>As for the majority of the Group locations, electricity and heat consumption is based on automatic data transfers from intelligent meters. However, as for a few locations, heat and water consumption is based on quarterly meter readings or calculations based on data statements from energy companies and lessors. Water and heat consumption data covering a few individual locations are based on consumption data of previous years. If neither a reading nor a statement by the lessor is available for a given location, consumption will be estimated based on the average electricity or heat consumption of the Group's other locations. </a:t>
          </a:r>
          <a:endParaRPr lang="da-DK" sz="800">
            <a:solidFill>
              <a:schemeClr val="dk1"/>
            </a:solidFill>
            <a:effectLst/>
            <a:latin typeface="+mn-lt"/>
            <a:ea typeface="+mn-ea"/>
            <a:cs typeface="+mn-cs"/>
          </a:endParaRPr>
        </a:p>
        <a:p>
          <a:r>
            <a:rPr lang="en-GB" sz="800" b="1">
              <a:solidFill>
                <a:schemeClr val="dk1"/>
              </a:solidFill>
              <a:effectLst/>
              <a:latin typeface="+mn-lt"/>
              <a:ea typeface="+mn-ea"/>
              <a:cs typeface="+mn-cs"/>
            </a:rPr>
            <a:t> </a:t>
          </a:r>
          <a:endParaRPr lang="da-DK" sz="800">
            <a:solidFill>
              <a:schemeClr val="dk1"/>
            </a:solidFill>
            <a:effectLst/>
            <a:latin typeface="+mn-lt"/>
            <a:ea typeface="+mn-ea"/>
            <a:cs typeface="+mn-cs"/>
          </a:endParaRPr>
        </a:p>
        <a:p>
          <a:r>
            <a:rPr lang="en-GB" sz="800" b="1">
              <a:solidFill>
                <a:schemeClr val="dk1"/>
              </a:solidFill>
              <a:effectLst/>
              <a:latin typeface="+mn-lt"/>
              <a:ea typeface="+mn-ea"/>
              <a:cs typeface="+mn-cs"/>
            </a:rPr>
            <a:t>Water consumption:</a:t>
          </a:r>
          <a:r>
            <a:rPr lang="en-GB" sz="800">
              <a:solidFill>
                <a:schemeClr val="dk1"/>
              </a:solidFill>
              <a:effectLst/>
              <a:latin typeface="+mn-lt"/>
              <a:ea typeface="+mn-ea"/>
              <a:cs typeface="+mn-cs"/>
            </a:rPr>
            <a:t> </a:t>
          </a:r>
          <a:endParaRPr lang="da-DK" sz="800">
            <a:solidFill>
              <a:schemeClr val="dk1"/>
            </a:solidFill>
            <a:effectLst/>
            <a:latin typeface="+mn-lt"/>
            <a:ea typeface="+mn-ea"/>
            <a:cs typeface="+mn-cs"/>
          </a:endParaRPr>
        </a:p>
        <a:p>
          <a:r>
            <a:rPr lang="en-GB" sz="800">
              <a:solidFill>
                <a:schemeClr val="dk1"/>
              </a:solidFill>
              <a:effectLst/>
              <a:latin typeface="+mn-lt"/>
              <a:ea typeface="+mn-ea"/>
              <a:cs typeface="+mn-cs"/>
            </a:rPr>
            <a:t>Water consumption is based on automatic data transfers from Group locations where such transfers are possible. We can mainly register the specific water consumption of HQ and staff buildings. If neither a reading nor a statement by the lessor is available for a given location, the water consumption will be estimated based on the average water consumption of the other Group locations.</a:t>
          </a:r>
          <a:endParaRPr lang="da-DK" sz="800">
            <a:solidFill>
              <a:schemeClr val="dk1"/>
            </a:solidFill>
            <a:effectLst/>
            <a:latin typeface="+mn-lt"/>
            <a:ea typeface="+mn-ea"/>
            <a:cs typeface="+mn-cs"/>
          </a:endParaRPr>
        </a:p>
        <a:p>
          <a:r>
            <a:rPr lang="en-GB" sz="800" b="1">
              <a:solidFill>
                <a:schemeClr val="dk1"/>
              </a:solidFill>
              <a:effectLst/>
              <a:latin typeface="+mn-lt"/>
              <a:ea typeface="+mn-ea"/>
              <a:cs typeface="+mn-cs"/>
            </a:rPr>
            <a:t> </a:t>
          </a:r>
          <a:endParaRPr lang="da-DK" sz="800">
            <a:solidFill>
              <a:schemeClr val="dk1"/>
            </a:solidFill>
            <a:effectLst/>
            <a:latin typeface="+mn-lt"/>
            <a:ea typeface="+mn-ea"/>
            <a:cs typeface="+mn-cs"/>
          </a:endParaRPr>
        </a:p>
        <a:p>
          <a:r>
            <a:rPr lang="en-GB" sz="800" b="1">
              <a:solidFill>
                <a:schemeClr val="dk1"/>
              </a:solidFill>
              <a:effectLst/>
              <a:latin typeface="+mn-lt"/>
              <a:ea typeface="+mn-ea"/>
              <a:cs typeface="+mn-cs"/>
            </a:rPr>
            <a:t>Waste: </a:t>
          </a:r>
          <a:endParaRPr lang="da-DK" sz="800">
            <a:solidFill>
              <a:schemeClr val="dk1"/>
            </a:solidFill>
            <a:effectLst/>
            <a:latin typeface="+mn-lt"/>
            <a:ea typeface="+mn-ea"/>
            <a:cs typeface="+mn-cs"/>
          </a:endParaRPr>
        </a:p>
        <a:p>
          <a:r>
            <a:rPr lang="en-GB" sz="800">
              <a:solidFill>
                <a:schemeClr val="dk1"/>
              </a:solidFill>
              <a:effectLst/>
              <a:latin typeface="+mn-lt"/>
              <a:ea typeface="+mn-ea"/>
              <a:cs typeface="+mn-cs"/>
            </a:rPr>
            <a:t>Waste generated by Nykredit's staff is to a varying degree sorted at the Group's different locations. Waste disposed of in Nykredit containers (intended for that purpose) is registered by the suppliers, who determine waste fraction, expenses and kilos per location per month. The determination of waste includes combustible and recyclable waste. Recyclable waste comprises: electronic waste, iron and metal, paper, cardboard, plastic, biowaste, batteries, glass and other types of non-combustible waste. </a:t>
          </a:r>
          <a:br>
            <a:rPr lang="en-GB" sz="800">
              <a:solidFill>
                <a:schemeClr val="dk1"/>
              </a:solidFill>
              <a:effectLst/>
              <a:latin typeface="+mn-lt"/>
              <a:ea typeface="+mn-ea"/>
              <a:cs typeface="+mn-cs"/>
            </a:rPr>
          </a:br>
          <a:r>
            <a:rPr lang="en-GB" sz="800">
              <a:solidFill>
                <a:schemeClr val="dk1"/>
              </a:solidFill>
              <a:effectLst/>
              <a:latin typeface="+mn-lt"/>
              <a:ea typeface="+mn-ea"/>
              <a:cs typeface="+mn-cs"/>
            </a:rPr>
            <a:t>The determination of waste consumption does not include foreign activities. Combustible waste from some of the leased premises is not included in our statistics, as it is disposed of by the lessor as part of the regular municipal refuse collection.</a:t>
          </a:r>
          <a:endParaRPr lang="da-DK" sz="800">
            <a:solidFill>
              <a:schemeClr val="dk1"/>
            </a:solidFill>
            <a:effectLst/>
            <a:latin typeface="+mn-lt"/>
            <a:ea typeface="+mn-ea"/>
            <a:cs typeface="+mn-cs"/>
          </a:endParaRPr>
        </a:p>
        <a:p>
          <a:r>
            <a:rPr lang="en-GB" sz="800" b="1">
              <a:solidFill>
                <a:schemeClr val="dk1"/>
              </a:solidFill>
              <a:effectLst/>
              <a:latin typeface="+mn-lt"/>
              <a:ea typeface="+mn-ea"/>
              <a:cs typeface="+mn-cs"/>
            </a:rPr>
            <a:t> </a:t>
          </a:r>
          <a:endParaRPr lang="da-DK" sz="800">
            <a:solidFill>
              <a:schemeClr val="dk1"/>
            </a:solidFill>
            <a:effectLst/>
            <a:latin typeface="+mn-lt"/>
            <a:ea typeface="+mn-ea"/>
            <a:cs typeface="+mn-cs"/>
          </a:endParaRPr>
        </a:p>
        <a:p>
          <a:r>
            <a:rPr lang="en-GB" sz="800" b="1">
              <a:solidFill>
                <a:schemeClr val="dk1"/>
              </a:solidFill>
              <a:effectLst/>
              <a:latin typeface="+mn-lt"/>
              <a:ea typeface="+mn-ea"/>
              <a:cs typeface="+mn-cs"/>
            </a:rPr>
            <a:t>Transport:</a:t>
          </a:r>
          <a:r>
            <a:rPr lang="en-GB" sz="800">
              <a:solidFill>
                <a:schemeClr val="dk1"/>
              </a:solidFill>
              <a:effectLst/>
              <a:latin typeface="+mn-lt"/>
              <a:ea typeface="+mn-ea"/>
              <a:cs typeface="+mn-cs"/>
            </a:rPr>
            <a:t> </a:t>
          </a:r>
          <a:endParaRPr lang="da-DK" sz="800">
            <a:solidFill>
              <a:schemeClr val="dk1"/>
            </a:solidFill>
            <a:effectLst/>
            <a:latin typeface="+mn-lt"/>
            <a:ea typeface="+mn-ea"/>
            <a:cs typeface="+mn-cs"/>
          </a:endParaRPr>
        </a:p>
        <a:p>
          <a:r>
            <a:rPr lang="en-GB" sz="800">
              <a:solidFill>
                <a:schemeClr val="dk1"/>
              </a:solidFill>
              <a:effectLst/>
              <a:latin typeface="+mn-lt"/>
              <a:ea typeface="+mn-ea"/>
              <a:cs typeface="+mn-cs"/>
            </a:rPr>
            <a:t>Transport by company cars includes transport by the Group's own and leased vans, company cars and intercompany mail vans. Mileage of Nykredit's own cars is determined using estimated average data based on the annual mileage (kilometres) of a company car. Fuel costs of staff members' company cars are calculated</a:t>
          </a:r>
          <a:r>
            <a:rPr lang="en-GB" sz="800" baseline="0">
              <a:solidFill>
                <a:schemeClr val="dk1"/>
              </a:solidFill>
              <a:effectLst/>
              <a:latin typeface="+mn-lt"/>
              <a:ea typeface="+mn-ea"/>
              <a:cs typeface="+mn-cs"/>
            </a:rPr>
            <a:t> using 10</a:t>
          </a:r>
          <a:r>
            <a:rPr lang="en-GB" sz="800">
              <a:solidFill>
                <a:schemeClr val="dk1"/>
              </a:solidFill>
              <a:effectLst/>
              <a:latin typeface="+mn-lt"/>
              <a:ea typeface="+mn-ea"/>
              <a:cs typeface="+mn-cs"/>
            </a:rPr>
            <a:t>0% of the estimated consumption. Travel by leased company cars/gross contract cars is determined as mileage (kilometres) based on the number of litres of fuel purchased per car (provided by Nykredit Leasing).</a:t>
          </a:r>
          <a:br>
            <a:rPr lang="en-GB" sz="800">
              <a:solidFill>
                <a:schemeClr val="dk1"/>
              </a:solidFill>
              <a:effectLst/>
              <a:latin typeface="+mn-lt"/>
              <a:ea typeface="+mn-ea"/>
              <a:cs typeface="+mn-cs"/>
            </a:rPr>
          </a:br>
          <a:r>
            <a:rPr lang="en-GB" sz="800">
              <a:solidFill>
                <a:schemeClr val="dk1"/>
              </a:solidFill>
              <a:effectLst/>
              <a:latin typeface="+mn-lt"/>
              <a:ea typeface="+mn-ea"/>
              <a:cs typeface="+mn-cs"/>
            </a:rPr>
            <a:t>For staff travelling by their own car, mileage (kilometres) is entered in the workforce management system ProMark for registration and reimbursement of annual transport costs divided by the going national rate of mileage allowance (DKK 3.52 in 2021). Expenses covering mileage (kilometres) for travel by taxi are based on the annual expenses recorded in the Group's financial statements, applying a rate of DKK 21.3 per kilometre calculated as the average price per kilometre based on total expenses and mileage in 2021. Air travel is determined as kilometres per month based on statements generated on the online booking platform of the Group's external travel agency, Egencia. Egencia applies information from the booking system Amadeus and the tickets they book in the system on behalf of Nykredit. Reporting of travel with SAS Travel Pass between Copenhagen and Aalborg is determined based on the number of flights delivered by SAS and the straight line distance between CPH-AAL. Reported travel not booked through Egencia and SAS Travel Pass is factored in based on private out-of-pocket expenses for air travel. Costs are translated into kilometres using a rate of DKK 1.70 per kilometre, which is the average price per kilometre based on total expenses and air mileage (kilometres) in 2021.</a:t>
          </a:r>
          <a:endParaRPr lang="da-DK" sz="800">
            <a:solidFill>
              <a:schemeClr val="dk1"/>
            </a:solidFill>
            <a:effectLst/>
            <a:latin typeface="+mn-lt"/>
            <a:ea typeface="+mn-ea"/>
            <a:cs typeface="+mn-cs"/>
          </a:endParaRPr>
        </a:p>
        <a:p>
          <a:r>
            <a:rPr lang="en-GB" sz="800">
              <a:solidFill>
                <a:schemeClr val="dk1"/>
              </a:solidFill>
              <a:effectLst/>
              <a:latin typeface="+mn-lt"/>
              <a:ea typeface="+mn-ea"/>
              <a:cs typeface="+mn-cs"/>
            </a:rPr>
            <a:t> </a:t>
          </a:r>
          <a:endParaRPr lang="da-DK" sz="800">
            <a:solidFill>
              <a:schemeClr val="dk1"/>
            </a:solidFill>
            <a:effectLst/>
            <a:latin typeface="+mn-lt"/>
            <a:ea typeface="+mn-ea"/>
            <a:cs typeface="+mn-cs"/>
          </a:endParaRPr>
        </a:p>
        <a:p>
          <a:r>
            <a:rPr lang="en-GB" sz="800" b="1">
              <a:solidFill>
                <a:schemeClr val="dk1"/>
              </a:solidFill>
              <a:effectLst/>
              <a:latin typeface="+mn-lt"/>
              <a:ea typeface="+mn-ea"/>
              <a:cs typeface="+mn-cs"/>
            </a:rPr>
            <a:t>Air emissions:</a:t>
          </a:r>
          <a:r>
            <a:rPr lang="en-GB" sz="800">
              <a:solidFill>
                <a:schemeClr val="dk1"/>
              </a:solidFill>
              <a:effectLst/>
              <a:latin typeface="+mn-lt"/>
              <a:ea typeface="+mn-ea"/>
              <a:cs typeface="+mn-cs"/>
            </a:rPr>
            <a:t> </a:t>
          </a:r>
          <a:endParaRPr lang="da-DK" sz="800">
            <a:solidFill>
              <a:schemeClr val="dk1"/>
            </a:solidFill>
            <a:effectLst/>
            <a:latin typeface="+mn-lt"/>
            <a:ea typeface="+mn-ea"/>
            <a:cs typeface="+mn-cs"/>
          </a:endParaRPr>
        </a:p>
        <a:p>
          <a:r>
            <a:rPr lang="en-GB" sz="800">
              <a:solidFill>
                <a:schemeClr val="dk1"/>
              </a:solidFill>
              <a:effectLst/>
              <a:latin typeface="+mn-lt"/>
              <a:ea typeface="+mn-ea"/>
              <a:cs typeface="+mn-cs"/>
            </a:rPr>
            <a:t>Carbon emissions are determined based in part on the Group's energy consumption and in part on consumption data covering car, train and air travel. The quality of carbon emission factors may vary, depending of the availability of specific factors. We therefore try to identify the most recent and most updated emission factors for calculation of air emissions. Several Nykredit locations are supplied with district heating cogenerated with electricity. Emissions from these plants are distributed according to a fixed ratio between electricity and heating (the so-called 200% method). </a:t>
          </a:r>
          <a:br>
            <a:rPr lang="en-GB" sz="800">
              <a:solidFill>
                <a:schemeClr val="dk1"/>
              </a:solidFill>
              <a:effectLst/>
              <a:latin typeface="+mn-lt"/>
              <a:ea typeface="+mn-ea"/>
              <a:cs typeface="+mn-cs"/>
            </a:rPr>
          </a:br>
          <a:r>
            <a:rPr lang="en-GB" sz="800">
              <a:solidFill>
                <a:schemeClr val="dk1"/>
              </a:solidFill>
              <a:effectLst/>
              <a:latin typeface="+mn-lt"/>
              <a:ea typeface="+mn-ea"/>
              <a:cs typeface="+mn-cs"/>
            </a:rPr>
            <a:t>Under this method, the environmental benefits of combined heat and power production are distributed evenly between electricity and district heating. In preparing Nykredit's annual climate and environment report, we apply environmental declarations/emission factors calculated according to the 200% method. Emission factors published on energinet.dk are applied to determine electricity consumption emissions. The most recent emission factors available on ens.dk are applied to determine district heating emissions. As for gas, an overview of total carbon savings achieved when converting from natural gas to carbon-neutral biogas is provided by the supplier of biogas. Emission factors published on ens.dk are applied to determine emissions from travel by car (company car, taxi and own car). Nykredit's average car emissions are determined using published carbon emission data on cars registered in Denmark in 2006 and 2012. Data on emissions from travel by train are provided by DSB, whereas data on emissions from air travel are reported directly by our travel agency, Egencia. The travel agency applies a method of determination containing different emission data on short-, medium- and long-distance flights. This method is based on the official, international standard set by the Department for Environment, Food and Rural Affairs (DEFRA). </a:t>
          </a:r>
          <a:br>
            <a:rPr lang="en-GB" sz="800">
              <a:solidFill>
                <a:schemeClr val="dk1"/>
              </a:solidFill>
              <a:effectLst/>
              <a:latin typeface="+mn-lt"/>
              <a:ea typeface="+mn-ea"/>
              <a:cs typeface="+mn-cs"/>
            </a:rPr>
          </a:br>
          <a:r>
            <a:rPr lang="en-GB" sz="800">
              <a:solidFill>
                <a:schemeClr val="dk1"/>
              </a:solidFill>
              <a:effectLst/>
              <a:latin typeface="+mn-lt"/>
              <a:ea typeface="+mn-ea"/>
              <a:cs typeface="+mn-cs"/>
            </a:rPr>
            <a:t>Wherever possible, we report greenhouse gas emissions in CO2 equivalents (CO2e). However, as carbon dioxide (CO2) makes up the vast majority of our greenhouse gas emissions, we have decided to generally use the expression "carbon emissions" or "CO2 emissions", with no indication of equivalents.</a:t>
          </a:r>
          <a:endParaRPr lang="da-DK" sz="800" baseline="0">
            <a:solidFill>
              <a:schemeClr val="tx1"/>
            </a:solidFill>
            <a:latin typeface="+mn-lt"/>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201930</xdr:colOff>
      <xdr:row>1</xdr:row>
      <xdr:rowOff>30480</xdr:rowOff>
    </xdr:from>
    <xdr:to>
      <xdr:col>1</xdr:col>
      <xdr:colOff>1998058</xdr:colOff>
      <xdr:row>3</xdr:row>
      <xdr:rowOff>55880</xdr:rowOff>
    </xdr:to>
    <xdr:pic>
      <xdr:nvPicPr>
        <xdr:cNvPr id="4" name="Picture 2" descr="Billedbank">
          <a:extLst>
            <a:ext uri="{FF2B5EF4-FFF2-40B4-BE49-F238E27FC236}">
              <a16:creationId xmlns:a16="http://schemas.microsoft.com/office/drawing/2014/main" id="{00000000-0008-0000-05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85" t="33861" r="10652" b="35999"/>
        <a:stretch/>
      </xdr:blipFill>
      <xdr:spPr bwMode="auto">
        <a:xfrm>
          <a:off x="201930" y="201930"/>
          <a:ext cx="2107278" cy="381000"/>
        </a:xfrm>
        <a:prstGeom prst="rect">
          <a:avLst/>
        </a:prstGeom>
        <a:solidFill>
          <a:schemeClr val="bg1"/>
        </a:solidFill>
        <a:effectLst/>
      </xdr:spPr>
    </xdr:pic>
    <xdr:clientData/>
  </xdr:twoCellAnchor>
  <xdr:twoCellAnchor editAs="oneCell">
    <xdr:from>
      <xdr:col>6</xdr:col>
      <xdr:colOff>178110</xdr:colOff>
      <xdr:row>0</xdr:row>
      <xdr:rowOff>92927</xdr:rowOff>
    </xdr:from>
    <xdr:to>
      <xdr:col>6</xdr:col>
      <xdr:colOff>887879</xdr:colOff>
      <xdr:row>4</xdr:row>
      <xdr:rowOff>70514</xdr:rowOff>
    </xdr:to>
    <xdr:pic>
      <xdr:nvPicPr>
        <xdr:cNvPr id="3" name="Picture 2">
          <a:hlinkClick xmlns:r="http://schemas.openxmlformats.org/officeDocument/2006/relationships" r:id="rId2"/>
          <a:extLst>
            <a:ext uri="{FF2B5EF4-FFF2-40B4-BE49-F238E27FC236}">
              <a16:creationId xmlns:a16="http://schemas.microsoft.com/office/drawing/2014/main" id="{D43E83F8-3757-4B0C-9EC3-C80E96501A8B}"/>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8" r="88"/>
        <a:stretch/>
      </xdr:blipFill>
      <xdr:spPr>
        <a:xfrm>
          <a:off x="10012866" y="92927"/>
          <a:ext cx="703419" cy="71147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238125</xdr:colOff>
      <xdr:row>1</xdr:row>
      <xdr:rowOff>30480</xdr:rowOff>
    </xdr:from>
    <xdr:to>
      <xdr:col>1</xdr:col>
      <xdr:colOff>2021694</xdr:colOff>
      <xdr:row>3</xdr:row>
      <xdr:rowOff>55880</xdr:rowOff>
    </xdr:to>
    <xdr:pic>
      <xdr:nvPicPr>
        <xdr:cNvPr id="4" name="Picture 2" descr="Billedbank">
          <a:extLst>
            <a:ext uri="{FF2B5EF4-FFF2-40B4-BE49-F238E27FC236}">
              <a16:creationId xmlns:a16="http://schemas.microsoft.com/office/drawing/2014/main" id="{00000000-0008-0000-06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85" t="33861" r="10652" b="35999"/>
        <a:stretch/>
      </xdr:blipFill>
      <xdr:spPr bwMode="auto">
        <a:xfrm>
          <a:off x="238125" y="201930"/>
          <a:ext cx="2113769" cy="381000"/>
        </a:xfrm>
        <a:prstGeom prst="rect">
          <a:avLst/>
        </a:prstGeom>
        <a:solidFill>
          <a:schemeClr val="bg1"/>
        </a:solidFill>
        <a:effectLst/>
      </xdr:spPr>
    </xdr:pic>
    <xdr:clientData/>
  </xdr:twoCellAnchor>
  <xdr:twoCellAnchor editAs="oneCell">
    <xdr:from>
      <xdr:col>7</xdr:col>
      <xdr:colOff>523876</xdr:colOff>
      <xdr:row>0</xdr:row>
      <xdr:rowOff>9525</xdr:rowOff>
    </xdr:from>
    <xdr:to>
      <xdr:col>8</xdr:col>
      <xdr:colOff>87633</xdr:colOff>
      <xdr:row>3</xdr:row>
      <xdr:rowOff>101600</xdr:rowOff>
    </xdr:to>
    <xdr:pic>
      <xdr:nvPicPr>
        <xdr:cNvPr id="3" name="Picture 2">
          <a:hlinkClick xmlns:r="http://schemas.openxmlformats.org/officeDocument/2006/relationships" r:id="rId2"/>
          <a:extLst>
            <a:ext uri="{FF2B5EF4-FFF2-40B4-BE49-F238E27FC236}">
              <a16:creationId xmlns:a16="http://schemas.microsoft.com/office/drawing/2014/main" id="{87FAE35B-7634-47F3-90B8-A52895079151}"/>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8" r="88"/>
        <a:stretch/>
      </xdr:blipFill>
      <xdr:spPr>
        <a:xfrm>
          <a:off x="9813926" y="9525"/>
          <a:ext cx="640082" cy="6445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20955</xdr:colOff>
      <xdr:row>1</xdr:row>
      <xdr:rowOff>28575</xdr:rowOff>
    </xdr:from>
    <xdr:to>
      <xdr:col>1</xdr:col>
      <xdr:colOff>2164428</xdr:colOff>
      <xdr:row>3</xdr:row>
      <xdr:rowOff>66675</xdr:rowOff>
    </xdr:to>
    <xdr:pic>
      <xdr:nvPicPr>
        <xdr:cNvPr id="2" name="Picture 2" descr="Billedbank">
          <a:extLst>
            <a:ext uri="{FF2B5EF4-FFF2-40B4-BE49-F238E27FC236}">
              <a16:creationId xmlns:a16="http://schemas.microsoft.com/office/drawing/2014/main" id="{00000000-0008-0000-07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85" t="33861" r="10652" b="35999"/>
        <a:stretch/>
      </xdr:blipFill>
      <xdr:spPr bwMode="auto">
        <a:xfrm>
          <a:off x="344805" y="209550"/>
          <a:ext cx="2143473" cy="400050"/>
        </a:xfrm>
        <a:prstGeom prst="rect">
          <a:avLst/>
        </a:prstGeom>
        <a:solidFill>
          <a:schemeClr val="bg1"/>
        </a:solidFill>
        <a:effectLst/>
      </xdr:spPr>
    </xdr:pic>
    <xdr:clientData/>
  </xdr:twoCellAnchor>
  <xdr:twoCellAnchor editAs="oneCell">
    <xdr:from>
      <xdr:col>4</xdr:col>
      <xdr:colOff>175260</xdr:colOff>
      <xdr:row>18</xdr:row>
      <xdr:rowOff>15241</xdr:rowOff>
    </xdr:from>
    <xdr:to>
      <xdr:col>12</xdr:col>
      <xdr:colOff>396240</xdr:colOff>
      <xdr:row>37</xdr:row>
      <xdr:rowOff>25528</xdr:rowOff>
    </xdr:to>
    <xdr:pic>
      <xdr:nvPicPr>
        <xdr:cNvPr id="3" name="Billed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a:stretch>
          <a:fillRect/>
        </a:stretch>
      </xdr:blipFill>
      <xdr:spPr>
        <a:xfrm>
          <a:off x="9898380" y="3581401"/>
          <a:ext cx="5585460" cy="3446907"/>
        </a:xfrm>
        <a:prstGeom prst="rect">
          <a:avLst/>
        </a:prstGeom>
      </xdr:spPr>
    </xdr:pic>
    <xdr:clientData/>
  </xdr:twoCellAnchor>
  <xdr:twoCellAnchor>
    <xdr:from>
      <xdr:col>4</xdr:col>
      <xdr:colOff>198120</xdr:colOff>
      <xdr:row>8</xdr:row>
      <xdr:rowOff>106680</xdr:rowOff>
    </xdr:from>
    <xdr:to>
      <xdr:col>5</xdr:col>
      <xdr:colOff>647700</xdr:colOff>
      <xdr:row>11</xdr:row>
      <xdr:rowOff>22860</xdr:rowOff>
    </xdr:to>
    <xdr:sp macro="" textlink="">
      <xdr:nvSpPr>
        <xdr:cNvPr id="4" name="Tekstfelt 3">
          <a:extLst>
            <a:ext uri="{FF2B5EF4-FFF2-40B4-BE49-F238E27FC236}">
              <a16:creationId xmlns:a16="http://schemas.microsoft.com/office/drawing/2014/main" id="{00000000-0008-0000-0700-000004000000}"/>
            </a:ext>
          </a:extLst>
        </xdr:cNvPr>
        <xdr:cNvSpPr txBox="1"/>
      </xdr:nvSpPr>
      <xdr:spPr>
        <a:xfrm>
          <a:off x="9921240" y="1737360"/>
          <a:ext cx="1120140"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100" b="0" i="0" u="none" strike="noStrike">
              <a:solidFill>
                <a:srgbClr val="FF0000"/>
              </a:solidFill>
              <a:effectLst/>
              <a:latin typeface="+mn-lt"/>
              <a:ea typeface="+mn-ea"/>
              <a:cs typeface="+mn-cs"/>
            </a:rPr>
            <a:t>Evt.</a:t>
          </a:r>
          <a:r>
            <a:rPr lang="da-DK" sz="1100" b="0" i="0" u="none" strike="noStrike" baseline="0">
              <a:solidFill>
                <a:srgbClr val="FF0000"/>
              </a:solidFill>
              <a:effectLst/>
              <a:latin typeface="+mn-lt"/>
              <a:ea typeface="+mn-ea"/>
              <a:cs typeface="+mn-cs"/>
            </a:rPr>
            <a:t> ud?</a:t>
          </a:r>
          <a:endParaRPr lang="da-DK" sz="1100">
            <a:solidFill>
              <a:srgbClr val="FF0000"/>
            </a:solidFill>
          </a:endParaRPr>
        </a:p>
      </xdr:txBody>
    </xdr:sp>
    <xdr:clientData/>
  </xdr:twoCellAnchor>
  <xdr:twoCellAnchor>
    <xdr:from>
      <xdr:col>4</xdr:col>
      <xdr:colOff>22860</xdr:colOff>
      <xdr:row>38</xdr:row>
      <xdr:rowOff>0</xdr:rowOff>
    </xdr:from>
    <xdr:to>
      <xdr:col>9</xdr:col>
      <xdr:colOff>320040</xdr:colOff>
      <xdr:row>41</xdr:row>
      <xdr:rowOff>45720</xdr:rowOff>
    </xdr:to>
    <xdr:sp macro="" textlink="">
      <xdr:nvSpPr>
        <xdr:cNvPr id="5" name="Tekstfelt 4">
          <a:extLst>
            <a:ext uri="{FF2B5EF4-FFF2-40B4-BE49-F238E27FC236}">
              <a16:creationId xmlns:a16="http://schemas.microsoft.com/office/drawing/2014/main" id="{00000000-0008-0000-0700-000005000000}"/>
            </a:ext>
          </a:extLst>
        </xdr:cNvPr>
        <xdr:cNvSpPr txBox="1"/>
      </xdr:nvSpPr>
      <xdr:spPr>
        <a:xfrm>
          <a:off x="9745980" y="7178040"/>
          <a:ext cx="3649980"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100" b="0" i="0" u="none" strike="noStrike">
              <a:solidFill>
                <a:srgbClr val="FF0000"/>
              </a:solidFill>
              <a:effectLst/>
              <a:latin typeface="+mn-lt"/>
              <a:ea typeface="+mn-ea"/>
              <a:cs typeface="+mn-cs"/>
            </a:rPr>
            <a:t>Tal eller forklaring med i Søjle III rapport</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219075</xdr:colOff>
      <xdr:row>0</xdr:row>
      <xdr:rowOff>163830</xdr:rowOff>
    </xdr:from>
    <xdr:to>
      <xdr:col>1</xdr:col>
      <xdr:colOff>2002644</xdr:colOff>
      <xdr:row>2</xdr:row>
      <xdr:rowOff>167005</xdr:rowOff>
    </xdr:to>
    <xdr:pic>
      <xdr:nvPicPr>
        <xdr:cNvPr id="4" name="Picture 2" descr="Billedbank">
          <a:extLst>
            <a:ext uri="{FF2B5EF4-FFF2-40B4-BE49-F238E27FC236}">
              <a16:creationId xmlns:a16="http://schemas.microsoft.com/office/drawing/2014/main" id="{03DC1F38-0664-4CD3-986C-0D6F4F105C7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85" t="33861" r="10652" b="35999"/>
        <a:stretch/>
      </xdr:blipFill>
      <xdr:spPr bwMode="auto">
        <a:xfrm>
          <a:off x="219075" y="163830"/>
          <a:ext cx="2113769" cy="368300"/>
        </a:xfrm>
        <a:prstGeom prst="rect">
          <a:avLst/>
        </a:prstGeom>
        <a:solidFill>
          <a:schemeClr val="bg1"/>
        </a:solidFill>
        <a:effectLst/>
      </xdr:spPr>
    </xdr:pic>
    <xdr:clientData/>
  </xdr:twoCellAnchor>
  <xdr:twoCellAnchor editAs="oneCell">
    <xdr:from>
      <xdr:col>7</xdr:col>
      <xdr:colOff>523876</xdr:colOff>
      <xdr:row>0</xdr:row>
      <xdr:rowOff>9525</xdr:rowOff>
    </xdr:from>
    <xdr:to>
      <xdr:col>8</xdr:col>
      <xdr:colOff>90808</xdr:colOff>
      <xdr:row>3</xdr:row>
      <xdr:rowOff>82550</xdr:rowOff>
    </xdr:to>
    <xdr:pic>
      <xdr:nvPicPr>
        <xdr:cNvPr id="3" name="Picture 2">
          <a:hlinkClick xmlns:r="http://schemas.openxmlformats.org/officeDocument/2006/relationships" r:id="rId2"/>
          <a:extLst>
            <a:ext uri="{FF2B5EF4-FFF2-40B4-BE49-F238E27FC236}">
              <a16:creationId xmlns:a16="http://schemas.microsoft.com/office/drawing/2014/main" id="{E573069B-49A1-4F6F-84A3-4F4474BEC217}"/>
            </a:ext>
            <a:ext uri="{147F2762-F138-4A5C-976F-8EAC2B608ADB}">
              <a16:predDERef xmlns:a16="http://schemas.microsoft.com/office/drawing/2014/main" pred="{03DC1F38-0664-4CD3-986C-0D6F4F105C7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8" r="88"/>
        <a:stretch/>
      </xdr:blipFill>
      <xdr:spPr>
        <a:xfrm>
          <a:off x="10820401" y="9525"/>
          <a:ext cx="640082" cy="606425"/>
        </a:xfrm>
        <a:prstGeom prst="rect">
          <a:avLst/>
        </a:prstGeom>
      </xdr:spPr>
    </xdr:pic>
    <xdr:clientData/>
  </xdr:twoCellAnchor>
  <xdr:twoCellAnchor>
    <xdr:from>
      <xdr:col>0</xdr:col>
      <xdr:colOff>314326</xdr:colOff>
      <xdr:row>5</xdr:row>
      <xdr:rowOff>47624</xdr:rowOff>
    </xdr:from>
    <xdr:to>
      <xdr:col>6</xdr:col>
      <xdr:colOff>1037168</xdr:colOff>
      <xdr:row>11</xdr:row>
      <xdr:rowOff>169333</xdr:rowOff>
    </xdr:to>
    <xdr:sp macro="" textlink="">
      <xdr:nvSpPr>
        <xdr:cNvPr id="5" name="Tekstfelt 8">
          <a:extLst>
            <a:ext uri="{FF2B5EF4-FFF2-40B4-BE49-F238E27FC236}">
              <a16:creationId xmlns:a16="http://schemas.microsoft.com/office/drawing/2014/main" id="{5C907CCB-1D4F-49F3-B455-2DF16854B675}"/>
            </a:ext>
            <a:ext uri="{147F2762-F138-4A5C-976F-8EAC2B608ADB}">
              <a16:predDERef xmlns:a16="http://schemas.microsoft.com/office/drawing/2014/main" pred="{E573069B-49A1-4F6F-84A3-4F4474BEC217}"/>
            </a:ext>
          </a:extLst>
        </xdr:cNvPr>
        <xdr:cNvSpPr txBox="1"/>
      </xdr:nvSpPr>
      <xdr:spPr>
        <a:xfrm>
          <a:off x="314326" y="1105957"/>
          <a:ext cx="9962092" cy="1264709"/>
        </a:xfrm>
        <a:prstGeom prst="rect">
          <a:avLst/>
        </a:prstGeom>
        <a:solidFill>
          <a:schemeClr val="lt1"/>
        </a:solidFill>
        <a:ln w="9525" cmpd="sng">
          <a:noFill/>
        </a:ln>
      </xdr:spPr>
      <xdr:txBody>
        <a:bodyPr vertOverflow="clip" horzOverflow="clip" wrap="square" lIns="91440" tIns="45720" rIns="91440" bIns="45720" rtlCol="0" anchor="t">
          <a:noAutofit/>
        </a:bodyPr>
        <a:lstStyle/>
        <a:p>
          <a:pPr marL="0" indent="0" algn="l"/>
          <a:r>
            <a:rPr lang="en-US" sz="900">
              <a:latin typeface="+mn-lt"/>
              <a:ea typeface="+mn-lt"/>
              <a:cs typeface="+mn-lt"/>
            </a:rPr>
            <a:t>Exposures to taxonomy-eligible and non-eligible economic activities are presented in accordance with Article 10.3 of the Commission Delegated Regulation (EU) 2021/2178 of 6 July 2021 supplementing Regulation (EU) 2020/852 of the European Parliament and of the Council by specifying the content and presentation of information to be disclosed by undertakings subject to Article 19a or 29a of Directive 2013/34/EU concerning environmentally sustainable economic activities, and specifying the methodology to comply with that disclosure obligation.</a:t>
          </a:r>
        </a:p>
        <a:p>
          <a:pPr marL="0" indent="0" algn="l"/>
          <a:endParaRPr lang="en-US" sz="900">
            <a:latin typeface="+mn-lt"/>
            <a:ea typeface="+mn-lt"/>
            <a:cs typeface="+mn-lt"/>
          </a:endParaRPr>
        </a:p>
        <a:p>
          <a:pPr marL="0" indent="0" algn="l"/>
          <a:r>
            <a:rPr lang="en-US" sz="900">
              <a:latin typeface="+mn-lt"/>
              <a:ea typeface="+mn-lt"/>
              <a:cs typeface="+mn-lt"/>
            </a:rPr>
            <a:t>It is suggested by the European Commission that disclosures related to taxonomy-eligibility are based on the data related to taxonomy-eligibility of the activities of underlying counterparties. As such data is not available in the first year of reporting for undertakings that are obliged to publish non-financial information pursuant to Article 19a or 29a of Directive 2013/34/EU, taxonomy-eligible economic activities for Nykredit consist of loans to households collateralised by residential immovable property or granted for renovation purposes, and retail exposures to car loans. </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201930</xdr:colOff>
      <xdr:row>1</xdr:row>
      <xdr:rowOff>11430</xdr:rowOff>
    </xdr:from>
    <xdr:to>
      <xdr:col>1</xdr:col>
      <xdr:colOff>1991708</xdr:colOff>
      <xdr:row>3</xdr:row>
      <xdr:rowOff>36830</xdr:rowOff>
    </xdr:to>
    <xdr:pic>
      <xdr:nvPicPr>
        <xdr:cNvPr id="3" name="Picture 2" descr="Billedbank">
          <a:extLst>
            <a:ext uri="{FF2B5EF4-FFF2-40B4-BE49-F238E27FC236}">
              <a16:creationId xmlns:a16="http://schemas.microsoft.com/office/drawing/2014/main" id="{00000000-0008-0000-08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85" t="33861" r="10652" b="35999"/>
        <a:stretch/>
      </xdr:blipFill>
      <xdr:spPr bwMode="auto">
        <a:xfrm>
          <a:off x="201930" y="182880"/>
          <a:ext cx="2100928" cy="381000"/>
        </a:xfrm>
        <a:prstGeom prst="rect">
          <a:avLst/>
        </a:prstGeom>
        <a:solidFill>
          <a:schemeClr val="bg1"/>
        </a:solidFill>
        <a:effectLst/>
      </xdr:spPr>
    </xdr:pic>
    <xdr:clientData/>
  </xdr:twoCellAnchor>
  <xdr:twoCellAnchor>
    <xdr:from>
      <xdr:col>0</xdr:col>
      <xdr:colOff>250032</xdr:colOff>
      <xdr:row>58</xdr:row>
      <xdr:rowOff>23811</xdr:rowOff>
    </xdr:from>
    <xdr:to>
      <xdr:col>5</xdr:col>
      <xdr:colOff>136854</xdr:colOff>
      <xdr:row>61</xdr:row>
      <xdr:rowOff>2381</xdr:rowOff>
    </xdr:to>
    <xdr:sp macro="" textlink="">
      <xdr:nvSpPr>
        <xdr:cNvPr id="8" name="Tekstfelt 7">
          <a:extLst>
            <a:ext uri="{FF2B5EF4-FFF2-40B4-BE49-F238E27FC236}">
              <a16:creationId xmlns:a16="http://schemas.microsoft.com/office/drawing/2014/main" id="{00000000-0008-0000-0800-000008000000}"/>
            </a:ext>
            <a:ext uri="{147F2762-F138-4A5C-976F-8EAC2B608ADB}">
              <a16:predDERef xmlns:a16="http://schemas.microsoft.com/office/drawing/2014/main" pred="{00000000-0008-0000-0800-000002000000}"/>
            </a:ext>
          </a:extLst>
        </xdr:cNvPr>
        <xdr:cNvSpPr txBox="1"/>
      </xdr:nvSpPr>
      <xdr:spPr>
        <a:xfrm>
          <a:off x="250032" y="10884501"/>
          <a:ext cx="9822382" cy="5424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900" baseline="0">
              <a:solidFill>
                <a:schemeClr val="tx1"/>
              </a:solidFill>
              <a:latin typeface="+mn-lt"/>
            </a:rPr>
            <a:t>The principal tasks of the Board Remuneration Committee are to qualify proposals for Nykredit's remuneration policy and guidelines for incentive pay and to oversee compliance thereof. Furthermore, it reviews the criteria for appointing special risk takers and assesses the Group's risks relative to the remuneration structure, which is coordinated with the Board Risk Committee as required. Details on bonuses to risk takers as well as remuneration policy and practices are available at https://www.nykredit.com/engb/om-os/organisation/board/remuneration-board/</a:t>
          </a:r>
        </a:p>
      </xdr:txBody>
    </xdr:sp>
    <xdr:clientData/>
  </xdr:twoCellAnchor>
  <xdr:twoCellAnchor>
    <xdr:from>
      <xdr:col>0</xdr:col>
      <xdr:colOff>250032</xdr:colOff>
      <xdr:row>69</xdr:row>
      <xdr:rowOff>23811</xdr:rowOff>
    </xdr:from>
    <xdr:to>
      <xdr:col>5</xdr:col>
      <xdr:colOff>1</xdr:colOff>
      <xdr:row>70</xdr:row>
      <xdr:rowOff>178593</xdr:rowOff>
    </xdr:to>
    <xdr:sp macro="" textlink="">
      <xdr:nvSpPr>
        <xdr:cNvPr id="9" name="Tekstfelt 8">
          <a:extLst>
            <a:ext uri="{FF2B5EF4-FFF2-40B4-BE49-F238E27FC236}">
              <a16:creationId xmlns:a16="http://schemas.microsoft.com/office/drawing/2014/main" id="{00000000-0008-0000-0800-000009000000}"/>
            </a:ext>
          </a:extLst>
        </xdr:cNvPr>
        <xdr:cNvSpPr txBox="1"/>
      </xdr:nvSpPr>
      <xdr:spPr>
        <a:xfrm>
          <a:off x="250032" y="9536905"/>
          <a:ext cx="8703469" cy="3929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900" baseline="0">
              <a:solidFill>
                <a:schemeClr val="tx1"/>
              </a:solidFill>
              <a:latin typeface="+mn-lt"/>
            </a:rPr>
            <a:t>The principal tasks of the Board Audit Committee are to inform the Board of Directors of the results of the statutory audit and to oversee the financial reporting process. In addition to this, the Board Audit Committee oversees the effectiveness of Nykredit's internal control systems, internal audit and risk management and various other audit matters.</a:t>
          </a:r>
        </a:p>
      </xdr:txBody>
    </xdr:sp>
    <xdr:clientData/>
  </xdr:twoCellAnchor>
  <xdr:twoCellAnchor>
    <xdr:from>
      <xdr:col>0</xdr:col>
      <xdr:colOff>250032</xdr:colOff>
      <xdr:row>79</xdr:row>
      <xdr:rowOff>23812</xdr:rowOff>
    </xdr:from>
    <xdr:to>
      <xdr:col>5</xdr:col>
      <xdr:colOff>1</xdr:colOff>
      <xdr:row>81</xdr:row>
      <xdr:rowOff>142874</xdr:rowOff>
    </xdr:to>
    <xdr:sp macro="" textlink="">
      <xdr:nvSpPr>
        <xdr:cNvPr id="10" name="Tekstfelt 9">
          <a:extLst>
            <a:ext uri="{FF2B5EF4-FFF2-40B4-BE49-F238E27FC236}">
              <a16:creationId xmlns:a16="http://schemas.microsoft.com/office/drawing/2014/main" id="{00000000-0008-0000-0800-00000A000000}"/>
            </a:ext>
          </a:extLst>
        </xdr:cNvPr>
        <xdr:cNvSpPr txBox="1"/>
      </xdr:nvSpPr>
      <xdr:spPr>
        <a:xfrm>
          <a:off x="250032" y="11275218"/>
          <a:ext cx="8703469" cy="5595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900" baseline="0">
              <a:solidFill>
                <a:schemeClr val="tx1"/>
              </a:solidFill>
              <a:latin typeface="+mn-lt"/>
            </a:rPr>
            <a:t>The function of the Board Risk Committee is to oversee Nykredit's overall risk profile and strategy, including to assess the long-term capital requirement and the capital policy. It also assesses risks related to products, business model, remuneration structure and incentives as well as risk models and the methodological basis. The Board Risk Committee assists the Board of Directors in overseeing that the risk appetite defined by the Board of Directors is implemented correctly in the organisation.</a:t>
          </a:r>
        </a:p>
      </xdr:txBody>
    </xdr:sp>
    <xdr:clientData/>
  </xdr:twoCellAnchor>
  <xdr:twoCellAnchor>
    <xdr:from>
      <xdr:col>0</xdr:col>
      <xdr:colOff>250032</xdr:colOff>
      <xdr:row>90</xdr:row>
      <xdr:rowOff>23812</xdr:rowOff>
    </xdr:from>
    <xdr:to>
      <xdr:col>5</xdr:col>
      <xdr:colOff>1</xdr:colOff>
      <xdr:row>92</xdr:row>
      <xdr:rowOff>0</xdr:rowOff>
    </xdr:to>
    <xdr:sp macro="" textlink="">
      <xdr:nvSpPr>
        <xdr:cNvPr id="12" name="Tekstfelt 11">
          <a:extLst>
            <a:ext uri="{FF2B5EF4-FFF2-40B4-BE49-F238E27FC236}">
              <a16:creationId xmlns:a16="http://schemas.microsoft.com/office/drawing/2014/main" id="{00000000-0008-0000-0800-00000C000000}"/>
            </a:ext>
          </a:extLst>
        </xdr:cNvPr>
        <xdr:cNvSpPr txBox="1"/>
      </xdr:nvSpPr>
      <xdr:spPr>
        <a:xfrm>
          <a:off x="250032" y="13489781"/>
          <a:ext cx="8703469" cy="4881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900" baseline="0">
              <a:solidFill>
                <a:schemeClr val="tx1"/>
              </a:solidFill>
              <a:latin typeface="+mn-lt"/>
            </a:rPr>
            <a:t>The Board Nomination Committee is tasked with making recommendations to the Board of Directors on the nomination of candidates for the Board of Directors and the Executive Board. Reporting to the Board of Directors, the Board Nomination Committee is overall responsible for defining the skills profiles of the Board of Directors and</a:t>
          </a:r>
        </a:p>
        <a:p>
          <a:r>
            <a:rPr lang="da-DK" sz="900" baseline="0">
              <a:solidFill>
                <a:schemeClr val="tx1"/>
              </a:solidFill>
              <a:latin typeface="+mn-lt"/>
            </a:rPr>
            <a:t>the Executive Board and for the continuous evaluation of their work and performance.</a:t>
          </a:r>
        </a:p>
      </xdr:txBody>
    </xdr:sp>
    <xdr:clientData/>
  </xdr:twoCellAnchor>
  <xdr:twoCellAnchor editAs="oneCell">
    <xdr:from>
      <xdr:col>4</xdr:col>
      <xdr:colOff>1246187</xdr:colOff>
      <xdr:row>0</xdr:row>
      <xdr:rowOff>0</xdr:rowOff>
    </xdr:from>
    <xdr:to>
      <xdr:col>5</xdr:col>
      <xdr:colOff>179544</xdr:colOff>
      <xdr:row>4</xdr:row>
      <xdr:rowOff>1070</xdr:rowOff>
    </xdr:to>
    <xdr:pic>
      <xdr:nvPicPr>
        <xdr:cNvPr id="7" name="Picture 2">
          <a:hlinkClick xmlns:r="http://schemas.openxmlformats.org/officeDocument/2006/relationships" r:id="rId2"/>
          <a:extLst>
            <a:ext uri="{FF2B5EF4-FFF2-40B4-BE49-F238E27FC236}">
              <a16:creationId xmlns:a16="http://schemas.microsoft.com/office/drawing/2014/main" id="{160A1FB1-645D-4FDE-8F52-30B78145859A}"/>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8" r="88"/>
        <a:stretch/>
      </xdr:blipFill>
      <xdr:spPr>
        <a:xfrm>
          <a:off x="9477375" y="0"/>
          <a:ext cx="703419" cy="71147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ekonomi-afd/Ledelsesrapportering/1.%20Faste%20opgaver/Ikke-finansiel%20rapportering/CR-factbook/CR%20Fact%20Book%202017/CR%202016_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hold"/>
      <sheetName val="Brugerinstruks"/>
      <sheetName val="SETUP_Kilder"/>
      <sheetName val="CALC_1"/>
      <sheetName val="IN_Data"/>
      <sheetName val="IN_Environment.Climate"/>
      <sheetName val="CALC_Environment.Climate"/>
      <sheetName val="OUT_Forside"/>
      <sheetName val="OUT_TableOfContents"/>
      <sheetName val="OUT_FNGlobal"/>
      <sheetName val="OUT_Policies (2)"/>
      <sheetName val="OUT_Policies"/>
      <sheetName val="OUT_Customers"/>
      <sheetName val="OUT_Sustainable_Investments"/>
      <sheetName val="OUT_Corporate governance"/>
      <sheetName val="OUT_ManagementCodeOfTDBA"/>
      <sheetName val="OUT_Environment.Climate"/>
      <sheetName val="OUT_HR"/>
      <sheetName val="OUT_GRI"/>
      <sheetName val="Kontrol"/>
      <sheetName val="Ark1"/>
      <sheetName val="Ark2"/>
      <sheetName val="Ark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tema">
  <a:themeElements>
    <a:clrScheme name="Nykredit">
      <a:dk1>
        <a:srgbClr val="07094A"/>
      </a:dk1>
      <a:lt1>
        <a:sysClr val="window" lastClr="FFFFFF"/>
      </a:lt1>
      <a:dk2>
        <a:srgbClr val="000000"/>
      </a:dk2>
      <a:lt2>
        <a:srgbClr val="FB264E"/>
      </a:lt2>
      <a:accent1>
        <a:srgbClr val="0F1E82"/>
      </a:accent1>
      <a:accent2>
        <a:srgbClr val="948D86"/>
      </a:accent2>
      <a:accent3>
        <a:srgbClr val="68D2DF"/>
      </a:accent3>
      <a:accent4>
        <a:srgbClr val="07094A"/>
      </a:accent4>
      <a:accent5>
        <a:srgbClr val="4192DC"/>
      </a:accent5>
      <a:accent6>
        <a:srgbClr val="FEAD63"/>
      </a:accent6>
      <a:hlink>
        <a:srgbClr val="68D2DF"/>
      </a:hlink>
      <a:folHlink>
        <a:srgbClr val="0F1E82"/>
      </a:folHlink>
    </a:clrScheme>
    <a:fontScheme name="Nykredit">
      <a:majorFont>
        <a:latin typeface="Arial Black"/>
        <a:ea typeface=""/>
        <a:cs typeface=""/>
      </a:majorFont>
      <a:minorFont>
        <a:latin typeface="Arial"/>
        <a:ea typeface=""/>
        <a:cs typeface=""/>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ykredit.com/en-gb/samfundsansvar/reporting/" TargetMode="External"/><Relationship Id="rId2" Type="http://schemas.openxmlformats.org/officeDocument/2006/relationships/hyperlink" Target="https://www.nykredit.com/en-gb/investor-relations/financial_reporting/" TargetMode="External"/><Relationship Id="rId1" Type="http://schemas.openxmlformats.org/officeDocument/2006/relationships/hyperlink" Target="https://www.nykredit.com/en-gb/samfundsansvar/reportin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nykredit.com/en-gb/samfundsansvar/reporting/"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www.nykredit.dk/kundeservice/ris-og-ros/"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globalfindex.worldbank.org/sites/globalfindex/files/countrybook/Denmark.pdf" TargetMode="External"/><Relationship Id="rId1" Type="http://schemas.openxmlformats.org/officeDocument/2006/relationships/hyperlink" Target="https://www.retsinformation.dk/eli/lta/2016/330" TargetMode="External"/><Relationship Id="rId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8" Type="http://schemas.openxmlformats.org/officeDocument/2006/relationships/hyperlink" Target="https://www.nykredit.com/en-gb/samfundsansvar/reporting/" TargetMode="External"/><Relationship Id="rId13" Type="http://schemas.openxmlformats.org/officeDocument/2006/relationships/drawing" Target="../drawings/drawing16.xml"/><Relationship Id="rId3" Type="http://schemas.openxmlformats.org/officeDocument/2006/relationships/hyperlink" Target="https://www.nykredit.com/en-gb/samfundsansvar/reporting/" TargetMode="External"/><Relationship Id="rId7" Type="http://schemas.openxmlformats.org/officeDocument/2006/relationships/hyperlink" Target="https://www.nykredit.com/en-gb/samfundsansvar/reporting/" TargetMode="External"/><Relationship Id="rId12" Type="http://schemas.openxmlformats.org/officeDocument/2006/relationships/printerSettings" Target="../printerSettings/printerSettings16.bin"/><Relationship Id="rId2" Type="http://schemas.openxmlformats.org/officeDocument/2006/relationships/hyperlink" Target="https://www.nykredit.com/en-gb/samfundsansvar/reporting/" TargetMode="External"/><Relationship Id="rId1" Type="http://schemas.openxmlformats.org/officeDocument/2006/relationships/hyperlink" Target="https://www.nykredit.com/en-gb/samfundsansvar/reporting/" TargetMode="External"/><Relationship Id="rId6" Type="http://schemas.openxmlformats.org/officeDocument/2006/relationships/hyperlink" Target="https://www.nykredit.com/en-gb/samfundsansvar/reporting/" TargetMode="External"/><Relationship Id="rId11" Type="http://schemas.openxmlformats.org/officeDocument/2006/relationships/hyperlink" Target="https://www.nykredit.com/en-gb/samfundsansvar/reporting/" TargetMode="External"/><Relationship Id="rId5" Type="http://schemas.openxmlformats.org/officeDocument/2006/relationships/hyperlink" Target="https://www.nykredit.com/en-gb/samfundsansvar/reporting/" TargetMode="External"/><Relationship Id="rId10" Type="http://schemas.openxmlformats.org/officeDocument/2006/relationships/hyperlink" Target="https://www.nykredit.com/en-gb/samfundsansvar/reporting/" TargetMode="External"/><Relationship Id="rId4" Type="http://schemas.openxmlformats.org/officeDocument/2006/relationships/hyperlink" Target="https://www.nykredit.com/en-gb/samfundsansvar/reporting/" TargetMode="External"/><Relationship Id="rId9" Type="http://schemas.openxmlformats.org/officeDocument/2006/relationships/hyperlink" Target="https://www.nykredit.com/en-gb/samfundsansvar/reporting/"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nykredit.com/en-gb/samfundsansvar/reporting/" TargetMode="External"/><Relationship Id="rId13" Type="http://schemas.openxmlformats.org/officeDocument/2006/relationships/hyperlink" Target="https://www.nykredit.com/en-gb/samfundsansvar/reporting/" TargetMode="External"/><Relationship Id="rId18" Type="http://schemas.openxmlformats.org/officeDocument/2006/relationships/hyperlink" Target="https://www.nykredit.com/en-gb/samfundsansvar/reporting/" TargetMode="External"/><Relationship Id="rId3" Type="http://schemas.openxmlformats.org/officeDocument/2006/relationships/hyperlink" Target="https://www.nykredit.com/en-gb/samfundsansvar/reporting/" TargetMode="External"/><Relationship Id="rId21" Type="http://schemas.openxmlformats.org/officeDocument/2006/relationships/hyperlink" Target="https://www.nykredit.com/en-gb/samfundsansvar/reporting/" TargetMode="External"/><Relationship Id="rId7" Type="http://schemas.openxmlformats.org/officeDocument/2006/relationships/hyperlink" Target="https://www.nykredit.com/en-gb/samfundsansvar/reporting/" TargetMode="External"/><Relationship Id="rId12" Type="http://schemas.openxmlformats.org/officeDocument/2006/relationships/hyperlink" Target="https://www.nykredit.com/en-gb/samfundsansvar/reporting/" TargetMode="External"/><Relationship Id="rId17" Type="http://schemas.openxmlformats.org/officeDocument/2006/relationships/hyperlink" Target="https://www.nykredit.com/en-gb/samfundsansvar/reporting/" TargetMode="External"/><Relationship Id="rId2" Type="http://schemas.openxmlformats.org/officeDocument/2006/relationships/hyperlink" Target="https://www.nykredit.com/en-gb/samfundsansvar/reporting/" TargetMode="External"/><Relationship Id="rId16" Type="http://schemas.openxmlformats.org/officeDocument/2006/relationships/hyperlink" Target="https://www.cdp.net/en/responses/13627" TargetMode="External"/><Relationship Id="rId20" Type="http://schemas.openxmlformats.org/officeDocument/2006/relationships/hyperlink" Target="https://www.nykredit.com/en-gb/samfundsansvar/reporting/" TargetMode="External"/><Relationship Id="rId1" Type="http://schemas.openxmlformats.org/officeDocument/2006/relationships/hyperlink" Target="https://www.nykredit.com/en-gb/samfundsansvar/reporting/" TargetMode="External"/><Relationship Id="rId6" Type="http://schemas.openxmlformats.org/officeDocument/2006/relationships/hyperlink" Target="https://www.nykredit.com/en-gb/samfundsansvar/reporting/" TargetMode="External"/><Relationship Id="rId11" Type="http://schemas.openxmlformats.org/officeDocument/2006/relationships/hyperlink" Target="https://www.nykredit.com/en-gb/samfundsansvar/reporting/" TargetMode="External"/><Relationship Id="rId5" Type="http://schemas.openxmlformats.org/officeDocument/2006/relationships/hyperlink" Target="https://www.nykredit.com/en-gb/samfundsansvar/reporting/" TargetMode="External"/><Relationship Id="rId15" Type="http://schemas.openxmlformats.org/officeDocument/2006/relationships/hyperlink" Target="https://www.nykredit.com/en-gb/samfundsansvar/reporting/" TargetMode="External"/><Relationship Id="rId23" Type="http://schemas.openxmlformats.org/officeDocument/2006/relationships/drawing" Target="../drawings/drawing2.xml"/><Relationship Id="rId10" Type="http://schemas.openxmlformats.org/officeDocument/2006/relationships/hyperlink" Target="https://www.nykredit.com/en-gb/samfundsansvar/reporting/" TargetMode="External"/><Relationship Id="rId19" Type="http://schemas.openxmlformats.org/officeDocument/2006/relationships/hyperlink" Target="https://www.nykredit.com/en-gb/samfundsansvar/reporting/" TargetMode="External"/><Relationship Id="rId4" Type="http://schemas.openxmlformats.org/officeDocument/2006/relationships/hyperlink" Target="https://www.nykredit.com/en-gb/samfundsansvar/reporting/" TargetMode="External"/><Relationship Id="rId9" Type="http://schemas.openxmlformats.org/officeDocument/2006/relationships/hyperlink" Target="https://www.nykredit.com/en-gb/samfundsansvar/reporting/" TargetMode="External"/><Relationship Id="rId14" Type="http://schemas.openxmlformats.org/officeDocument/2006/relationships/hyperlink" Target="https://www.nykredit.com/en-gb/samfundsansvar/reporting/" TargetMode="External"/><Relationship Id="rId22"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5:O41"/>
  <sheetViews>
    <sheetView showGridLines="0" tabSelected="1" zoomScale="80" zoomScaleNormal="80" workbookViewId="0">
      <selection activeCell="C16" sqref="C16"/>
    </sheetView>
  </sheetViews>
  <sheetFormatPr defaultColWidth="8.625" defaultRowHeight="14.25" x14ac:dyDescent="0.2"/>
  <cols>
    <col min="1" max="1" width="4.125" customWidth="1"/>
    <col min="2" max="2" width="134.125" customWidth="1"/>
    <col min="3" max="3" width="27.625" customWidth="1"/>
    <col min="4" max="4" width="33.125" customWidth="1"/>
  </cols>
  <sheetData>
    <row r="5" spans="1:15" s="4" customFormat="1" ht="27.6" customHeight="1" x14ac:dyDescent="0.4">
      <c r="B5" s="3" t="s">
        <v>0</v>
      </c>
      <c r="C5" s="2"/>
      <c r="D5" s="2"/>
      <c r="E5" s="2"/>
      <c r="F5" s="2"/>
      <c r="G5" s="2"/>
      <c r="H5" s="2"/>
      <c r="I5" s="2"/>
      <c r="J5" s="2"/>
      <c r="K5" s="2"/>
      <c r="L5" s="2"/>
      <c r="M5" s="2"/>
      <c r="N5" s="2"/>
      <c r="O5" s="2"/>
    </row>
    <row r="7" spans="1:15" ht="18.75" x14ac:dyDescent="0.4">
      <c r="C7" s="246"/>
      <c r="E7" s="676"/>
    </row>
    <row r="11" spans="1:15" x14ac:dyDescent="0.2">
      <c r="A11" s="661"/>
      <c r="B11" s="662" t="s">
        <v>1</v>
      </c>
    </row>
    <row r="12" spans="1:15" x14ac:dyDescent="0.2">
      <c r="A12" s="661"/>
      <c r="B12" s="662" t="s">
        <v>2</v>
      </c>
    </row>
    <row r="13" spans="1:15" x14ac:dyDescent="0.2">
      <c r="A13" s="661"/>
      <c r="B13" s="662" t="s">
        <v>3</v>
      </c>
    </row>
    <row r="14" spans="1:15" x14ac:dyDescent="0.2">
      <c r="A14" s="661"/>
      <c r="B14" s="662" t="s">
        <v>4</v>
      </c>
    </row>
    <row r="15" spans="1:15" x14ac:dyDescent="0.2">
      <c r="B15" s="243"/>
    </row>
    <row r="16" spans="1:15" ht="23.25" thickBot="1" x14ac:dyDescent="0.5">
      <c r="B16" s="180" t="s">
        <v>5</v>
      </c>
    </row>
    <row r="17" spans="2:2" ht="16.5" customHeight="1" x14ac:dyDescent="0.2">
      <c r="B17" s="227"/>
    </row>
    <row r="18" spans="2:2" ht="16.5" customHeight="1" x14ac:dyDescent="0.2">
      <c r="B18" s="228" t="s">
        <v>6</v>
      </c>
    </row>
    <row r="19" spans="2:2" ht="10.5" customHeight="1" x14ac:dyDescent="0.2">
      <c r="B19" s="121"/>
    </row>
    <row r="20" spans="2:2" ht="16.5" customHeight="1" x14ac:dyDescent="0.2">
      <c r="B20" s="181" t="s">
        <v>7</v>
      </c>
    </row>
    <row r="21" spans="2:2" ht="16.5" customHeight="1" x14ac:dyDescent="0.2">
      <c r="B21" s="229" t="s">
        <v>8</v>
      </c>
    </row>
    <row r="22" spans="2:2" ht="16.5" customHeight="1" x14ac:dyDescent="0.2">
      <c r="B22" s="229" t="s">
        <v>9</v>
      </c>
    </row>
    <row r="23" spans="2:2" ht="16.5" customHeight="1" x14ac:dyDescent="0.2">
      <c r="B23" s="229" t="s">
        <v>1135</v>
      </c>
    </row>
    <row r="24" spans="2:2" ht="16.5" customHeight="1" x14ac:dyDescent="0.2">
      <c r="B24" s="229" t="s">
        <v>337</v>
      </c>
    </row>
    <row r="25" spans="2:2" ht="16.5" customHeight="1" x14ac:dyDescent="0.2">
      <c r="B25" s="356" t="s">
        <v>10</v>
      </c>
    </row>
    <row r="26" spans="2:2" ht="10.5" customHeight="1" x14ac:dyDescent="0.2">
      <c r="B26" s="121"/>
    </row>
    <row r="27" spans="2:2" ht="16.5" customHeight="1" x14ac:dyDescent="0.2">
      <c r="B27" s="182" t="s">
        <v>11</v>
      </c>
    </row>
    <row r="28" spans="2:2" ht="16.5" customHeight="1" x14ac:dyDescent="0.2">
      <c r="B28" s="229" t="s">
        <v>12</v>
      </c>
    </row>
    <row r="29" spans="2:2" ht="16.5" customHeight="1" x14ac:dyDescent="0.2">
      <c r="B29" s="229" t="s">
        <v>13</v>
      </c>
    </row>
    <row r="30" spans="2:2" ht="16.5" customHeight="1" x14ac:dyDescent="0.2">
      <c r="B30" s="230" t="s">
        <v>14</v>
      </c>
    </row>
    <row r="31" spans="2:2" ht="10.5" customHeight="1" x14ac:dyDescent="0.2">
      <c r="B31" s="121"/>
    </row>
    <row r="32" spans="2:2" ht="18.75" customHeight="1" x14ac:dyDescent="0.2">
      <c r="B32" s="287" t="s">
        <v>15</v>
      </c>
    </row>
    <row r="33" spans="2:2" ht="10.5" customHeight="1" x14ac:dyDescent="0.2">
      <c r="B33" s="121"/>
    </row>
    <row r="34" spans="2:2" ht="16.5" customHeight="1" x14ac:dyDescent="0.2">
      <c r="B34" s="183" t="s">
        <v>16</v>
      </c>
    </row>
    <row r="35" spans="2:2" ht="16.5" customHeight="1" x14ac:dyDescent="0.2">
      <c r="B35" s="229" t="s">
        <v>17</v>
      </c>
    </row>
    <row r="36" spans="2:2" ht="16.5" customHeight="1" x14ac:dyDescent="0.2">
      <c r="B36" s="229" t="s">
        <v>18</v>
      </c>
    </row>
    <row r="37" spans="2:2" ht="10.5" customHeight="1" x14ac:dyDescent="0.2">
      <c r="B37" s="231"/>
    </row>
    <row r="38" spans="2:2" ht="16.5" customHeight="1" x14ac:dyDescent="0.2">
      <c r="B38" s="228" t="s">
        <v>19</v>
      </c>
    </row>
    <row r="39" spans="2:2" x14ac:dyDescent="0.2">
      <c r="B39" s="228" t="s">
        <v>20</v>
      </c>
    </row>
    <row r="41" spans="2:2" ht="15" x14ac:dyDescent="0.25">
      <c r="B41" t="s">
        <v>21</v>
      </c>
    </row>
  </sheetData>
  <sheetProtection algorithmName="SHA-512" hashValue="8dufOr8yWgH3IOAOirtSpq4ndQfbmyfOi/EHnsh7Dp8qhdfXfkVy6ncha/tEEpBnRAHBpRGjGopd7zmsV3LzhA==" saltValue="4zWayiL6dWpxOTkKBfJnKQ==" spinCount="100000" sheet="1" formatCells="0" formatColumns="0" formatRows="0" insertColumns="0" insertRows="0" insertHyperlinks="0" deleteColumns="0" deleteRows="0" sort="0" autoFilter="0" pivotTables="0"/>
  <hyperlinks>
    <hyperlink ref="B38" location="'GRI2021'!A1" display="Nykredit's GRI index" xr:uid="{00000000-0004-0000-0000-000000000000}"/>
    <hyperlink ref="B18" location="'Policies and commitments'!A1" display="Policies and commitments" xr:uid="{00000000-0004-0000-0000-000001000000}"/>
    <hyperlink ref="B21" location="'CO2e Emissions'!A1" display="CO2e Emmisions" xr:uid="{00000000-0004-0000-0000-000002000000}"/>
    <hyperlink ref="B22" location="'Environmental Footprint'!A1" display="Environmental Footprint" xr:uid="{00000000-0004-0000-0000-000003000000}"/>
    <hyperlink ref="B23" location="'Sustainable Lending'!A1" display="Sustianable Lending" xr:uid="{00000000-0004-0000-0000-000004000000}"/>
    <hyperlink ref="B24" location="'Sustainable Investments'!A1" display="Sustianable Investments" xr:uid="{00000000-0004-0000-0000-000005000000}"/>
    <hyperlink ref="B28" location="Governance!A1" display="Governance" xr:uid="{00000000-0004-0000-0000-000006000000}"/>
    <hyperlink ref="B29" location="Compliance!A1" display="Compliance" xr:uid="{00000000-0004-0000-0000-000007000000}"/>
    <hyperlink ref="B30" location="'Customer Protection'!A1" display="Customer Protection" xr:uid="{00000000-0004-0000-0000-000008000000}"/>
    <hyperlink ref="B32" location="'Financial Inclusion &amp; Literacy'!A1" display="Financial Inclusion &amp; Literacy" xr:uid="{00000000-0004-0000-0000-000009000000}"/>
    <hyperlink ref="B35" location="Staff!A1" display="Staff" xr:uid="{00000000-0004-0000-0000-00000A000000}"/>
    <hyperlink ref="B36" location="'Diversity and Inclusion'!A1" display="Diversity and inclusion" xr:uid="{00000000-0004-0000-0000-00000B000000}"/>
    <hyperlink ref="B39" location="'PRB2021'!A1" display="Principles of Responsible Banking" xr:uid="{2F2C6B17-65B4-4C17-8327-C177A11B8606}"/>
    <hyperlink ref="B25" location="'Taxonomy Eligibility'!A1" display="Taxonomy Eligibility" xr:uid="{62999E4A-1A6C-499D-B9AF-AAB8B6991886}"/>
    <hyperlink ref="B11" r:id="rId1" location="reporting" xr:uid="{E80A5C71-9145-4E38-9B3A-BC52C75704F0}"/>
    <hyperlink ref="B12" r:id="rId2" location="financial-reports" xr:uid="{3B2282B1-A3BD-462F-960B-CC866BFB7532}"/>
    <hyperlink ref="B13" r:id="rId3" location="reporting" xr:uid="{0ED6E6FC-0924-43E4-B6F8-CD452F82A2E6}"/>
    <hyperlink ref="B14" r:id="rId4" location="reporting" xr:uid="{79F0E52B-5C9B-4A9D-8598-B512F66D14B7}"/>
  </hyperlinks>
  <pageMargins left="0.7" right="0.7" top="0.75" bottom="0.75" header="0.3" footer="0.3"/>
  <pageSetup paperSize="9" scale="38" orientation="landscape"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499984740745262"/>
  </sheetPr>
  <dimension ref="A5:J18"/>
  <sheetViews>
    <sheetView showGridLines="0" zoomScale="90" zoomScaleNormal="90" workbookViewId="0"/>
  </sheetViews>
  <sheetFormatPr defaultColWidth="8.625" defaultRowHeight="14.25" x14ac:dyDescent="0.2"/>
  <cols>
    <col min="1" max="1" width="4.125" customWidth="1"/>
    <col min="2" max="2" width="95.625" bestFit="1" customWidth="1"/>
    <col min="3" max="3" width="9.375" customWidth="1"/>
    <col min="4" max="4" width="12.125" customWidth="1"/>
    <col min="5" max="6" width="11.125" bestFit="1" customWidth="1"/>
    <col min="9" max="9" width="10.5" customWidth="1"/>
  </cols>
  <sheetData>
    <row r="5" spans="1:10" s="52" customFormat="1" ht="27.6" customHeight="1" x14ac:dyDescent="0.4">
      <c r="A5" s="50"/>
      <c r="B5" s="50" t="s">
        <v>13</v>
      </c>
      <c r="C5" s="50"/>
      <c r="D5" s="51"/>
      <c r="E5" s="51"/>
      <c r="F5" s="51"/>
      <c r="G5" s="51"/>
      <c r="H5" s="51"/>
      <c r="I5" s="51"/>
      <c r="J5" s="51"/>
    </row>
    <row r="7" spans="1:10" ht="18.75" x14ac:dyDescent="0.2">
      <c r="B7" s="40" t="s">
        <v>468</v>
      </c>
      <c r="C7" s="9"/>
      <c r="D7" s="41"/>
      <c r="E7" s="41"/>
      <c r="F7" s="41"/>
      <c r="G7" s="41"/>
      <c r="H7" s="41"/>
    </row>
    <row r="8" spans="1:10" x14ac:dyDescent="0.2">
      <c r="B8" s="21"/>
      <c r="C8" s="21" t="s">
        <v>332</v>
      </c>
      <c r="D8" s="22">
        <v>2016</v>
      </c>
      <c r="E8" s="22">
        <v>2017</v>
      </c>
      <c r="F8" s="22">
        <v>2018</v>
      </c>
      <c r="G8" s="22">
        <v>2019</v>
      </c>
      <c r="H8" s="22">
        <v>2020</v>
      </c>
      <c r="I8" s="22">
        <v>2021</v>
      </c>
    </row>
    <row r="9" spans="1:10" x14ac:dyDescent="0.2">
      <c r="B9" s="9" t="s">
        <v>469</v>
      </c>
      <c r="C9" s="9" t="s">
        <v>470</v>
      </c>
      <c r="D9" s="41" t="s">
        <v>111</v>
      </c>
      <c r="E9" s="41" t="s">
        <v>111</v>
      </c>
      <c r="F9" s="93">
        <v>0.98299999999999998</v>
      </c>
      <c r="G9" s="93">
        <v>0.97899999999999998</v>
      </c>
      <c r="H9" s="93">
        <v>0.995</v>
      </c>
      <c r="I9" s="531" t="s">
        <v>471</v>
      </c>
    </row>
    <row r="10" spans="1:10" x14ac:dyDescent="0.2">
      <c r="B10" s="23" t="s">
        <v>472</v>
      </c>
      <c r="C10" s="23" t="s">
        <v>470</v>
      </c>
      <c r="D10" s="104" t="s">
        <v>111</v>
      </c>
      <c r="E10" s="104" t="s">
        <v>111</v>
      </c>
      <c r="F10" s="612">
        <v>0.96699999999999997</v>
      </c>
      <c r="G10" s="612">
        <v>0.95599999999999996</v>
      </c>
      <c r="H10" s="43">
        <v>0.98199999999999998</v>
      </c>
      <c r="I10" s="346">
        <v>0.95</v>
      </c>
    </row>
    <row r="11" spans="1:10" x14ac:dyDescent="0.2">
      <c r="B11" s="9" t="s">
        <v>473</v>
      </c>
      <c r="C11" s="9" t="s">
        <v>470</v>
      </c>
      <c r="D11" s="41" t="s">
        <v>111</v>
      </c>
      <c r="E11" s="41" t="s">
        <v>111</v>
      </c>
      <c r="F11" s="519">
        <v>0.97099999999999997</v>
      </c>
      <c r="G11" s="518">
        <v>0.95</v>
      </c>
      <c r="H11" s="93">
        <v>0.98099999999999998</v>
      </c>
      <c r="I11" s="354">
        <v>0.97299999999999998</v>
      </c>
    </row>
    <row r="12" spans="1:10" ht="20.100000000000001" customHeight="1" x14ac:dyDescent="0.2">
      <c r="B12" s="724" t="s">
        <v>474</v>
      </c>
      <c r="C12" s="724"/>
      <c r="D12" s="724"/>
      <c r="E12" s="724"/>
      <c r="F12" s="724"/>
      <c r="G12" s="724"/>
      <c r="H12" s="248"/>
    </row>
    <row r="13" spans="1:10" x14ac:dyDescent="0.2">
      <c r="B13" s="138" t="s">
        <v>475</v>
      </c>
      <c r="C13" s="138"/>
      <c r="D13" s="138"/>
      <c r="E13" s="138"/>
      <c r="F13" s="138"/>
      <c r="G13" s="138"/>
      <c r="H13" s="138"/>
    </row>
    <row r="14" spans="1:10" x14ac:dyDescent="0.2">
      <c r="B14" s="737"/>
      <c r="C14" s="737"/>
      <c r="D14" s="737"/>
      <c r="E14" s="737"/>
      <c r="F14" s="737"/>
    </row>
    <row r="15" spans="1:10" ht="18.75" x14ac:dyDescent="0.2">
      <c r="B15" s="40" t="s">
        <v>476</v>
      </c>
      <c r="C15" s="9"/>
      <c r="D15" s="41"/>
      <c r="E15" s="41"/>
      <c r="F15" s="41"/>
      <c r="G15" s="41"/>
      <c r="H15" s="41"/>
    </row>
    <row r="16" spans="1:10" x14ac:dyDescent="0.2">
      <c r="B16" s="21"/>
      <c r="C16" s="21"/>
      <c r="D16" s="22">
        <v>2016</v>
      </c>
      <c r="E16" s="22">
        <v>2017</v>
      </c>
      <c r="F16" s="22">
        <v>2018</v>
      </c>
      <c r="G16" s="22">
        <v>2019</v>
      </c>
      <c r="H16" s="22">
        <v>2020</v>
      </c>
      <c r="I16" s="22">
        <v>2021</v>
      </c>
    </row>
    <row r="17" spans="2:9" x14ac:dyDescent="0.2">
      <c r="B17" s="9" t="s">
        <v>477</v>
      </c>
      <c r="C17" s="9"/>
      <c r="D17" s="41" t="s">
        <v>111</v>
      </c>
      <c r="E17" s="41" t="s">
        <v>111</v>
      </c>
      <c r="F17" s="93" t="s">
        <v>111</v>
      </c>
      <c r="G17" s="288">
        <v>1</v>
      </c>
      <c r="H17" s="288">
        <v>2</v>
      </c>
      <c r="I17" s="288">
        <v>1</v>
      </c>
    </row>
    <row r="18" spans="2:9" x14ac:dyDescent="0.2">
      <c r="B18" s="724" t="s">
        <v>478</v>
      </c>
      <c r="C18" s="724"/>
      <c r="D18" s="724"/>
      <c r="E18" s="724"/>
      <c r="F18" s="724"/>
      <c r="G18" s="724"/>
      <c r="H18" s="248"/>
    </row>
  </sheetData>
  <sheetProtection algorithmName="SHA-512" hashValue="IWwnsdYShQTpa539FauMdPQUaZGzGZUQ26iUPan1ES7M/QLA3AozxtYUkYkK6TKDDfi9g5rr9GqZC6MGFP2+hg==" saltValue="JbRRdjPaYob3pP5q3tsfRw==" spinCount="100000" sheet="1" formatCells="0" formatColumns="0" formatRows="0" insertColumns="0" insertRows="0" insertHyperlinks="0" deleteColumns="0" deleteRows="0" sort="0" autoFilter="0" pivotTables="0"/>
  <mergeCells count="3">
    <mergeCell ref="B12:G12"/>
    <mergeCell ref="B14:F14"/>
    <mergeCell ref="B18:G18"/>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499984740745262"/>
  </sheetPr>
  <dimension ref="A2:J42"/>
  <sheetViews>
    <sheetView showGridLines="0" zoomScale="82" zoomScaleNormal="82" workbookViewId="0"/>
  </sheetViews>
  <sheetFormatPr defaultColWidth="8.625" defaultRowHeight="14.25" x14ac:dyDescent="0.2"/>
  <cols>
    <col min="1" max="1" width="4.125" customWidth="1"/>
    <col min="2" max="2" width="54.625" customWidth="1"/>
    <col min="3" max="3" width="15.625" customWidth="1"/>
    <col min="4" max="4" width="18.5" customWidth="1"/>
    <col min="5" max="9" width="18.375" customWidth="1"/>
  </cols>
  <sheetData>
    <row r="2" spans="2:10" x14ac:dyDescent="0.2">
      <c r="D2" s="90"/>
    </row>
    <row r="3" spans="2:10" x14ac:dyDescent="0.2">
      <c r="D3" s="245"/>
      <c r="F3" s="244"/>
    </row>
    <row r="5" spans="2:10" s="52" customFormat="1" ht="27.6" customHeight="1" x14ac:dyDescent="0.4">
      <c r="B5" s="50" t="s">
        <v>14</v>
      </c>
      <c r="C5" s="50"/>
      <c r="D5" s="51"/>
      <c r="E5" s="51"/>
      <c r="F5" s="51"/>
      <c r="G5" s="51"/>
      <c r="H5" s="51"/>
      <c r="I5" s="51"/>
      <c r="J5" s="51"/>
    </row>
    <row r="19" spans="2:9" ht="18.75" x14ac:dyDescent="0.2">
      <c r="B19" s="40" t="s">
        <v>479</v>
      </c>
      <c r="C19" s="40"/>
    </row>
    <row r="20" spans="2:9" x14ac:dyDescent="0.2">
      <c r="B20" s="21"/>
      <c r="C20" s="21" t="s">
        <v>332</v>
      </c>
      <c r="D20" s="98">
        <v>2016</v>
      </c>
      <c r="E20" s="98">
        <v>2017</v>
      </c>
      <c r="F20" s="22">
        <v>2018</v>
      </c>
      <c r="G20" s="22">
        <v>2019</v>
      </c>
      <c r="H20" s="22">
        <v>2020</v>
      </c>
      <c r="I20" s="22">
        <v>2021</v>
      </c>
    </row>
    <row r="21" spans="2:9" x14ac:dyDescent="0.2">
      <c r="B21" s="32" t="s">
        <v>480</v>
      </c>
      <c r="C21" s="32" t="s">
        <v>470</v>
      </c>
      <c r="D21" s="93">
        <v>3.4000000000000002E-2</v>
      </c>
      <c r="E21" s="93">
        <v>2.6100000000000002E-2</v>
      </c>
      <c r="F21" s="93">
        <v>2.1899999999999999E-2</v>
      </c>
      <c r="G21" s="610">
        <v>1.84E-2</v>
      </c>
      <c r="H21" s="93">
        <v>1.6400000000000001E-2</v>
      </c>
      <c r="I21" s="93">
        <v>9.5999999999999992E-3</v>
      </c>
    </row>
    <row r="22" spans="2:9" x14ac:dyDescent="0.2">
      <c r="B22" s="33" t="s">
        <v>481</v>
      </c>
      <c r="C22" s="33" t="s">
        <v>470</v>
      </c>
      <c r="D22" s="611">
        <v>3.8999999999999998E-3</v>
      </c>
      <c r="E22" s="611">
        <v>3.0000000000000001E-3</v>
      </c>
      <c r="F22" s="611">
        <v>3.8999999999999998E-3</v>
      </c>
      <c r="G22" s="611">
        <v>3.5000000000000001E-3</v>
      </c>
      <c r="H22" s="611">
        <v>2.5999999999999999E-3</v>
      </c>
      <c r="I22" s="611">
        <v>1.8E-3</v>
      </c>
    </row>
    <row r="23" spans="2:9" x14ac:dyDescent="0.2">
      <c r="B23" s="90" t="s">
        <v>482</v>
      </c>
      <c r="C23" s="90" t="s">
        <v>483</v>
      </c>
      <c r="D23" s="187" t="s">
        <v>484</v>
      </c>
      <c r="E23" s="187" t="s">
        <v>485</v>
      </c>
      <c r="F23" s="187" t="s">
        <v>486</v>
      </c>
      <c r="G23" s="187" t="s">
        <v>487</v>
      </c>
      <c r="H23" s="187" t="s">
        <v>488</v>
      </c>
      <c r="I23" s="187" t="s">
        <v>489</v>
      </c>
    </row>
    <row r="24" spans="2:9" ht="14.25" customHeight="1" x14ac:dyDescent="0.2">
      <c r="B24" s="33" t="s">
        <v>490</v>
      </c>
      <c r="C24" s="33" t="s">
        <v>491</v>
      </c>
      <c r="D24" s="12" t="s">
        <v>492</v>
      </c>
      <c r="E24" s="12" t="s">
        <v>493</v>
      </c>
      <c r="F24" s="12" t="s">
        <v>494</v>
      </c>
      <c r="G24" s="12" t="s">
        <v>495</v>
      </c>
      <c r="H24" s="12" t="s">
        <v>496</v>
      </c>
      <c r="I24" s="12" t="s">
        <v>497</v>
      </c>
    </row>
    <row r="25" spans="2:9" ht="14.25" customHeight="1" x14ac:dyDescent="0.2">
      <c r="B25" s="94" t="s">
        <v>498</v>
      </c>
      <c r="C25" s="94" t="s">
        <v>491</v>
      </c>
      <c r="D25" s="72" t="s">
        <v>499</v>
      </c>
      <c r="E25" s="72" t="s">
        <v>500</v>
      </c>
      <c r="F25" s="72" t="s">
        <v>501</v>
      </c>
      <c r="G25" s="72" t="s">
        <v>502</v>
      </c>
      <c r="H25" s="72" t="s">
        <v>503</v>
      </c>
      <c r="I25" s="72" t="s">
        <v>504</v>
      </c>
    </row>
    <row r="26" spans="2:9" x14ac:dyDescent="0.2">
      <c r="B26" s="94"/>
      <c r="C26" s="94"/>
      <c r="D26" s="71"/>
      <c r="E26" s="71"/>
      <c r="F26" s="71"/>
      <c r="G26" s="71"/>
      <c r="H26" s="71"/>
      <c r="I26" s="71"/>
    </row>
    <row r="27" spans="2:9" x14ac:dyDescent="0.2">
      <c r="B27" s="94"/>
      <c r="C27" s="94"/>
      <c r="D27" s="71"/>
      <c r="E27" s="71"/>
      <c r="F27" s="71"/>
      <c r="G27" s="71"/>
      <c r="H27" s="71"/>
      <c r="I27" s="71"/>
    </row>
    <row r="28" spans="2:9" ht="18.75" x14ac:dyDescent="0.2">
      <c r="B28" s="40" t="s">
        <v>505</v>
      </c>
      <c r="C28" s="40"/>
      <c r="D28" s="107"/>
      <c r="E28" s="107"/>
      <c r="F28" s="107"/>
      <c r="G28" s="107"/>
      <c r="H28" s="107"/>
      <c r="I28" s="107"/>
    </row>
    <row r="29" spans="2:9" x14ac:dyDescent="0.2">
      <c r="B29" s="21"/>
      <c r="C29" s="21" t="s">
        <v>332</v>
      </c>
      <c r="D29" s="98">
        <v>2016</v>
      </c>
      <c r="E29" s="98">
        <v>2017</v>
      </c>
      <c r="F29" s="98">
        <v>2018</v>
      </c>
      <c r="G29" s="98">
        <v>2019</v>
      </c>
      <c r="H29" s="98">
        <v>2020</v>
      </c>
      <c r="I29" s="98">
        <v>2021</v>
      </c>
    </row>
    <row r="30" spans="2:9" x14ac:dyDescent="0.2">
      <c r="B30" s="82" t="s">
        <v>506</v>
      </c>
      <c r="C30" s="82" t="s">
        <v>507</v>
      </c>
      <c r="D30" s="168">
        <v>17</v>
      </c>
      <c r="E30" s="168">
        <v>71</v>
      </c>
      <c r="F30" s="168">
        <v>72.2</v>
      </c>
      <c r="G30" s="168">
        <v>72.3</v>
      </c>
      <c r="H30" s="168">
        <v>70.5</v>
      </c>
      <c r="I30" s="168">
        <v>71</v>
      </c>
    </row>
    <row r="31" spans="2:9" x14ac:dyDescent="0.2">
      <c r="B31" s="33" t="s">
        <v>508</v>
      </c>
      <c r="C31" s="33" t="s">
        <v>507</v>
      </c>
      <c r="D31" s="169">
        <v>65.7</v>
      </c>
      <c r="E31" s="169">
        <v>63</v>
      </c>
      <c r="F31" s="169">
        <v>66.5</v>
      </c>
      <c r="G31" s="169">
        <v>63.2</v>
      </c>
      <c r="H31" s="169">
        <v>70.900000000000006</v>
      </c>
      <c r="I31" s="169">
        <v>67</v>
      </c>
    </row>
    <row r="32" spans="2:9" ht="14.25" customHeight="1" x14ac:dyDescent="0.2">
      <c r="B32" s="76" t="s">
        <v>509</v>
      </c>
      <c r="C32" s="76" t="s">
        <v>491</v>
      </c>
      <c r="D32" s="97" t="s">
        <v>111</v>
      </c>
      <c r="E32" s="97" t="s">
        <v>111</v>
      </c>
      <c r="F32" s="97" t="s">
        <v>111</v>
      </c>
      <c r="G32" s="97" t="s">
        <v>111</v>
      </c>
      <c r="H32" s="97">
        <v>176</v>
      </c>
      <c r="I32" s="97">
        <v>240</v>
      </c>
    </row>
    <row r="33" spans="1:10" x14ac:dyDescent="0.2">
      <c r="B33" s="49" t="s">
        <v>510</v>
      </c>
      <c r="C33" s="244"/>
      <c r="J33" s="91"/>
    </row>
    <row r="34" spans="1:10" x14ac:dyDescent="0.2">
      <c r="B34" s="245" t="s">
        <v>511</v>
      </c>
    </row>
    <row r="35" spans="1:10" x14ac:dyDescent="0.2">
      <c r="A35" s="76"/>
      <c r="B35" s="76"/>
      <c r="C35" s="76"/>
      <c r="D35" s="76"/>
    </row>
    <row r="36" spans="1:10" x14ac:dyDescent="0.2">
      <c r="A36" s="76"/>
      <c r="B36" s="76"/>
      <c r="C36" s="76"/>
      <c r="D36" s="76"/>
    </row>
    <row r="37" spans="1:10" ht="18.75" x14ac:dyDescent="0.2">
      <c r="B37" s="40" t="s">
        <v>512</v>
      </c>
      <c r="C37" s="40"/>
    </row>
    <row r="38" spans="1:10" x14ac:dyDescent="0.2">
      <c r="B38" s="21"/>
      <c r="C38" s="21"/>
      <c r="D38" s="98"/>
      <c r="E38" s="98"/>
      <c r="F38" s="98"/>
      <c r="G38" s="98"/>
      <c r="H38" s="98"/>
      <c r="I38" s="98"/>
    </row>
    <row r="39" spans="1:10" ht="42" customHeight="1" x14ac:dyDescent="0.2">
      <c r="B39" s="82" t="s">
        <v>513</v>
      </c>
      <c r="C39" s="738" t="s">
        <v>514</v>
      </c>
      <c r="D39" s="738"/>
      <c r="E39" s="738"/>
      <c r="F39" s="738"/>
      <c r="G39" s="738"/>
      <c r="H39" s="738"/>
      <c r="I39" s="738"/>
    </row>
    <row r="40" spans="1:10" ht="30" customHeight="1" x14ac:dyDescent="0.2">
      <c r="B40" s="233" t="s">
        <v>515</v>
      </c>
      <c r="C40" s="739" t="s">
        <v>516</v>
      </c>
      <c r="D40" s="739"/>
      <c r="E40" s="739"/>
      <c r="F40" s="739"/>
      <c r="G40" s="739"/>
      <c r="H40" s="739"/>
      <c r="I40" s="739"/>
    </row>
    <row r="41" spans="1:10" x14ac:dyDescent="0.2">
      <c r="B41" s="76"/>
      <c r="C41" s="76"/>
      <c r="D41" s="99"/>
    </row>
    <row r="42" spans="1:10" x14ac:dyDescent="0.2">
      <c r="D42" s="89"/>
    </row>
  </sheetData>
  <sheetProtection algorithmName="SHA-512" hashValue="66haMJIyfiPBfiHYGc9mIwWNjjZZMCz2ZwWuMAYXdz5eKF41xKPgz0AU5zhLAz3/EBAOXc6o2tWRHH8AjPsb2Q==" saltValue="L87NQTYfxQwD14Fs0yzbsw==" spinCount="100000" sheet="1" formatCells="0" formatColumns="0" formatRows="0" insertColumns="0" insertRows="0" insertHyperlinks="0" deleteColumns="0" deleteRows="0" sort="0" autoFilter="0" pivotTables="0"/>
  <mergeCells count="2">
    <mergeCell ref="C39:I39"/>
    <mergeCell ref="C40:I40"/>
  </mergeCells>
  <hyperlinks>
    <hyperlink ref="B34" r:id="rId1" location="send-klage-til" display="https://www.nykredit.dk/kundeservice/ris-og-ros/ - send-klage-til" xr:uid="{D8736F5D-9738-455A-A06D-71135804F9F3}"/>
  </hyperlinks>
  <pageMargins left="0.7" right="0.7" top="0.75" bottom="0.75" header="0.3" footer="0.3"/>
  <pageSetup paperSize="9"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sheetPr>
  <dimension ref="B5:J67"/>
  <sheetViews>
    <sheetView showGridLines="0" zoomScale="90" zoomScaleNormal="90" workbookViewId="0"/>
  </sheetViews>
  <sheetFormatPr defaultColWidth="8.625" defaultRowHeight="14.25" x14ac:dyDescent="0.2"/>
  <cols>
    <col min="1" max="1" width="4.125" customWidth="1"/>
    <col min="2" max="2" width="45.125" customWidth="1"/>
    <col min="3" max="3" width="16" customWidth="1"/>
    <col min="4" max="7" width="11.125" bestFit="1" customWidth="1"/>
    <col min="8" max="8" width="10.5" customWidth="1"/>
  </cols>
  <sheetData>
    <row r="5" spans="2:10" s="4" customFormat="1" ht="27.6" customHeight="1" x14ac:dyDescent="0.4">
      <c r="B5" s="3" t="s">
        <v>517</v>
      </c>
      <c r="C5" s="2"/>
      <c r="D5" s="2"/>
      <c r="E5" s="2"/>
      <c r="F5" s="2"/>
      <c r="H5" s="2"/>
      <c r="I5" s="2"/>
    </row>
    <row r="7" spans="2:10" ht="18.75" x14ac:dyDescent="0.4">
      <c r="B7" s="1" t="s">
        <v>518</v>
      </c>
      <c r="I7" s="246"/>
    </row>
    <row r="9" spans="2:10" ht="19.5" thickBot="1" x14ac:dyDescent="0.45">
      <c r="B9" s="6"/>
      <c r="C9" s="14">
        <v>2016</v>
      </c>
      <c r="D9" s="14">
        <v>2017</v>
      </c>
      <c r="E9" s="14">
        <v>2018</v>
      </c>
      <c r="F9" s="14">
        <v>2019</v>
      </c>
      <c r="G9" s="14">
        <v>2020</v>
      </c>
      <c r="H9" s="14">
        <v>2021</v>
      </c>
      <c r="J9" s="246"/>
    </row>
    <row r="10" spans="2:10" x14ac:dyDescent="0.2">
      <c r="B10" s="5" t="s">
        <v>519</v>
      </c>
      <c r="C10" s="15" t="s">
        <v>520</v>
      </c>
      <c r="D10" s="15" t="s">
        <v>521</v>
      </c>
      <c r="E10" s="15" t="s">
        <v>522</v>
      </c>
      <c r="F10" s="15" t="s">
        <v>523</v>
      </c>
      <c r="G10" s="15" t="s">
        <v>524</v>
      </c>
      <c r="H10" s="15" t="s">
        <v>523</v>
      </c>
    </row>
    <row r="11" spans="2:10" x14ac:dyDescent="0.2">
      <c r="B11" s="5"/>
      <c r="C11" s="7"/>
      <c r="D11" s="7"/>
      <c r="E11" s="7"/>
      <c r="F11" s="7"/>
      <c r="G11" s="7"/>
      <c r="H11" s="7"/>
    </row>
    <row r="13" spans="2:10" ht="18.75" x14ac:dyDescent="0.4">
      <c r="B13" s="1" t="s">
        <v>525</v>
      </c>
      <c r="I13" s="246"/>
    </row>
    <row r="15" spans="2:10" ht="15" thickBot="1" x14ac:dyDescent="0.25">
      <c r="B15" s="6" t="s">
        <v>526</v>
      </c>
      <c r="C15" s="14">
        <v>2016</v>
      </c>
      <c r="D15" s="14">
        <v>2017</v>
      </c>
      <c r="E15" s="14">
        <v>2018</v>
      </c>
      <c r="F15" s="14">
        <v>2019</v>
      </c>
      <c r="G15" s="14">
        <v>2020</v>
      </c>
      <c r="H15" s="14">
        <v>2021</v>
      </c>
    </row>
    <row r="16" spans="2:10" x14ac:dyDescent="0.2">
      <c r="B16" s="5" t="s">
        <v>527</v>
      </c>
      <c r="C16" s="529">
        <v>127993</v>
      </c>
      <c r="D16" s="529">
        <v>132034</v>
      </c>
      <c r="E16" s="529">
        <v>134497</v>
      </c>
      <c r="F16" s="529">
        <v>127932</v>
      </c>
      <c r="G16" s="529">
        <v>130255</v>
      </c>
      <c r="H16" s="529">
        <v>131081</v>
      </c>
    </row>
    <row r="17" spans="2:8" s="135" customFormat="1" x14ac:dyDescent="0.2">
      <c r="B17" s="134" t="s">
        <v>528</v>
      </c>
      <c r="C17" s="530">
        <v>101</v>
      </c>
      <c r="D17" s="530">
        <v>106</v>
      </c>
      <c r="E17" s="530">
        <v>110</v>
      </c>
      <c r="F17" s="530">
        <v>109</v>
      </c>
      <c r="G17" s="530">
        <v>113</v>
      </c>
      <c r="H17" s="530">
        <v>119</v>
      </c>
    </row>
    <row r="18" spans="2:8" x14ac:dyDescent="0.2">
      <c r="B18" s="9" t="s">
        <v>529</v>
      </c>
      <c r="C18" s="529">
        <v>12979</v>
      </c>
      <c r="D18" s="529">
        <v>12150</v>
      </c>
      <c r="E18" s="529">
        <v>10366</v>
      </c>
      <c r="F18" s="529">
        <v>20184</v>
      </c>
      <c r="G18" s="529">
        <v>12959</v>
      </c>
      <c r="H18" s="529">
        <v>14490</v>
      </c>
    </row>
    <row r="19" spans="2:8" s="135" customFormat="1" x14ac:dyDescent="0.2">
      <c r="B19" s="134" t="s">
        <v>528</v>
      </c>
      <c r="C19" s="530">
        <v>13</v>
      </c>
      <c r="D19" s="530">
        <v>13</v>
      </c>
      <c r="E19" s="530">
        <v>12</v>
      </c>
      <c r="F19" s="530">
        <v>25</v>
      </c>
      <c r="G19" s="530">
        <v>16</v>
      </c>
      <c r="H19" s="530">
        <v>19</v>
      </c>
    </row>
    <row r="21" spans="2:8" ht="15" thickBot="1" x14ac:dyDescent="0.25">
      <c r="B21" s="6" t="s">
        <v>530</v>
      </c>
      <c r="C21" s="14">
        <v>2016</v>
      </c>
      <c r="D21" s="14">
        <v>2017</v>
      </c>
      <c r="E21" s="14">
        <v>2018</v>
      </c>
      <c r="F21" s="14">
        <v>2019</v>
      </c>
      <c r="G21" s="14">
        <v>2020</v>
      </c>
      <c r="H21" s="14">
        <v>2021</v>
      </c>
    </row>
    <row r="22" spans="2:8" x14ac:dyDescent="0.2">
      <c r="B22" s="5" t="s">
        <v>531</v>
      </c>
      <c r="C22" s="528">
        <v>36178</v>
      </c>
      <c r="D22" s="528">
        <v>36559</v>
      </c>
      <c r="E22" s="528">
        <v>38288</v>
      </c>
      <c r="F22" s="528">
        <v>41441</v>
      </c>
      <c r="G22" s="528">
        <v>43536</v>
      </c>
      <c r="H22" s="528">
        <v>46220</v>
      </c>
    </row>
    <row r="23" spans="2:8" x14ac:dyDescent="0.2">
      <c r="B23" s="134" t="s">
        <v>528</v>
      </c>
      <c r="C23" s="298">
        <v>37</v>
      </c>
      <c r="D23" s="298">
        <v>41</v>
      </c>
      <c r="E23" s="298">
        <v>46</v>
      </c>
      <c r="F23" s="298">
        <v>55</v>
      </c>
      <c r="G23" s="298">
        <v>61</v>
      </c>
      <c r="H23" s="298">
        <v>68</v>
      </c>
    </row>
    <row r="24" spans="2:8" x14ac:dyDescent="0.2">
      <c r="B24" s="9" t="s">
        <v>532</v>
      </c>
      <c r="C24" s="528">
        <v>12103</v>
      </c>
      <c r="D24" s="528">
        <v>12428</v>
      </c>
      <c r="E24" s="528">
        <v>12626</v>
      </c>
      <c r="F24" s="528">
        <v>19594</v>
      </c>
      <c r="G24" s="528">
        <v>17599</v>
      </c>
      <c r="H24" s="528">
        <v>17925</v>
      </c>
    </row>
    <row r="25" spans="2:8" x14ac:dyDescent="0.2">
      <c r="B25" s="134" t="s">
        <v>528</v>
      </c>
      <c r="C25" s="298">
        <v>15</v>
      </c>
      <c r="D25" s="298">
        <v>17</v>
      </c>
      <c r="E25" s="298">
        <v>18</v>
      </c>
      <c r="F25" s="298">
        <v>30</v>
      </c>
      <c r="G25" s="298">
        <v>28</v>
      </c>
      <c r="H25" s="298">
        <v>30</v>
      </c>
    </row>
    <row r="27" spans="2:8" ht="15" thickBot="1" x14ac:dyDescent="0.25">
      <c r="B27" s="6" t="s">
        <v>533</v>
      </c>
      <c r="C27" s="14">
        <v>2016</v>
      </c>
      <c r="D27" s="14">
        <v>2017</v>
      </c>
      <c r="E27" s="14">
        <v>2018</v>
      </c>
      <c r="F27" s="14">
        <v>2019</v>
      </c>
      <c r="G27" s="14">
        <v>2020</v>
      </c>
      <c r="H27" s="14">
        <v>2021</v>
      </c>
    </row>
    <row r="28" spans="2:8" x14ac:dyDescent="0.2">
      <c r="B28" s="5" t="s">
        <v>534</v>
      </c>
      <c r="C28" s="297">
        <v>724</v>
      </c>
      <c r="D28" s="297">
        <v>710</v>
      </c>
      <c r="E28" s="297">
        <v>708</v>
      </c>
      <c r="F28" s="297">
        <v>716</v>
      </c>
      <c r="G28" s="297">
        <v>726</v>
      </c>
      <c r="H28" s="297">
        <v>787</v>
      </c>
    </row>
    <row r="29" spans="2:8" x14ac:dyDescent="0.2">
      <c r="B29" s="134" t="s">
        <v>528</v>
      </c>
      <c r="C29" s="298">
        <v>5</v>
      </c>
      <c r="D29" s="298">
        <v>5</v>
      </c>
      <c r="E29" s="298">
        <v>5</v>
      </c>
      <c r="F29" s="298">
        <v>5</v>
      </c>
      <c r="G29" s="298">
        <v>6</v>
      </c>
      <c r="H29" s="298">
        <v>7</v>
      </c>
    </row>
    <row r="30" spans="2:8" x14ac:dyDescent="0.2">
      <c r="B30" s="9" t="s">
        <v>535</v>
      </c>
      <c r="C30" s="528">
        <v>1136</v>
      </c>
      <c r="D30" s="528">
        <v>1124</v>
      </c>
      <c r="E30" s="528">
        <v>1128</v>
      </c>
      <c r="F30" s="528">
        <v>1123</v>
      </c>
      <c r="G30" s="528">
        <v>1123</v>
      </c>
      <c r="H30" s="528">
        <v>1421</v>
      </c>
    </row>
    <row r="31" spans="2:8" x14ac:dyDescent="0.2">
      <c r="B31" s="134" t="s">
        <v>528</v>
      </c>
      <c r="C31" s="298">
        <v>7</v>
      </c>
      <c r="D31" s="298">
        <v>7</v>
      </c>
      <c r="E31" s="298">
        <v>7</v>
      </c>
      <c r="F31" s="298">
        <v>7</v>
      </c>
      <c r="G31" s="298">
        <v>7</v>
      </c>
      <c r="H31" s="298">
        <v>10</v>
      </c>
    </row>
    <row r="35" spans="2:10" ht="18.75" x14ac:dyDescent="0.4">
      <c r="B35" s="1" t="s">
        <v>536</v>
      </c>
    </row>
    <row r="36" spans="2:10" ht="19.5" thickBot="1" x14ac:dyDescent="0.45">
      <c r="B36" s="6"/>
      <c r="C36" s="14">
        <v>2016</v>
      </c>
      <c r="D36" s="14">
        <v>2017</v>
      </c>
      <c r="E36" s="14">
        <v>2018</v>
      </c>
      <c r="F36" s="14">
        <v>2019</v>
      </c>
      <c r="G36" s="14">
        <v>2020</v>
      </c>
      <c r="H36" s="14">
        <v>2021</v>
      </c>
      <c r="I36" s="246"/>
    </row>
    <row r="37" spans="2:10" x14ac:dyDescent="0.2">
      <c r="B37" s="5" t="s">
        <v>537</v>
      </c>
      <c r="C37" s="16">
        <v>0.47422079101468811</v>
      </c>
      <c r="D37" s="16">
        <v>0.49489702226028454</v>
      </c>
      <c r="E37" s="16">
        <v>0.52544251399649455</v>
      </c>
      <c r="F37" s="16">
        <v>0.55982578736708599</v>
      </c>
      <c r="G37" s="16">
        <v>0.56879545652207009</v>
      </c>
      <c r="H37" s="488">
        <v>0.56720400000000004</v>
      </c>
    </row>
    <row r="38" spans="2:10" x14ac:dyDescent="0.2">
      <c r="B38" s="11" t="s">
        <v>538</v>
      </c>
      <c r="C38" s="17">
        <v>0.43253932676012158</v>
      </c>
      <c r="D38" s="17">
        <v>0.4460939244128248</v>
      </c>
      <c r="E38" s="17">
        <v>0.47731904255815294</v>
      </c>
      <c r="F38" s="17">
        <v>0.5372731446093626</v>
      </c>
      <c r="G38" s="17">
        <v>0.58996572597549513</v>
      </c>
      <c r="H38" s="362">
        <v>0.62785599999999997</v>
      </c>
    </row>
    <row r="39" spans="2:10" x14ac:dyDescent="0.2">
      <c r="B39" s="81" t="s">
        <v>539</v>
      </c>
    </row>
    <row r="40" spans="2:10" x14ac:dyDescent="0.2">
      <c r="B40" s="81"/>
    </row>
    <row r="42" spans="2:10" ht="18.75" x14ac:dyDescent="0.4">
      <c r="B42" s="1" t="s">
        <v>540</v>
      </c>
      <c r="J42" s="246"/>
    </row>
    <row r="43" spans="2:10" ht="39" customHeight="1" thickBot="1" x14ac:dyDescent="0.25">
      <c r="B43" s="21" t="s">
        <v>541</v>
      </c>
      <c r="C43" s="22" t="s">
        <v>542</v>
      </c>
      <c r="D43" s="22" t="s">
        <v>543</v>
      </c>
      <c r="E43" s="22" t="s">
        <v>544</v>
      </c>
      <c r="F43" s="22" t="s">
        <v>545</v>
      </c>
      <c r="G43" s="22" t="s">
        <v>546</v>
      </c>
      <c r="H43" s="22" t="s">
        <v>547</v>
      </c>
    </row>
    <row r="44" spans="2:10" x14ac:dyDescent="0.2">
      <c r="B44" s="9" t="s">
        <v>548</v>
      </c>
      <c r="C44" s="494">
        <f>SUM(C45:C51)</f>
        <v>437.49999999999994</v>
      </c>
      <c r="D44" s="494">
        <f>SUM(D45:D51)</f>
        <v>143</v>
      </c>
      <c r="E44" s="494">
        <f t="shared" ref="E44:H44" si="0">SUM(E45:E51)</f>
        <v>47.800000000000004</v>
      </c>
      <c r="F44" s="494">
        <f t="shared" si="0"/>
        <v>58.1</v>
      </c>
      <c r="G44" s="494">
        <f t="shared" si="0"/>
        <v>105.4</v>
      </c>
      <c r="H44" s="494">
        <f t="shared" si="0"/>
        <v>83.2</v>
      </c>
    </row>
    <row r="45" spans="2:10" x14ac:dyDescent="0.2">
      <c r="B45" s="23" t="s">
        <v>549</v>
      </c>
      <c r="C45" s="495">
        <f>SUM(D45:H45)</f>
        <v>100.80000000000001</v>
      </c>
      <c r="D45" s="496">
        <v>39.4</v>
      </c>
      <c r="E45" s="496">
        <v>7.5</v>
      </c>
      <c r="F45" s="496">
        <v>10.8</v>
      </c>
      <c r="G45" s="496">
        <v>25.7</v>
      </c>
      <c r="H45" s="496">
        <v>17.399999999999999</v>
      </c>
    </row>
    <row r="46" spans="2:10" x14ac:dyDescent="0.2">
      <c r="B46" s="20" t="s">
        <v>550</v>
      </c>
      <c r="C46" s="494">
        <f t="shared" ref="C46:C51" si="1">SUM(D46:H46)</f>
        <v>15.8</v>
      </c>
      <c r="D46" s="497">
        <v>2.8</v>
      </c>
      <c r="E46" s="497">
        <v>2.2000000000000002</v>
      </c>
      <c r="F46" s="497">
        <v>2.2000000000000002</v>
      </c>
      <c r="G46" s="497">
        <v>5.6</v>
      </c>
      <c r="H46" s="497">
        <v>3</v>
      </c>
    </row>
    <row r="47" spans="2:10" x14ac:dyDescent="0.2">
      <c r="B47" s="23" t="s">
        <v>551</v>
      </c>
      <c r="C47" s="495">
        <f t="shared" si="1"/>
        <v>101.1</v>
      </c>
      <c r="D47" s="496">
        <v>42.8</v>
      </c>
      <c r="E47" s="496">
        <v>12.4</v>
      </c>
      <c r="F47" s="496">
        <v>8.6999999999999993</v>
      </c>
      <c r="G47" s="496">
        <v>20.7</v>
      </c>
      <c r="H47" s="496">
        <v>16.5</v>
      </c>
    </row>
    <row r="48" spans="2:10" x14ac:dyDescent="0.2">
      <c r="B48" s="20" t="s">
        <v>552</v>
      </c>
      <c r="C48" s="494">
        <f t="shared" si="1"/>
        <v>86.6</v>
      </c>
      <c r="D48" s="497">
        <v>2.2000000000000002</v>
      </c>
      <c r="E48" s="497">
        <v>13</v>
      </c>
      <c r="F48" s="497">
        <v>21.7</v>
      </c>
      <c r="G48" s="497">
        <v>26.5</v>
      </c>
      <c r="H48" s="497">
        <v>23.2</v>
      </c>
    </row>
    <row r="49" spans="2:8" x14ac:dyDescent="0.2">
      <c r="B49" s="23" t="s">
        <v>553</v>
      </c>
      <c r="C49" s="495">
        <f t="shared" si="1"/>
        <v>77.5</v>
      </c>
      <c r="D49" s="496">
        <v>29</v>
      </c>
      <c r="E49" s="496">
        <v>7.5</v>
      </c>
      <c r="F49" s="496">
        <v>9.6</v>
      </c>
      <c r="G49" s="496">
        <v>16.399999999999999</v>
      </c>
      <c r="H49" s="496">
        <v>15</v>
      </c>
    </row>
    <row r="50" spans="2:8" x14ac:dyDescent="0.2">
      <c r="B50" s="20" t="s">
        <v>554</v>
      </c>
      <c r="C50" s="494">
        <f t="shared" si="1"/>
        <v>36.199999999999996</v>
      </c>
      <c r="D50" s="497">
        <v>19.899999999999999</v>
      </c>
      <c r="E50" s="497">
        <v>3.2</v>
      </c>
      <c r="F50" s="497">
        <v>3.2</v>
      </c>
      <c r="G50" s="497">
        <v>5.2</v>
      </c>
      <c r="H50" s="497">
        <v>4.7</v>
      </c>
    </row>
    <row r="51" spans="2:8" x14ac:dyDescent="0.2">
      <c r="B51" s="23" t="s">
        <v>555</v>
      </c>
      <c r="C51" s="495">
        <f t="shared" si="1"/>
        <v>19.5</v>
      </c>
      <c r="D51" s="496">
        <v>6.9</v>
      </c>
      <c r="E51" s="496">
        <v>2</v>
      </c>
      <c r="F51" s="496">
        <v>1.9</v>
      </c>
      <c r="G51" s="496">
        <v>5.3</v>
      </c>
      <c r="H51" s="496">
        <v>3.4</v>
      </c>
    </row>
    <row r="54" spans="2:8" ht="26.1" customHeight="1" x14ac:dyDescent="0.4">
      <c r="B54" s="1" t="s">
        <v>556</v>
      </c>
    </row>
    <row r="55" spans="2:8" ht="15.75" customHeight="1" thickBot="1" x14ac:dyDescent="0.25">
      <c r="B55" s="88"/>
      <c r="C55" s="22" t="s">
        <v>332</v>
      </c>
      <c r="D55" s="22">
        <v>2021</v>
      </c>
    </row>
    <row r="56" spans="2:8" ht="17.25" customHeight="1" x14ac:dyDescent="0.2">
      <c r="B56" s="239" t="s">
        <v>557</v>
      </c>
      <c r="C56" s="92"/>
      <c r="D56" s="285"/>
    </row>
    <row r="57" spans="2:8" x14ac:dyDescent="0.2">
      <c r="B57" s="240" t="s">
        <v>558</v>
      </c>
      <c r="C57" s="102" t="s">
        <v>559</v>
      </c>
      <c r="D57" s="693">
        <v>7</v>
      </c>
    </row>
    <row r="58" spans="2:8" x14ac:dyDescent="0.2">
      <c r="B58" s="185" t="s">
        <v>560</v>
      </c>
      <c r="C58" s="267" t="s">
        <v>561</v>
      </c>
      <c r="D58" s="267">
        <v>24</v>
      </c>
    </row>
    <row r="59" spans="2:8" x14ac:dyDescent="0.2">
      <c r="B59" s="240" t="s">
        <v>562</v>
      </c>
      <c r="C59" s="102" t="s">
        <v>561</v>
      </c>
      <c r="D59" s="102">
        <v>24</v>
      </c>
    </row>
    <row r="60" spans="2:8" x14ac:dyDescent="0.2">
      <c r="B60" s="185" t="s">
        <v>563</v>
      </c>
      <c r="C60" s="267" t="s">
        <v>559</v>
      </c>
      <c r="D60" s="267">
        <v>5</v>
      </c>
    </row>
    <row r="61" spans="2:8" ht="15.75" customHeight="1" x14ac:dyDescent="0.2">
      <c r="B61" s="257" t="s">
        <v>564</v>
      </c>
      <c r="C61" s="102"/>
      <c r="D61" s="102"/>
    </row>
    <row r="62" spans="2:8" ht="15.75" customHeight="1" x14ac:dyDescent="0.4">
      <c r="B62" s="185" t="s">
        <v>565</v>
      </c>
      <c r="C62" s="267" t="s">
        <v>491</v>
      </c>
      <c r="D62" s="267">
        <v>41</v>
      </c>
      <c r="F62" s="246"/>
    </row>
    <row r="63" spans="2:8" ht="15.75" customHeight="1" x14ac:dyDescent="0.4">
      <c r="B63" s="240" t="s">
        <v>566</v>
      </c>
      <c r="C63" s="102" t="s">
        <v>491</v>
      </c>
      <c r="D63" s="102">
        <v>45</v>
      </c>
      <c r="F63" s="246"/>
    </row>
    <row r="64" spans="2:8" ht="18.75" x14ac:dyDescent="0.4">
      <c r="B64" s="284" t="s">
        <v>567</v>
      </c>
      <c r="C64" s="286" t="s">
        <v>491</v>
      </c>
      <c r="D64" s="267" t="s">
        <v>568</v>
      </c>
      <c r="F64" s="246"/>
    </row>
    <row r="65" spans="2:4" x14ac:dyDescent="0.2">
      <c r="B65" s="184" t="s">
        <v>569</v>
      </c>
      <c r="C65" s="76"/>
    </row>
    <row r="66" spans="2:4" x14ac:dyDescent="0.2">
      <c r="B66" s="184" t="s">
        <v>570</v>
      </c>
      <c r="C66" s="101"/>
      <c r="D66" s="72"/>
    </row>
    <row r="67" spans="2:4" x14ac:dyDescent="0.2">
      <c r="B67" s="94"/>
      <c r="C67" s="101"/>
      <c r="D67" s="101"/>
    </row>
  </sheetData>
  <sheetProtection algorithmName="SHA-512" hashValue="e/jkwpWSuXasbuVDNxiwxo6fSGTHQW6ieUFmjXx85LOoiUVc/ncyR1ASXWb+EWtXkYljXOlbgThwJnxEHoLCwg==" saltValue="2yD2JMWvJ9zf4iM9NmN+TQ==" spinCount="100000" sheet="1" formatCells="0" formatColumns="0" formatRows="0" insertColumns="0" insertRows="0" insertHyperlinks="0" deleteColumns="0" deleteRows="0" sort="0" autoFilter="0" pivotTables="0"/>
  <hyperlinks>
    <hyperlink ref="B65" r:id="rId1" xr:uid="{D8C2C4E0-A897-4128-8F19-D1111A20945E}"/>
    <hyperlink ref="B66" r:id="rId2" display="According to statistics from the World Bank’s Global Findex 99.9% of adults in Denmark have a bank account. " xr:uid="{E98DD4B6-5AC6-45D6-89F3-B0731C04F0F1}"/>
  </hyperlinks>
  <pageMargins left="0.7" right="0.7" top="0.75" bottom="0.75" header="0.3" footer="0.3"/>
  <pageSetup paperSize="9" orientation="portrait" r:id="rId3"/>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2"/>
  </sheetPr>
  <dimension ref="B3:L109"/>
  <sheetViews>
    <sheetView showGridLines="0" zoomScale="84" zoomScaleNormal="84" workbookViewId="0"/>
  </sheetViews>
  <sheetFormatPr defaultRowHeight="14.25" x14ac:dyDescent="0.2"/>
  <cols>
    <col min="1" max="1" width="4.125" customWidth="1"/>
    <col min="2" max="2" width="54.625" customWidth="1"/>
    <col min="3" max="3" width="18.5" customWidth="1"/>
    <col min="4" max="4" width="18.125" customWidth="1"/>
    <col min="5" max="8" width="15.125" customWidth="1"/>
    <col min="9" max="9" width="22.125" style="76" customWidth="1"/>
    <col min="10" max="10" width="10.5" customWidth="1"/>
  </cols>
  <sheetData>
    <row r="3" spans="2:10" ht="18.75" x14ac:dyDescent="0.4">
      <c r="C3" s="246"/>
    </row>
    <row r="5" spans="2:10" s="55" customFormat="1" ht="27.6" customHeight="1" x14ac:dyDescent="0.4">
      <c r="B5" s="53" t="s">
        <v>17</v>
      </c>
      <c r="C5" s="54"/>
      <c r="D5" s="54"/>
      <c r="E5" s="54"/>
      <c r="F5" s="54"/>
      <c r="G5" s="54"/>
      <c r="H5" s="54"/>
      <c r="I5" s="165"/>
      <c r="J5" s="54"/>
    </row>
    <row r="8" spans="2:10" ht="18.75" x14ac:dyDescent="0.4">
      <c r="B8" s="18" t="s">
        <v>17</v>
      </c>
      <c r="I8" s="331"/>
    </row>
    <row r="9" spans="2:10" ht="18.75" x14ac:dyDescent="0.4">
      <c r="B9" s="47"/>
      <c r="C9" s="22">
        <v>2016</v>
      </c>
      <c r="D9" s="22">
        <v>2017</v>
      </c>
      <c r="E9" s="22">
        <v>2018</v>
      </c>
      <c r="F9" s="22">
        <v>2019</v>
      </c>
      <c r="G9" s="22">
        <v>2020</v>
      </c>
      <c r="H9" s="22">
        <v>2021</v>
      </c>
      <c r="J9" s="246"/>
    </row>
    <row r="10" spans="2:10" x14ac:dyDescent="0.2">
      <c r="B10" s="32" t="s">
        <v>571</v>
      </c>
      <c r="C10" s="523">
        <v>3227</v>
      </c>
      <c r="D10" s="523">
        <v>3105</v>
      </c>
      <c r="E10" s="523">
        <v>3035</v>
      </c>
      <c r="F10" s="523">
        <v>3243</v>
      </c>
      <c r="G10" s="523">
        <v>3477</v>
      </c>
      <c r="H10" s="523">
        <v>3610</v>
      </c>
      <c r="I10" s="312"/>
    </row>
    <row r="11" spans="2:10" x14ac:dyDescent="0.2">
      <c r="B11" s="63" t="s">
        <v>572</v>
      </c>
      <c r="C11" s="524" t="s">
        <v>111</v>
      </c>
      <c r="D11" s="524" t="s">
        <v>111</v>
      </c>
      <c r="E11" s="525">
        <v>1343</v>
      </c>
      <c r="F11" s="525">
        <v>1407</v>
      </c>
      <c r="G11" s="525">
        <v>1502</v>
      </c>
      <c r="H11" s="525">
        <v>1531</v>
      </c>
      <c r="I11" s="312"/>
    </row>
    <row r="12" spans="2:10" x14ac:dyDescent="0.2">
      <c r="B12" s="62" t="s">
        <v>573</v>
      </c>
      <c r="C12" s="324" t="s">
        <v>111</v>
      </c>
      <c r="D12" s="324" t="s">
        <v>111</v>
      </c>
      <c r="E12" s="523">
        <v>1692</v>
      </c>
      <c r="F12" s="523">
        <v>1836</v>
      </c>
      <c r="G12" s="523">
        <v>1975</v>
      </c>
      <c r="H12" s="523">
        <v>2079</v>
      </c>
      <c r="I12" s="312"/>
    </row>
    <row r="13" spans="2:10" x14ac:dyDescent="0.2">
      <c r="B13" s="33" t="s">
        <v>574</v>
      </c>
      <c r="C13" s="524">
        <v>586</v>
      </c>
      <c r="D13" s="524">
        <v>544</v>
      </c>
      <c r="E13" s="524">
        <v>518</v>
      </c>
      <c r="F13" s="524">
        <v>524</v>
      </c>
      <c r="G13" s="524">
        <v>612</v>
      </c>
      <c r="H13" s="524">
        <v>701</v>
      </c>
      <c r="I13" s="312"/>
    </row>
    <row r="14" spans="2:10" x14ac:dyDescent="0.2">
      <c r="B14" s="32" t="s">
        <v>575</v>
      </c>
      <c r="C14" s="324">
        <v>321</v>
      </c>
      <c r="D14" s="324">
        <v>322</v>
      </c>
      <c r="E14" s="324">
        <v>318</v>
      </c>
      <c r="F14" s="324">
        <v>480</v>
      </c>
      <c r="G14" s="324">
        <v>354</v>
      </c>
      <c r="H14" s="324" t="s">
        <v>576</v>
      </c>
      <c r="I14" s="312"/>
    </row>
    <row r="15" spans="2:10" x14ac:dyDescent="0.2">
      <c r="B15" s="33" t="s">
        <v>577</v>
      </c>
      <c r="C15" s="524">
        <v>459</v>
      </c>
      <c r="D15" s="524">
        <v>647</v>
      </c>
      <c r="E15" s="524">
        <v>433</v>
      </c>
      <c r="F15" s="524">
        <v>481</v>
      </c>
      <c r="G15" s="524">
        <v>312</v>
      </c>
      <c r="H15" s="524">
        <v>459</v>
      </c>
      <c r="I15" s="312"/>
    </row>
    <row r="16" spans="2:10" x14ac:dyDescent="0.2">
      <c r="B16" s="32" t="s">
        <v>578</v>
      </c>
      <c r="C16" s="607">
        <v>9.9000000000000005E-2</v>
      </c>
      <c r="D16" s="607">
        <v>0.104</v>
      </c>
      <c r="E16" s="607">
        <v>0.105</v>
      </c>
      <c r="F16" s="607">
        <v>0.14799999999999999</v>
      </c>
      <c r="G16" s="607">
        <v>0.10199999999999999</v>
      </c>
      <c r="H16" s="607">
        <v>0.13800000000000001</v>
      </c>
      <c r="I16" s="312"/>
    </row>
    <row r="17" spans="2:9" x14ac:dyDescent="0.2">
      <c r="B17" s="33" t="s">
        <v>579</v>
      </c>
      <c r="C17" s="525">
        <v>3648</v>
      </c>
      <c r="D17" s="525">
        <v>3505</v>
      </c>
      <c r="E17" s="525">
        <v>3382</v>
      </c>
      <c r="F17" s="525">
        <v>3515</v>
      </c>
      <c r="G17" s="525">
        <v>3670</v>
      </c>
      <c r="H17" s="525">
        <v>3779</v>
      </c>
      <c r="I17" s="312"/>
    </row>
    <row r="18" spans="2:9" x14ac:dyDescent="0.2">
      <c r="B18" s="32" t="s">
        <v>580</v>
      </c>
      <c r="C18" s="607">
        <v>0.13100000000000001</v>
      </c>
      <c r="D18" s="607">
        <v>0.193</v>
      </c>
      <c r="E18" s="607">
        <v>0.13700000000000001</v>
      </c>
      <c r="F18" s="607">
        <v>0.14599999999999999</v>
      </c>
      <c r="G18" s="607">
        <v>9.0999999999999998E-2</v>
      </c>
      <c r="H18" s="607">
        <v>0.127</v>
      </c>
      <c r="I18" s="312"/>
    </row>
    <row r="19" spans="2:9" x14ac:dyDescent="0.2">
      <c r="B19" s="63" t="s">
        <v>581</v>
      </c>
      <c r="C19" s="608">
        <v>9.4E-2</v>
      </c>
      <c r="D19" s="608">
        <v>0.108</v>
      </c>
      <c r="E19" s="608">
        <v>0.09</v>
      </c>
      <c r="F19" s="608">
        <v>9.5000000000000001E-2</v>
      </c>
      <c r="G19" s="608">
        <v>5.8999999999999997E-2</v>
      </c>
      <c r="H19" s="608">
        <v>8.4000000000000005E-2</v>
      </c>
      <c r="I19" s="312"/>
    </row>
    <row r="20" spans="2:9" x14ac:dyDescent="0.2">
      <c r="B20" s="62" t="s">
        <v>582</v>
      </c>
      <c r="C20" s="607">
        <v>3.6999999999999998E-2</v>
      </c>
      <c r="D20" s="607">
        <v>8.5000000000000006E-2</v>
      </c>
      <c r="E20" s="607">
        <v>4.5999999999999999E-2</v>
      </c>
      <c r="F20" s="607">
        <v>5.0999999999999997E-2</v>
      </c>
      <c r="G20" s="607">
        <v>3.2000000000000001E-2</v>
      </c>
      <c r="H20" s="607">
        <v>4.2999999999999997E-2</v>
      </c>
      <c r="I20" s="312"/>
    </row>
    <row r="21" spans="2:9" x14ac:dyDescent="0.2">
      <c r="B21" s="48" t="s">
        <v>583</v>
      </c>
      <c r="C21" s="524" t="s">
        <v>109</v>
      </c>
      <c r="D21" s="524" t="s">
        <v>109</v>
      </c>
      <c r="E21" s="524" t="s">
        <v>109</v>
      </c>
      <c r="F21" s="524" t="s">
        <v>109</v>
      </c>
      <c r="G21" s="524" t="s">
        <v>109</v>
      </c>
      <c r="H21" s="524" t="s">
        <v>109</v>
      </c>
      <c r="I21" s="312"/>
    </row>
    <row r="22" spans="2:9" x14ac:dyDescent="0.2">
      <c r="B22" s="62" t="s">
        <v>584</v>
      </c>
      <c r="C22" s="607">
        <v>0.998</v>
      </c>
      <c r="D22" s="607">
        <v>0.998</v>
      </c>
      <c r="E22" s="607">
        <v>0.998</v>
      </c>
      <c r="F22" s="607">
        <v>0.998</v>
      </c>
      <c r="G22" s="607">
        <v>0.998</v>
      </c>
      <c r="H22" s="607">
        <v>0.997</v>
      </c>
      <c r="I22" s="312"/>
    </row>
    <row r="23" spans="2:9" x14ac:dyDescent="0.2">
      <c r="B23" s="63" t="s">
        <v>585</v>
      </c>
      <c r="C23" s="608">
        <v>2E-3</v>
      </c>
      <c r="D23" s="608">
        <v>2E-3</v>
      </c>
      <c r="E23" s="608">
        <v>2E-3</v>
      </c>
      <c r="F23" s="608">
        <v>2E-3</v>
      </c>
      <c r="G23" s="608">
        <v>2E-3</v>
      </c>
      <c r="H23" s="608">
        <v>3.0000000000000001E-3</v>
      </c>
      <c r="I23" s="312"/>
    </row>
    <row r="24" spans="2:9" ht="18.75" customHeight="1" x14ac:dyDescent="0.2">
      <c r="B24" s="744" t="s">
        <v>586</v>
      </c>
      <c r="C24" s="724"/>
      <c r="D24" s="724"/>
      <c r="E24" s="724"/>
      <c r="F24" s="724"/>
      <c r="G24" s="724"/>
      <c r="H24" s="724"/>
    </row>
    <row r="25" spans="2:9" x14ac:dyDescent="0.2">
      <c r="B25" s="58"/>
      <c r="C25" s="59"/>
      <c r="D25" s="59"/>
      <c r="E25" s="59"/>
      <c r="F25" s="59"/>
      <c r="G25" s="59"/>
      <c r="H25" s="59"/>
    </row>
    <row r="26" spans="2:9" ht="18.75" x14ac:dyDescent="0.4">
      <c r="B26" s="743" t="s">
        <v>587</v>
      </c>
      <c r="C26" s="743"/>
      <c r="D26" s="743"/>
      <c r="E26" s="743"/>
      <c r="I26" s="331"/>
    </row>
    <row r="27" spans="2:9" ht="15" x14ac:dyDescent="0.2">
      <c r="B27" s="139"/>
      <c r="C27" s="139"/>
      <c r="D27" s="139"/>
      <c r="E27" s="139"/>
    </row>
    <row r="28" spans="2:9" x14ac:dyDescent="0.2">
      <c r="B28" s="47" t="s">
        <v>588</v>
      </c>
      <c r="C28" s="22">
        <v>2016</v>
      </c>
      <c r="D28" s="22">
        <v>2017</v>
      </c>
      <c r="E28" s="22">
        <v>2018</v>
      </c>
      <c r="F28" s="22">
        <v>2019</v>
      </c>
      <c r="G28" s="22">
        <v>2020</v>
      </c>
      <c r="H28" s="22">
        <v>2021</v>
      </c>
    </row>
    <row r="29" spans="2:9" x14ac:dyDescent="0.2">
      <c r="B29" s="32" t="s">
        <v>589</v>
      </c>
      <c r="C29" s="31">
        <v>73</v>
      </c>
      <c r="D29" s="31">
        <v>73</v>
      </c>
      <c r="E29" s="31">
        <v>76</v>
      </c>
      <c r="F29" s="31">
        <v>77</v>
      </c>
      <c r="G29" s="31">
        <v>79</v>
      </c>
      <c r="H29" s="31">
        <v>79</v>
      </c>
    </row>
    <row r="30" spans="2:9" x14ac:dyDescent="0.2">
      <c r="B30" s="33" t="s">
        <v>590</v>
      </c>
      <c r="C30" s="12" t="s">
        <v>111</v>
      </c>
      <c r="D30" s="64">
        <v>70</v>
      </c>
      <c r="E30" s="12" t="s">
        <v>111</v>
      </c>
      <c r="F30" s="12">
        <v>64</v>
      </c>
      <c r="G30" s="12" t="s">
        <v>111</v>
      </c>
      <c r="H30" s="12" t="s">
        <v>111</v>
      </c>
    </row>
    <row r="31" spans="2:9" x14ac:dyDescent="0.2">
      <c r="B31" s="32" t="s">
        <v>591</v>
      </c>
      <c r="C31" s="8" t="s">
        <v>111</v>
      </c>
      <c r="D31" s="31">
        <v>83</v>
      </c>
      <c r="E31" s="8" t="s">
        <v>111</v>
      </c>
      <c r="F31" s="8">
        <v>78</v>
      </c>
      <c r="G31" s="8" t="s">
        <v>111</v>
      </c>
      <c r="H31" s="8" t="s">
        <v>111</v>
      </c>
    </row>
    <row r="32" spans="2:9" x14ac:dyDescent="0.2">
      <c r="B32" s="33" t="s">
        <v>592</v>
      </c>
      <c r="C32" s="12" t="s">
        <v>111</v>
      </c>
      <c r="D32" s="64">
        <v>99</v>
      </c>
      <c r="E32" s="12" t="s">
        <v>111</v>
      </c>
      <c r="F32" s="12">
        <v>91</v>
      </c>
      <c r="G32" s="12" t="s">
        <v>111</v>
      </c>
      <c r="H32" s="12" t="s">
        <v>111</v>
      </c>
    </row>
    <row r="33" spans="2:9" x14ac:dyDescent="0.2">
      <c r="B33" s="56"/>
      <c r="C33" s="60"/>
      <c r="D33" s="57"/>
      <c r="E33" s="60"/>
      <c r="F33" s="60"/>
      <c r="G33" s="60"/>
      <c r="H33" s="60"/>
    </row>
    <row r="34" spans="2:9" x14ac:dyDescent="0.2">
      <c r="B34" s="56"/>
      <c r="C34" s="60"/>
      <c r="D34" s="57"/>
      <c r="E34" s="60"/>
      <c r="F34" s="60"/>
      <c r="G34" s="60"/>
      <c r="H34" s="60"/>
    </row>
    <row r="35" spans="2:9" ht="18.75" x14ac:dyDescent="0.4">
      <c r="B35" s="743" t="s">
        <v>593</v>
      </c>
      <c r="C35" s="743"/>
      <c r="D35" s="743"/>
      <c r="E35" s="743"/>
      <c r="I35" s="331"/>
    </row>
    <row r="36" spans="2:9" x14ac:dyDescent="0.2">
      <c r="B36" s="47"/>
      <c r="C36" s="22">
        <v>2016</v>
      </c>
      <c r="D36" s="22">
        <v>2017</v>
      </c>
      <c r="E36" s="22">
        <v>2018</v>
      </c>
      <c r="F36" s="22">
        <v>2019</v>
      </c>
      <c r="G36" s="22">
        <v>2020</v>
      </c>
      <c r="H36" s="22">
        <v>2021</v>
      </c>
    </row>
    <row r="37" spans="2:9" x14ac:dyDescent="0.2">
      <c r="B37" s="32" t="s">
        <v>594</v>
      </c>
      <c r="C37" s="31">
        <v>313</v>
      </c>
      <c r="D37" s="31">
        <v>278</v>
      </c>
      <c r="E37" s="31">
        <v>410</v>
      </c>
      <c r="F37" s="31">
        <v>419</v>
      </c>
      <c r="G37" s="31">
        <v>435</v>
      </c>
      <c r="H37" s="327">
        <v>317</v>
      </c>
    </row>
    <row r="38" spans="2:9" x14ac:dyDescent="0.2">
      <c r="B38" s="63" t="s">
        <v>595</v>
      </c>
      <c r="C38" s="64">
        <v>286</v>
      </c>
      <c r="D38" s="64">
        <v>249</v>
      </c>
      <c r="E38" s="64">
        <v>305</v>
      </c>
      <c r="F38" s="64">
        <v>316</v>
      </c>
      <c r="G38" s="64">
        <v>318</v>
      </c>
      <c r="H38" s="345">
        <v>264</v>
      </c>
    </row>
    <row r="39" spans="2:9" x14ac:dyDescent="0.2">
      <c r="B39" s="62" t="s">
        <v>573</v>
      </c>
      <c r="C39" s="31">
        <v>27</v>
      </c>
      <c r="D39" s="31">
        <v>29</v>
      </c>
      <c r="E39" s="31">
        <v>105</v>
      </c>
      <c r="F39" s="31">
        <v>103</v>
      </c>
      <c r="G39" s="31">
        <v>117</v>
      </c>
      <c r="H39" s="327">
        <v>52</v>
      </c>
    </row>
    <row r="40" spans="2:9" x14ac:dyDescent="0.2">
      <c r="B40" s="33" t="s">
        <v>596</v>
      </c>
      <c r="C40" s="64">
        <v>128</v>
      </c>
      <c r="D40" s="64">
        <v>131</v>
      </c>
      <c r="E40" s="64">
        <v>129</v>
      </c>
      <c r="F40" s="64">
        <v>118</v>
      </c>
      <c r="G40" s="64">
        <v>114</v>
      </c>
      <c r="H40" s="64">
        <v>101</v>
      </c>
      <c r="I40" s="740"/>
    </row>
    <row r="41" spans="2:9" x14ac:dyDescent="0.2">
      <c r="B41" s="32" t="s">
        <v>597</v>
      </c>
      <c r="C41" s="31">
        <v>340</v>
      </c>
      <c r="D41" s="31">
        <v>340</v>
      </c>
      <c r="E41" s="31">
        <v>307</v>
      </c>
      <c r="F41" s="31">
        <v>298</v>
      </c>
      <c r="G41" s="31">
        <v>241</v>
      </c>
      <c r="H41" s="31">
        <v>255</v>
      </c>
      <c r="I41" s="740"/>
    </row>
    <row r="42" spans="2:9" x14ac:dyDescent="0.2">
      <c r="B42" s="33" t="s">
        <v>598</v>
      </c>
      <c r="C42" s="64" t="s">
        <v>111</v>
      </c>
      <c r="D42" s="64" t="s">
        <v>111</v>
      </c>
      <c r="E42" s="64">
        <f>+SUM(E43:E44)</f>
        <v>184</v>
      </c>
      <c r="F42" s="64">
        <f>+SUM(F43:F44)</f>
        <v>217</v>
      </c>
      <c r="G42" s="64">
        <v>191</v>
      </c>
      <c r="H42" s="64">
        <v>297</v>
      </c>
    </row>
    <row r="43" spans="2:9" x14ac:dyDescent="0.2">
      <c r="B43" s="62" t="s">
        <v>573</v>
      </c>
      <c r="C43" s="31" t="s">
        <v>111</v>
      </c>
      <c r="D43" s="31" t="s">
        <v>111</v>
      </c>
      <c r="E43" s="31">
        <v>104</v>
      </c>
      <c r="F43" s="31">
        <v>135</v>
      </c>
      <c r="G43" s="31">
        <v>101</v>
      </c>
      <c r="H43" s="31">
        <v>177</v>
      </c>
    </row>
    <row r="44" spans="2:9" x14ac:dyDescent="0.2">
      <c r="B44" s="63" t="s">
        <v>572</v>
      </c>
      <c r="C44" s="64" t="s">
        <v>111</v>
      </c>
      <c r="D44" s="64" t="s">
        <v>111</v>
      </c>
      <c r="E44" s="64">
        <v>80</v>
      </c>
      <c r="F44" s="64">
        <v>82</v>
      </c>
      <c r="G44" s="64">
        <v>90</v>
      </c>
      <c r="H44" s="64">
        <v>120</v>
      </c>
    </row>
    <row r="45" spans="2:9" ht="24" x14ac:dyDescent="0.2">
      <c r="B45" s="32" t="s">
        <v>599</v>
      </c>
      <c r="C45" s="31" t="s">
        <v>111</v>
      </c>
      <c r="D45" s="31" t="s">
        <v>111</v>
      </c>
      <c r="E45" s="31">
        <f>+SUM(E46:E47)</f>
        <v>143</v>
      </c>
      <c r="F45" s="31">
        <f>+SUM(F46:F47)</f>
        <v>172</v>
      </c>
      <c r="G45" s="31">
        <v>139</v>
      </c>
      <c r="H45" s="31">
        <v>180</v>
      </c>
    </row>
    <row r="46" spans="2:9" x14ac:dyDescent="0.2">
      <c r="B46" s="33" t="s">
        <v>573</v>
      </c>
      <c r="C46" s="64" t="s">
        <v>111</v>
      </c>
      <c r="D46" s="64" t="s">
        <v>111</v>
      </c>
      <c r="E46" s="64">
        <v>85</v>
      </c>
      <c r="F46" s="64">
        <v>116</v>
      </c>
      <c r="G46" s="64">
        <v>77</v>
      </c>
      <c r="H46" s="64">
        <v>117</v>
      </c>
    </row>
    <row r="47" spans="2:9" x14ac:dyDescent="0.2">
      <c r="B47" s="32" t="s">
        <v>572</v>
      </c>
      <c r="C47" s="31" t="s">
        <v>111</v>
      </c>
      <c r="D47" s="31" t="s">
        <v>111</v>
      </c>
      <c r="E47" s="31">
        <v>58</v>
      </c>
      <c r="F47" s="31">
        <v>56</v>
      </c>
      <c r="G47" s="31">
        <v>62</v>
      </c>
      <c r="H47" s="31">
        <v>63</v>
      </c>
    </row>
    <row r="48" spans="2:9" x14ac:dyDescent="0.2">
      <c r="B48" s="9" t="s">
        <v>600</v>
      </c>
      <c r="C48" s="83"/>
      <c r="D48" s="83"/>
      <c r="E48" s="83"/>
      <c r="F48" s="83"/>
      <c r="G48" s="83"/>
      <c r="H48" s="83"/>
    </row>
    <row r="49" spans="2:12" x14ac:dyDescent="0.2">
      <c r="B49" s="29"/>
      <c r="C49" s="61"/>
      <c r="D49" s="61"/>
      <c r="E49" s="61"/>
      <c r="F49" s="61"/>
      <c r="G49" s="61"/>
      <c r="H49" s="61"/>
    </row>
    <row r="50" spans="2:12" x14ac:dyDescent="0.2">
      <c r="B50" s="29"/>
      <c r="C50" s="61"/>
      <c r="D50" s="61"/>
      <c r="E50" s="61"/>
      <c r="F50" s="61"/>
      <c r="G50" s="61"/>
      <c r="H50" s="61"/>
    </row>
    <row r="51" spans="2:12" ht="18.75" x14ac:dyDescent="0.4">
      <c r="B51" s="18" t="s">
        <v>601</v>
      </c>
      <c r="C51" s="61"/>
      <c r="D51" s="61"/>
      <c r="E51" s="61"/>
      <c r="F51" s="61"/>
      <c r="G51" s="61"/>
      <c r="H51" s="61"/>
      <c r="I51" s="331"/>
    </row>
    <row r="52" spans="2:12" x14ac:dyDescent="0.2">
      <c r="B52" s="21"/>
      <c r="C52" s="22">
        <v>2016</v>
      </c>
      <c r="D52" s="22">
        <v>2017</v>
      </c>
      <c r="E52" s="22">
        <v>2018</v>
      </c>
      <c r="F52" s="22">
        <v>2019</v>
      </c>
      <c r="G52" s="22">
        <v>2020</v>
      </c>
      <c r="H52" s="22">
        <v>2021</v>
      </c>
    </row>
    <row r="53" spans="2:12" x14ac:dyDescent="0.2">
      <c r="B53" s="32" t="s">
        <v>602</v>
      </c>
      <c r="C53" s="324" t="s">
        <v>111</v>
      </c>
      <c r="D53" s="324" t="s">
        <v>111</v>
      </c>
      <c r="E53" s="324" t="s">
        <v>111</v>
      </c>
      <c r="F53" s="607">
        <v>0.999</v>
      </c>
      <c r="G53" s="607">
        <v>0.999</v>
      </c>
      <c r="H53" s="607">
        <v>0.997</v>
      </c>
    </row>
    <row r="54" spans="2:12" x14ac:dyDescent="0.2">
      <c r="B54" s="23" t="s">
        <v>603</v>
      </c>
      <c r="C54" s="609">
        <v>0.91400000000000003</v>
      </c>
      <c r="D54" s="609">
        <v>0.91</v>
      </c>
      <c r="E54" s="609">
        <v>0.91500000000000004</v>
      </c>
      <c r="F54" s="609">
        <v>0.94799999999999995</v>
      </c>
      <c r="G54" s="609">
        <v>0.92500000000000004</v>
      </c>
      <c r="H54" s="609">
        <v>0.92400000000000004</v>
      </c>
      <c r="K54" s="100"/>
      <c r="L54" s="100"/>
    </row>
    <row r="55" spans="2:12" x14ac:dyDescent="0.2">
      <c r="B55" s="234" t="s">
        <v>604</v>
      </c>
      <c r="C55" s="80"/>
      <c r="D55" s="80"/>
      <c r="E55" s="80"/>
      <c r="F55" s="80"/>
      <c r="G55" s="80"/>
      <c r="H55" s="80"/>
      <c r="I55" s="166"/>
      <c r="K55" s="100"/>
      <c r="L55" s="100"/>
    </row>
    <row r="56" spans="2:12" s="100" customFormat="1" ht="45" customHeight="1" x14ac:dyDescent="0.2">
      <c r="B56" s="741" t="s">
        <v>605</v>
      </c>
      <c r="C56" s="742"/>
      <c r="D56" s="742"/>
      <c r="E56" s="742"/>
      <c r="F56" s="742"/>
      <c r="G56" s="141"/>
      <c r="H56" s="141"/>
      <c r="I56" s="167"/>
    </row>
    <row r="58" spans="2:12" ht="18.75" x14ac:dyDescent="0.4">
      <c r="B58" s="743" t="s">
        <v>606</v>
      </c>
      <c r="C58" s="743"/>
      <c r="D58" s="743"/>
      <c r="E58" s="743"/>
      <c r="I58" s="331"/>
    </row>
    <row r="59" spans="2:12" x14ac:dyDescent="0.2">
      <c r="B59" s="47"/>
      <c r="C59" s="22">
        <v>2016</v>
      </c>
      <c r="D59" s="22">
        <v>2017</v>
      </c>
      <c r="E59" s="22">
        <v>2018</v>
      </c>
      <c r="F59" s="22">
        <v>2019</v>
      </c>
      <c r="G59" s="22">
        <v>2020</v>
      </c>
      <c r="H59" s="22">
        <v>2021</v>
      </c>
    </row>
    <row r="60" spans="2:12" x14ac:dyDescent="0.2">
      <c r="B60" s="32" t="s">
        <v>607</v>
      </c>
      <c r="C60" s="527">
        <v>5.8</v>
      </c>
      <c r="D60" s="527">
        <v>5.5</v>
      </c>
      <c r="E60" s="527">
        <v>5.6</v>
      </c>
      <c r="F60" s="527">
        <v>5.0999999999999996</v>
      </c>
      <c r="G60" s="527">
        <v>4.2</v>
      </c>
      <c r="H60" s="527">
        <v>2.6</v>
      </c>
    </row>
    <row r="61" spans="2:12" x14ac:dyDescent="0.2">
      <c r="B61" s="235" t="s">
        <v>608</v>
      </c>
      <c r="C61" s="526">
        <v>0.91400000000000003</v>
      </c>
      <c r="D61" s="526">
        <v>0.91</v>
      </c>
      <c r="E61" s="526">
        <v>0.91500000000000004</v>
      </c>
      <c r="F61" s="526">
        <v>0.94799999999999995</v>
      </c>
      <c r="G61" s="526">
        <v>0.995</v>
      </c>
      <c r="H61" s="526">
        <v>0.997</v>
      </c>
    </row>
    <row r="62" spans="2:12" x14ac:dyDescent="0.2">
      <c r="B62" s="236" t="s">
        <v>609</v>
      </c>
      <c r="C62" s="31"/>
      <c r="D62" s="31"/>
      <c r="E62" s="31"/>
      <c r="F62" s="31"/>
      <c r="G62" s="31"/>
      <c r="H62" s="31"/>
    </row>
    <row r="65" spans="2:9" ht="18.75" x14ac:dyDescent="0.4">
      <c r="B65" s="743" t="s">
        <v>610</v>
      </c>
      <c r="C65" s="743"/>
      <c r="D65" s="743"/>
      <c r="E65" s="743"/>
      <c r="I65" s="331"/>
    </row>
    <row r="66" spans="2:9" ht="15" x14ac:dyDescent="0.2">
      <c r="B66" s="139"/>
      <c r="C66" s="139"/>
      <c r="D66" s="139"/>
      <c r="E66" s="139"/>
    </row>
    <row r="67" spans="2:9" x14ac:dyDescent="0.2">
      <c r="B67" s="47" t="s">
        <v>611</v>
      </c>
      <c r="C67" s="22"/>
      <c r="D67" s="22"/>
      <c r="E67" s="22"/>
      <c r="F67" s="22" t="s">
        <v>612</v>
      </c>
      <c r="G67" s="22" t="s">
        <v>613</v>
      </c>
      <c r="H67" s="22" t="s">
        <v>614</v>
      </c>
    </row>
    <row r="68" spans="2:9" x14ac:dyDescent="0.2">
      <c r="B68" s="32" t="s">
        <v>615</v>
      </c>
      <c r="C68" s="65"/>
      <c r="D68" s="65"/>
      <c r="E68" s="65"/>
      <c r="F68" s="347">
        <v>0.76</v>
      </c>
      <c r="G68" s="347">
        <v>0.78</v>
      </c>
      <c r="H68" s="347">
        <v>0.76</v>
      </c>
    </row>
    <row r="69" spans="2:9" x14ac:dyDescent="0.2">
      <c r="B69" s="33" t="s">
        <v>614</v>
      </c>
      <c r="C69" s="237"/>
      <c r="D69" s="237"/>
      <c r="E69" s="237"/>
      <c r="F69" s="348">
        <v>0.82</v>
      </c>
      <c r="G69" s="348">
        <v>0.81</v>
      </c>
      <c r="H69" s="348">
        <v>0.81</v>
      </c>
    </row>
    <row r="70" spans="2:9" ht="14.25" customHeight="1" x14ac:dyDescent="0.2">
      <c r="B70" s="737" t="s">
        <v>616</v>
      </c>
      <c r="C70" s="737"/>
      <c r="D70" s="737"/>
      <c r="E70" s="737"/>
    </row>
    <row r="71" spans="2:9" x14ac:dyDescent="0.2">
      <c r="B71" s="140"/>
      <c r="C71" s="140"/>
      <c r="D71" s="140"/>
      <c r="E71" s="140"/>
      <c r="H71" s="19"/>
    </row>
    <row r="72" spans="2:9" x14ac:dyDescent="0.2">
      <c r="B72" s="140"/>
      <c r="C72" s="140"/>
      <c r="D72" s="140"/>
      <c r="E72" s="140"/>
    </row>
    <row r="73" spans="2:9" ht="18.75" x14ac:dyDescent="0.4">
      <c r="B73" s="743" t="s">
        <v>617</v>
      </c>
      <c r="C73" s="743"/>
      <c r="D73" s="743"/>
      <c r="E73" s="743"/>
      <c r="I73" s="246"/>
    </row>
    <row r="74" spans="2:9" x14ac:dyDescent="0.2">
      <c r="B74" s="47"/>
      <c r="C74" s="22">
        <v>2016</v>
      </c>
      <c r="D74" s="22">
        <v>2017</v>
      </c>
      <c r="E74" s="22">
        <v>2018</v>
      </c>
      <c r="F74" s="22">
        <v>2019</v>
      </c>
      <c r="G74" s="22">
        <v>2020</v>
      </c>
      <c r="H74" s="22">
        <v>2021</v>
      </c>
    </row>
    <row r="75" spans="2:9" x14ac:dyDescent="0.2">
      <c r="B75" s="249" t="s">
        <v>618</v>
      </c>
      <c r="C75" s="8"/>
      <c r="D75" s="31"/>
      <c r="E75" s="8"/>
      <c r="F75" s="8"/>
      <c r="G75" s="8"/>
      <c r="H75" s="349"/>
    </row>
    <row r="76" spans="2:9" x14ac:dyDescent="0.2">
      <c r="B76" s="63" t="s">
        <v>619</v>
      </c>
      <c r="C76" s="12">
        <v>9</v>
      </c>
      <c r="D76" s="64">
        <v>12</v>
      </c>
      <c r="E76" s="12">
        <v>0</v>
      </c>
      <c r="F76" s="12">
        <v>23</v>
      </c>
      <c r="G76" s="12">
        <v>25</v>
      </c>
      <c r="H76" s="350">
        <v>25</v>
      </c>
    </row>
    <row r="77" spans="2:9" x14ac:dyDescent="0.2">
      <c r="B77" s="62" t="s">
        <v>620</v>
      </c>
      <c r="C77" s="8" t="s">
        <v>111</v>
      </c>
      <c r="D77" s="31" t="s">
        <v>111</v>
      </c>
      <c r="E77" s="8" t="s">
        <v>111</v>
      </c>
      <c r="F77" s="8">
        <v>13</v>
      </c>
      <c r="G77" s="8" t="s">
        <v>111</v>
      </c>
      <c r="H77" s="349" t="s">
        <v>111</v>
      </c>
    </row>
    <row r="78" spans="2:9" x14ac:dyDescent="0.2">
      <c r="B78" s="63" t="s">
        <v>621</v>
      </c>
      <c r="C78" s="12" t="s">
        <v>111</v>
      </c>
      <c r="D78" s="64" t="s">
        <v>111</v>
      </c>
      <c r="E78" s="12" t="s">
        <v>111</v>
      </c>
      <c r="F78" s="12">
        <v>21</v>
      </c>
      <c r="G78" s="12" t="s">
        <v>111</v>
      </c>
      <c r="H78" s="350" t="s">
        <v>111</v>
      </c>
    </row>
    <row r="79" spans="2:9" x14ac:dyDescent="0.2">
      <c r="B79" s="62" t="s">
        <v>622</v>
      </c>
      <c r="C79" s="8" t="s">
        <v>623</v>
      </c>
      <c r="D79" s="8" t="s">
        <v>111</v>
      </c>
      <c r="E79" s="8">
        <v>380</v>
      </c>
      <c r="F79" s="8" t="s">
        <v>111</v>
      </c>
      <c r="G79" s="8" t="s">
        <v>111</v>
      </c>
      <c r="H79" s="349">
        <v>440</v>
      </c>
    </row>
    <row r="80" spans="2:9" x14ac:dyDescent="0.2">
      <c r="B80" s="63"/>
      <c r="C80" s="12"/>
      <c r="D80" s="64"/>
      <c r="E80" s="12"/>
      <c r="F80" s="12"/>
      <c r="G80" s="12"/>
      <c r="H80" s="350"/>
    </row>
    <row r="81" spans="2:9" x14ac:dyDescent="0.2">
      <c r="B81" s="249" t="s">
        <v>624</v>
      </c>
      <c r="C81" s="8"/>
      <c r="D81" s="31"/>
      <c r="E81" s="8"/>
      <c r="F81" s="8"/>
      <c r="G81" s="8"/>
      <c r="H81" s="349"/>
    </row>
    <row r="82" spans="2:9" x14ac:dyDescent="0.2">
      <c r="B82" s="63" t="s">
        <v>625</v>
      </c>
      <c r="C82" s="12" t="s">
        <v>111</v>
      </c>
      <c r="D82" s="64" t="s">
        <v>111</v>
      </c>
      <c r="E82" s="12" t="s">
        <v>111</v>
      </c>
      <c r="F82" s="12">
        <v>20</v>
      </c>
      <c r="G82" s="12">
        <v>23</v>
      </c>
      <c r="H82" s="350">
        <v>33</v>
      </c>
    </row>
    <row r="83" spans="2:9" x14ac:dyDescent="0.2">
      <c r="B83" s="62" t="s">
        <v>626</v>
      </c>
      <c r="C83" s="8" t="s">
        <v>111</v>
      </c>
      <c r="D83" s="31" t="s">
        <v>111</v>
      </c>
      <c r="E83" s="8" t="s">
        <v>111</v>
      </c>
      <c r="F83" s="8">
        <v>16</v>
      </c>
      <c r="G83" s="8">
        <v>13</v>
      </c>
      <c r="H83" s="349">
        <v>14</v>
      </c>
    </row>
    <row r="84" spans="2:9" x14ac:dyDescent="0.2">
      <c r="B84" s="63" t="s">
        <v>627</v>
      </c>
      <c r="C84" s="12" t="s">
        <v>111</v>
      </c>
      <c r="D84" s="64" t="s">
        <v>111</v>
      </c>
      <c r="E84" s="12" t="s">
        <v>111</v>
      </c>
      <c r="F84" s="12">
        <v>70</v>
      </c>
      <c r="G84" s="12" t="s">
        <v>111</v>
      </c>
      <c r="H84" s="350" t="s">
        <v>111</v>
      </c>
    </row>
    <row r="85" spans="2:9" x14ac:dyDescent="0.2">
      <c r="B85" s="62" t="s">
        <v>628</v>
      </c>
      <c r="C85" s="8" t="s">
        <v>111</v>
      </c>
      <c r="D85" s="31" t="s">
        <v>111</v>
      </c>
      <c r="E85" s="8" t="s">
        <v>111</v>
      </c>
      <c r="F85" s="8">
        <v>15</v>
      </c>
      <c r="G85" s="8">
        <v>18</v>
      </c>
      <c r="H85" s="349" t="s">
        <v>111</v>
      </c>
    </row>
    <row r="86" spans="2:9" x14ac:dyDescent="0.2">
      <c r="B86" s="238" t="s">
        <v>629</v>
      </c>
      <c r="C86" s="12" t="s">
        <v>111</v>
      </c>
      <c r="D86" s="12" t="s">
        <v>111</v>
      </c>
      <c r="E86" s="12" t="s">
        <v>111</v>
      </c>
      <c r="F86" s="12" t="s">
        <v>111</v>
      </c>
      <c r="G86" s="12">
        <v>40</v>
      </c>
      <c r="H86" s="350">
        <v>20</v>
      </c>
    </row>
    <row r="87" spans="2:9" x14ac:dyDescent="0.2">
      <c r="B87" s="62"/>
      <c r="C87" s="8"/>
      <c r="D87" s="31"/>
      <c r="E87" s="8"/>
      <c r="F87" s="8"/>
      <c r="G87" s="8"/>
      <c r="H87" s="349"/>
    </row>
    <row r="88" spans="2:9" x14ac:dyDescent="0.2">
      <c r="B88" s="63" t="s">
        <v>630</v>
      </c>
      <c r="C88" s="12">
        <v>21</v>
      </c>
      <c r="D88" s="64">
        <v>16</v>
      </c>
      <c r="E88" s="12">
        <v>19</v>
      </c>
      <c r="F88" s="12">
        <v>25</v>
      </c>
      <c r="G88" s="12">
        <v>15</v>
      </c>
      <c r="H88" s="350">
        <v>22</v>
      </c>
    </row>
    <row r="89" spans="2:9" x14ac:dyDescent="0.2">
      <c r="B89" s="62"/>
      <c r="C89" s="8"/>
      <c r="D89" s="31"/>
      <c r="E89" s="8"/>
      <c r="F89" s="8"/>
      <c r="G89" s="8"/>
      <c r="H89" s="349"/>
    </row>
    <row r="90" spans="2:9" x14ac:dyDescent="0.2">
      <c r="B90" s="63" t="s">
        <v>631</v>
      </c>
      <c r="C90" s="12" t="s">
        <v>111</v>
      </c>
      <c r="D90" s="64">
        <v>14</v>
      </c>
      <c r="E90" s="12">
        <v>22</v>
      </c>
      <c r="F90" s="12">
        <v>13</v>
      </c>
      <c r="G90" s="12">
        <v>45</v>
      </c>
      <c r="H90" s="350">
        <v>29</v>
      </c>
    </row>
    <row r="91" spans="2:9" s="263" customFormat="1" x14ac:dyDescent="0.2">
      <c r="B91" s="264" t="s">
        <v>632</v>
      </c>
      <c r="C91" s="8"/>
      <c r="D91" s="31"/>
      <c r="E91" s="8"/>
      <c r="F91" s="8"/>
      <c r="G91" s="8"/>
      <c r="H91" s="8"/>
      <c r="I91" s="262"/>
    </row>
    <row r="92" spans="2:9" ht="22.35" customHeight="1" x14ac:dyDescent="0.2">
      <c r="B92" s="704" t="s">
        <v>633</v>
      </c>
      <c r="C92" s="704"/>
      <c r="D92" s="704"/>
      <c r="E92" s="704"/>
      <c r="F92" s="704"/>
      <c r="G92" s="704"/>
      <c r="H92" s="704"/>
    </row>
    <row r="93" spans="2:9" x14ac:dyDescent="0.2">
      <c r="B93" s="704"/>
      <c r="C93" s="704"/>
      <c r="D93" s="704"/>
      <c r="E93" s="704"/>
      <c r="F93" s="704"/>
      <c r="G93" s="704"/>
      <c r="H93" s="704"/>
    </row>
    <row r="95" spans="2:9" ht="15" x14ac:dyDescent="0.2">
      <c r="B95" s="743" t="s">
        <v>634</v>
      </c>
      <c r="C95" s="743"/>
      <c r="D95" s="743"/>
      <c r="E95" s="743"/>
    </row>
    <row r="96" spans="2:9" x14ac:dyDescent="0.2">
      <c r="B96" s="47"/>
      <c r="C96" s="22"/>
      <c r="D96" s="73"/>
      <c r="E96" s="73"/>
      <c r="F96" s="73"/>
      <c r="G96" s="73"/>
      <c r="H96" s="73"/>
    </row>
    <row r="97" spans="2:8" x14ac:dyDescent="0.2">
      <c r="B97" s="249" t="s">
        <v>635</v>
      </c>
      <c r="C97" s="8"/>
      <c r="D97" s="71"/>
      <c r="E97" s="72"/>
      <c r="F97" s="72"/>
      <c r="G97" s="72"/>
      <c r="H97" s="72"/>
    </row>
    <row r="98" spans="2:8" x14ac:dyDescent="0.2">
      <c r="B98" s="63" t="s">
        <v>636</v>
      </c>
      <c r="C98" s="12"/>
      <c r="D98" s="71"/>
      <c r="E98" s="72"/>
      <c r="F98" s="72"/>
      <c r="G98" s="72"/>
      <c r="H98" s="72"/>
    </row>
    <row r="99" spans="2:8" x14ac:dyDescent="0.2">
      <c r="B99" s="62" t="s">
        <v>637</v>
      </c>
      <c r="C99" s="8"/>
      <c r="D99" s="71"/>
      <c r="E99" s="72"/>
      <c r="F99" s="72"/>
      <c r="G99" s="72"/>
      <c r="H99" s="72"/>
    </row>
    <row r="100" spans="2:8" x14ac:dyDescent="0.2">
      <c r="B100" s="63" t="s">
        <v>638</v>
      </c>
      <c r="C100" s="12"/>
      <c r="D100" s="71"/>
      <c r="E100" s="72"/>
      <c r="F100" s="72"/>
      <c r="G100" s="72"/>
      <c r="H100" s="72"/>
    </row>
    <row r="101" spans="2:8" x14ac:dyDescent="0.2">
      <c r="B101" s="62" t="s">
        <v>639</v>
      </c>
      <c r="C101" s="8"/>
      <c r="D101" s="72"/>
      <c r="E101" s="72"/>
      <c r="F101" s="72"/>
      <c r="G101" s="72"/>
      <c r="H101" s="72"/>
    </row>
    <row r="102" spans="2:8" x14ac:dyDescent="0.2">
      <c r="B102" s="63" t="s">
        <v>640</v>
      </c>
      <c r="C102" s="12"/>
      <c r="D102" s="71"/>
      <c r="E102" s="72"/>
      <c r="F102" s="72"/>
      <c r="G102" s="72"/>
      <c r="H102" s="72"/>
    </row>
    <row r="103" spans="2:8" x14ac:dyDescent="0.2">
      <c r="B103" s="62" t="s">
        <v>641</v>
      </c>
      <c r="C103" s="8"/>
      <c r="D103" s="71"/>
      <c r="E103" s="72"/>
      <c r="F103" s="72"/>
      <c r="G103" s="72"/>
      <c r="H103" s="72"/>
    </row>
    <row r="104" spans="2:8" x14ac:dyDescent="0.2">
      <c r="B104" s="63"/>
      <c r="C104" s="12"/>
      <c r="D104" s="71"/>
      <c r="E104" s="72"/>
      <c r="F104" s="72"/>
      <c r="G104" s="72"/>
      <c r="H104" s="72"/>
    </row>
    <row r="105" spans="2:8" x14ac:dyDescent="0.2">
      <c r="B105" s="249" t="s">
        <v>642</v>
      </c>
      <c r="C105" s="8"/>
      <c r="D105" s="71"/>
      <c r="E105" s="72"/>
      <c r="F105" s="72"/>
      <c r="G105" s="72"/>
      <c r="H105" s="72"/>
    </row>
    <row r="106" spans="2:8" x14ac:dyDescent="0.2">
      <c r="B106" s="63" t="s">
        <v>643</v>
      </c>
      <c r="C106" s="12"/>
      <c r="D106" s="71"/>
      <c r="E106" s="72"/>
      <c r="F106" s="72"/>
      <c r="G106" s="72"/>
      <c r="H106" s="72"/>
    </row>
    <row r="107" spans="2:8" x14ac:dyDescent="0.2">
      <c r="B107" s="62" t="s">
        <v>644</v>
      </c>
      <c r="C107" s="8"/>
      <c r="D107" s="71"/>
      <c r="E107" s="72"/>
      <c r="F107" s="72"/>
      <c r="G107" s="72"/>
      <c r="H107" s="72"/>
    </row>
    <row r="108" spans="2:8" ht="56.25" customHeight="1" x14ac:dyDescent="0.2">
      <c r="B108" s="704" t="s">
        <v>1130</v>
      </c>
      <c r="C108" s="704"/>
      <c r="D108" s="694"/>
      <c r="E108" s="694"/>
      <c r="F108" s="694"/>
    </row>
    <row r="109" spans="2:8" x14ac:dyDescent="0.2">
      <c r="B109" s="694"/>
      <c r="C109" s="694"/>
      <c r="D109" s="694"/>
      <c r="E109" s="694"/>
      <c r="F109" s="694"/>
    </row>
  </sheetData>
  <sheetProtection algorithmName="SHA-512" hashValue="CKLRMUgQCkxusxHHIjHylLWVjTw4AOnHIJqXIutfX5Xxk4D3lvAY1ffxm+i/bFPkvS6ucZZPjGmtJAaXwN3ibQ==" saltValue="JWj0XaaXXnOZ6G/XJG5l4Q==" spinCount="100000" sheet="1" formatCells="0" formatColumns="0" formatRows="0" insertColumns="0" insertRows="0" insertHyperlinks="0" deleteColumns="0" deleteRows="0" sort="0" autoFilter="0" pivotTables="0"/>
  <mergeCells count="12">
    <mergeCell ref="B108:C108"/>
    <mergeCell ref="B24:H24"/>
    <mergeCell ref="B95:E95"/>
    <mergeCell ref="B73:E73"/>
    <mergeCell ref="B26:E26"/>
    <mergeCell ref="B35:E35"/>
    <mergeCell ref="B92:H93"/>
    <mergeCell ref="I40:I41"/>
    <mergeCell ref="B56:F56"/>
    <mergeCell ref="B58:E58"/>
    <mergeCell ref="B70:E70"/>
    <mergeCell ref="B65:E65"/>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sheetPr>
  <dimension ref="B3:J44"/>
  <sheetViews>
    <sheetView showGridLines="0" topLeftCell="A25" zoomScale="90" zoomScaleNormal="90" workbookViewId="0">
      <selection activeCell="K34" sqref="K34"/>
    </sheetView>
  </sheetViews>
  <sheetFormatPr defaultColWidth="8.625" defaultRowHeight="14.25" x14ac:dyDescent="0.2"/>
  <cols>
    <col min="1" max="1" width="4.125" customWidth="1"/>
    <col min="2" max="2" width="15.875" customWidth="1"/>
    <col min="3" max="3" width="19" customWidth="1"/>
    <col min="4" max="4" width="16.125" customWidth="1"/>
    <col min="5" max="5" width="16.875" customWidth="1"/>
    <col min="6" max="6" width="36.625" customWidth="1"/>
    <col min="7" max="10" width="15.125" customWidth="1"/>
  </cols>
  <sheetData>
    <row r="3" spans="2:10" ht="18.75" x14ac:dyDescent="0.4">
      <c r="C3" s="246"/>
    </row>
    <row r="5" spans="2:10" s="55" customFormat="1" ht="27.6" customHeight="1" x14ac:dyDescent="0.4">
      <c r="B5" s="53" t="s">
        <v>645</v>
      </c>
      <c r="C5" s="54"/>
      <c r="D5" s="54"/>
      <c r="E5" s="54"/>
      <c r="F5" s="54"/>
      <c r="G5" s="54"/>
      <c r="H5" s="54"/>
      <c r="I5" s="54"/>
      <c r="J5" s="54"/>
    </row>
    <row r="7" spans="2:10" ht="25.5" customHeight="1" x14ac:dyDescent="0.4">
      <c r="B7" s="745" t="s">
        <v>646</v>
      </c>
      <c r="C7" s="745"/>
      <c r="D7" s="745"/>
      <c r="E7" s="745"/>
      <c r="F7" s="745"/>
      <c r="G7" s="745"/>
      <c r="H7" s="745"/>
      <c r="J7" s="331"/>
    </row>
    <row r="8" spans="2:10" ht="19.5" thickBot="1" x14ac:dyDescent="0.45">
      <c r="B8" s="47"/>
      <c r="C8" s="22">
        <v>2016</v>
      </c>
      <c r="D8" s="22">
        <v>2017</v>
      </c>
      <c r="E8" s="22">
        <v>2018</v>
      </c>
      <c r="F8" s="22">
        <v>2019</v>
      </c>
      <c r="G8" s="22">
        <v>2020</v>
      </c>
      <c r="H8" s="22">
        <v>2021</v>
      </c>
      <c r="J8" s="246"/>
    </row>
    <row r="9" spans="2:10" ht="18.75" x14ac:dyDescent="0.4">
      <c r="B9" s="32" t="s">
        <v>647</v>
      </c>
      <c r="C9" s="65" t="s">
        <v>111</v>
      </c>
      <c r="D9" s="65" t="s">
        <v>111</v>
      </c>
      <c r="E9" s="65" t="s">
        <v>111</v>
      </c>
      <c r="F9" s="65">
        <v>0.31</v>
      </c>
      <c r="G9" s="65">
        <v>0.48</v>
      </c>
      <c r="H9" s="351">
        <v>0.35</v>
      </c>
      <c r="J9" s="246"/>
    </row>
    <row r="10" spans="2:10" ht="18.75" x14ac:dyDescent="0.4">
      <c r="B10" s="177" t="s">
        <v>648</v>
      </c>
      <c r="C10" s="109" t="s">
        <v>111</v>
      </c>
      <c r="D10" s="109" t="s">
        <v>111</v>
      </c>
      <c r="E10" s="109" t="s">
        <v>111</v>
      </c>
      <c r="F10" s="109">
        <v>0.22</v>
      </c>
      <c r="G10" s="109">
        <v>0.38</v>
      </c>
      <c r="H10" s="352">
        <v>0.49</v>
      </c>
      <c r="J10" s="246"/>
    </row>
    <row r="11" spans="2:10" ht="18.75" x14ac:dyDescent="0.4">
      <c r="B11" s="178" t="s">
        <v>649</v>
      </c>
      <c r="C11" s="108" t="s">
        <v>111</v>
      </c>
      <c r="D11" s="108" t="s">
        <v>111</v>
      </c>
      <c r="E11" s="108" t="s">
        <v>111</v>
      </c>
      <c r="F11" s="108">
        <v>0.41</v>
      </c>
      <c r="G11" s="108">
        <v>0.5</v>
      </c>
      <c r="H11" s="353">
        <v>0.33</v>
      </c>
      <c r="J11" s="246"/>
    </row>
    <row r="12" spans="2:10" ht="18.75" x14ac:dyDescent="0.4">
      <c r="B12" s="140"/>
      <c r="C12" s="140"/>
      <c r="D12" s="140"/>
      <c r="E12" s="140"/>
      <c r="J12" s="246"/>
    </row>
    <row r="13" spans="2:10" ht="18.75" x14ac:dyDescent="0.4">
      <c r="B13" s="743" t="s">
        <v>650</v>
      </c>
      <c r="C13" s="743"/>
      <c r="D13" s="743"/>
      <c r="E13" s="743"/>
      <c r="F13" s="743"/>
      <c r="G13" s="139"/>
      <c r="H13" s="139"/>
      <c r="J13" s="331"/>
    </row>
    <row r="14" spans="2:10" ht="19.5" thickBot="1" x14ac:dyDescent="0.45">
      <c r="B14" s="47"/>
      <c r="C14" s="22">
        <v>2016</v>
      </c>
      <c r="D14" s="22">
        <v>2017</v>
      </c>
      <c r="E14" s="22">
        <v>2018</v>
      </c>
      <c r="F14" s="22">
        <v>2019</v>
      </c>
      <c r="G14" s="22">
        <v>2020</v>
      </c>
      <c r="H14" s="22">
        <v>2021</v>
      </c>
      <c r="J14" s="246"/>
    </row>
    <row r="15" spans="2:10" ht="18.75" x14ac:dyDescent="0.4">
      <c r="B15" s="32" t="s">
        <v>647</v>
      </c>
      <c r="C15" s="65">
        <v>0.18</v>
      </c>
      <c r="D15" s="65">
        <v>0.22</v>
      </c>
      <c r="E15" s="65">
        <v>0.2</v>
      </c>
      <c r="F15" s="65">
        <v>0.2</v>
      </c>
      <c r="G15" s="65">
        <v>0.17599999999999999</v>
      </c>
      <c r="H15" s="351">
        <v>0.19</v>
      </c>
      <c r="J15" s="246"/>
    </row>
    <row r="16" spans="2:10" ht="18.75" x14ac:dyDescent="0.4">
      <c r="B16" s="177" t="s">
        <v>648</v>
      </c>
      <c r="C16" s="66">
        <v>0.28000000000000003</v>
      </c>
      <c r="D16" s="66">
        <v>0.28999999999999998</v>
      </c>
      <c r="E16" s="66">
        <v>0.28999999999999998</v>
      </c>
      <c r="F16" s="66">
        <v>0.26</v>
      </c>
      <c r="G16" s="66">
        <v>0.27600000000000002</v>
      </c>
      <c r="H16" s="352">
        <v>0.33</v>
      </c>
      <c r="J16" s="246"/>
    </row>
    <row r="17" spans="2:10" ht="18.75" x14ac:dyDescent="0.4">
      <c r="B17" s="178" t="s">
        <v>649</v>
      </c>
      <c r="C17" s="65">
        <v>0.45</v>
      </c>
      <c r="D17" s="65">
        <v>0.48</v>
      </c>
      <c r="E17" s="65">
        <v>0.43</v>
      </c>
      <c r="F17" s="65">
        <v>0.39</v>
      </c>
      <c r="G17" s="65">
        <v>0.432</v>
      </c>
      <c r="H17" s="351">
        <v>0.38</v>
      </c>
      <c r="J17" s="246"/>
    </row>
    <row r="18" spans="2:10" ht="24" x14ac:dyDescent="0.4">
      <c r="B18" s="33" t="s">
        <v>651</v>
      </c>
      <c r="C18" s="66">
        <v>0.32200000000000001</v>
      </c>
      <c r="D18" s="66">
        <v>0.31900000000000001</v>
      </c>
      <c r="E18" s="66">
        <v>0.315</v>
      </c>
      <c r="F18" s="66">
        <v>0.29099999999999998</v>
      </c>
      <c r="G18" s="66">
        <v>0.30499999999999999</v>
      </c>
      <c r="H18" s="352">
        <v>0.32</v>
      </c>
      <c r="J18" s="246"/>
    </row>
    <row r="19" spans="2:10" ht="18.75" x14ac:dyDescent="0.4">
      <c r="J19" s="246"/>
    </row>
    <row r="20" spans="2:10" ht="18.75" x14ac:dyDescent="0.4">
      <c r="B20" s="743" t="s">
        <v>652</v>
      </c>
      <c r="C20" s="743"/>
      <c r="D20" s="743"/>
      <c r="E20" s="743"/>
      <c r="F20" s="743"/>
      <c r="G20" s="139"/>
      <c r="H20" s="139"/>
      <c r="J20" s="246"/>
    </row>
    <row r="21" spans="2:10" ht="19.5" thickBot="1" x14ac:dyDescent="0.45">
      <c r="B21" s="47" t="s">
        <v>470</v>
      </c>
      <c r="C21" s="22">
        <v>2016</v>
      </c>
      <c r="D21" s="22">
        <v>2017</v>
      </c>
      <c r="E21" s="22">
        <v>2018</v>
      </c>
      <c r="F21" s="22">
        <v>2019</v>
      </c>
      <c r="G21" s="22">
        <v>2020</v>
      </c>
      <c r="H21" s="22">
        <v>2021</v>
      </c>
      <c r="J21" s="246"/>
    </row>
    <row r="22" spans="2:10" ht="18.75" x14ac:dyDescent="0.4">
      <c r="B22" s="32" t="s">
        <v>397</v>
      </c>
      <c r="C22" s="65">
        <v>0.22</v>
      </c>
      <c r="D22" s="65">
        <v>0.28000000000000003</v>
      </c>
      <c r="E22" s="65">
        <v>0.33</v>
      </c>
      <c r="F22" s="65">
        <v>0.33</v>
      </c>
      <c r="G22" s="65">
        <v>0.43</v>
      </c>
      <c r="H22" s="65">
        <v>0.4</v>
      </c>
      <c r="J22" s="246"/>
    </row>
    <row r="23" spans="2:10" ht="24" x14ac:dyDescent="0.4">
      <c r="B23" s="33" t="s">
        <v>433</v>
      </c>
      <c r="C23" s="66">
        <v>0.2</v>
      </c>
      <c r="D23" s="66">
        <v>0.33</v>
      </c>
      <c r="E23" s="66">
        <v>0.38</v>
      </c>
      <c r="F23" s="66">
        <v>0.38</v>
      </c>
      <c r="G23" s="66">
        <v>0.45</v>
      </c>
      <c r="H23" s="66">
        <v>0.42</v>
      </c>
      <c r="J23" s="246"/>
    </row>
    <row r="24" spans="2:10" ht="18.75" x14ac:dyDescent="0.4">
      <c r="B24" s="32" t="s">
        <v>653</v>
      </c>
      <c r="C24" s="65">
        <v>0</v>
      </c>
      <c r="D24" s="65">
        <v>0</v>
      </c>
      <c r="E24" s="65">
        <v>0</v>
      </c>
      <c r="F24" s="65">
        <v>0.17</v>
      </c>
      <c r="G24" s="65">
        <v>0.17</v>
      </c>
      <c r="H24" s="65">
        <v>0.17</v>
      </c>
      <c r="J24" s="246"/>
    </row>
    <row r="25" spans="2:10" ht="18.75" x14ac:dyDescent="0.4">
      <c r="B25" s="33" t="s">
        <v>654</v>
      </c>
      <c r="C25" s="66">
        <v>0.11</v>
      </c>
      <c r="D25" s="66">
        <v>0.11</v>
      </c>
      <c r="E25" s="66">
        <v>0.11</v>
      </c>
      <c r="F25" s="66">
        <v>0.11</v>
      </c>
      <c r="G25" s="66">
        <v>0</v>
      </c>
      <c r="H25" s="66">
        <v>0</v>
      </c>
      <c r="J25" s="246"/>
    </row>
    <row r="26" spans="2:10" ht="24" x14ac:dyDescent="0.4">
      <c r="B26" s="32" t="s">
        <v>655</v>
      </c>
      <c r="C26" s="65" t="s">
        <v>202</v>
      </c>
      <c r="D26" s="65" t="s">
        <v>202</v>
      </c>
      <c r="E26" s="65" t="s">
        <v>202</v>
      </c>
      <c r="F26" s="65" t="s">
        <v>202</v>
      </c>
      <c r="G26" s="65">
        <v>0.4</v>
      </c>
      <c r="H26" s="65">
        <v>0.25</v>
      </c>
      <c r="J26" s="246"/>
    </row>
    <row r="27" spans="2:10" ht="18.75" x14ac:dyDescent="0.4">
      <c r="J27" s="246"/>
    </row>
    <row r="28" spans="2:10" ht="18.75" x14ac:dyDescent="0.4">
      <c r="B28" s="743" t="s">
        <v>1133</v>
      </c>
      <c r="C28" s="743"/>
      <c r="D28" s="743"/>
      <c r="E28" s="743"/>
      <c r="F28" s="743"/>
      <c r="G28" s="139"/>
      <c r="H28" s="139"/>
      <c r="J28" s="246"/>
    </row>
    <row r="29" spans="2:10" ht="43.5" customHeight="1" thickBot="1" x14ac:dyDescent="0.45">
      <c r="B29" s="433" t="s">
        <v>656</v>
      </c>
      <c r="C29" s="434" t="s">
        <v>657</v>
      </c>
      <c r="D29" s="434" t="s">
        <v>658</v>
      </c>
      <c r="E29" s="435" t="s">
        <v>659</v>
      </c>
      <c r="F29" s="435" t="s">
        <v>660</v>
      </c>
      <c r="G29" s="360"/>
      <c r="H29" s="343"/>
      <c r="J29" s="246"/>
    </row>
    <row r="30" spans="2:10" ht="26.1" customHeight="1" x14ac:dyDescent="0.2">
      <c r="B30" s="752" t="s">
        <v>312</v>
      </c>
      <c r="C30" s="358">
        <v>57</v>
      </c>
      <c r="D30" s="604">
        <v>3.95E-2</v>
      </c>
      <c r="E30" s="412" t="s">
        <v>418</v>
      </c>
      <c r="F30" s="749" t="s">
        <v>661</v>
      </c>
      <c r="G30" s="342"/>
      <c r="H30" s="342"/>
      <c r="I30" s="76"/>
    </row>
    <row r="31" spans="2:10" ht="33.6" customHeight="1" x14ac:dyDescent="0.2">
      <c r="B31" s="752"/>
      <c r="C31" s="358">
        <v>56</v>
      </c>
      <c r="D31" s="604">
        <v>4.4499999999999998E-2</v>
      </c>
      <c r="E31" s="412" t="s">
        <v>418</v>
      </c>
      <c r="F31" s="749"/>
      <c r="G31" s="342"/>
      <c r="H31" s="342"/>
      <c r="I31" s="76"/>
    </row>
    <row r="32" spans="2:10" ht="30" customHeight="1" x14ac:dyDescent="0.2">
      <c r="B32" s="753" t="s">
        <v>311</v>
      </c>
      <c r="C32" s="357">
        <v>55</v>
      </c>
      <c r="D32" s="605">
        <v>7.5499999999999998E-2</v>
      </c>
      <c r="E32" s="357" t="s">
        <v>418</v>
      </c>
      <c r="F32" s="750" t="s">
        <v>662</v>
      </c>
    </row>
    <row r="33" spans="2:6" ht="20.100000000000001" customHeight="1" x14ac:dyDescent="0.2">
      <c r="B33" s="753"/>
      <c r="C33" s="357">
        <v>54</v>
      </c>
      <c r="D33" s="605">
        <v>0.05</v>
      </c>
      <c r="E33" s="357" t="s">
        <v>418</v>
      </c>
      <c r="F33" s="750"/>
    </row>
    <row r="34" spans="2:6" ht="29.1" customHeight="1" x14ac:dyDescent="0.2">
      <c r="B34" s="753"/>
      <c r="C34" s="357">
        <v>53</v>
      </c>
      <c r="D34" s="605">
        <v>3.09E-2</v>
      </c>
      <c r="E34" s="357" t="s">
        <v>418</v>
      </c>
      <c r="F34" s="750"/>
    </row>
    <row r="35" spans="2:6" ht="28.5" customHeight="1" x14ac:dyDescent="0.2">
      <c r="B35" s="752" t="s">
        <v>310</v>
      </c>
      <c r="C35" s="358">
        <v>52</v>
      </c>
      <c r="D35" s="604">
        <v>3.2399999999999998E-2</v>
      </c>
      <c r="E35" s="412" t="s">
        <v>418</v>
      </c>
      <c r="F35" s="749" t="s">
        <v>663</v>
      </c>
    </row>
    <row r="36" spans="2:6" ht="23.45" customHeight="1" x14ac:dyDescent="0.2">
      <c r="B36" s="752"/>
      <c r="C36" s="358">
        <v>51</v>
      </c>
      <c r="D36" s="604">
        <v>1.9800000000000002E-2</v>
      </c>
      <c r="E36" s="412" t="s">
        <v>418</v>
      </c>
      <c r="F36" s="749"/>
    </row>
    <row r="37" spans="2:6" ht="51" customHeight="1" x14ac:dyDescent="0.2">
      <c r="B37" s="752"/>
      <c r="C37" s="358">
        <v>50</v>
      </c>
      <c r="D37" s="604">
        <v>4.7999999999999996E-3</v>
      </c>
      <c r="E37" s="412" t="s">
        <v>418</v>
      </c>
      <c r="F37" s="749"/>
    </row>
    <row r="38" spans="2:6" ht="35.1" customHeight="1" x14ac:dyDescent="0.2">
      <c r="B38" s="753" t="s">
        <v>309</v>
      </c>
      <c r="C38" s="361">
        <v>49</v>
      </c>
      <c r="D38" s="606">
        <v>2.4400000000000002E-2</v>
      </c>
      <c r="E38" s="361" t="s">
        <v>418</v>
      </c>
      <c r="F38" s="751" t="s">
        <v>664</v>
      </c>
    </row>
    <row r="39" spans="2:6" ht="24.6" customHeight="1" x14ac:dyDescent="0.2">
      <c r="B39" s="753"/>
      <c r="C39" s="359">
        <v>48</v>
      </c>
      <c r="D39" s="606">
        <v>3.0800000000000001E-2</v>
      </c>
      <c r="E39" s="359" t="s">
        <v>1134</v>
      </c>
      <c r="F39" s="751"/>
    </row>
    <row r="40" spans="2:6" ht="26.1" customHeight="1" x14ac:dyDescent="0.2">
      <c r="B40" s="753"/>
      <c r="C40" s="361">
        <v>47</v>
      </c>
      <c r="D40" s="606">
        <v>4.2700000000000002E-2</v>
      </c>
      <c r="E40" s="359" t="s">
        <v>1134</v>
      </c>
      <c r="F40" s="751"/>
    </row>
    <row r="41" spans="2:6" ht="42" customHeight="1" x14ac:dyDescent="0.2">
      <c r="B41" s="358" t="s">
        <v>308</v>
      </c>
      <c r="C41" s="358">
        <v>46</v>
      </c>
      <c r="D41" s="604">
        <v>5.7099999999999998E-2</v>
      </c>
      <c r="E41" s="412" t="s">
        <v>1134</v>
      </c>
      <c r="F41" s="64" t="s">
        <v>665</v>
      </c>
    </row>
    <row r="42" spans="2:6" ht="74.25" customHeight="1" x14ac:dyDescent="0.2">
      <c r="B42" s="746" t="s">
        <v>666</v>
      </c>
      <c r="C42" s="747"/>
      <c r="D42" s="747"/>
      <c r="E42" s="747"/>
      <c r="F42" s="748"/>
    </row>
    <row r="43" spans="2:6" ht="42" customHeight="1" x14ac:dyDescent="0.2">
      <c r="C43" s="436"/>
      <c r="D43" s="436"/>
      <c r="E43" s="436"/>
      <c r="F43" s="71"/>
    </row>
    <row r="44" spans="2:6" x14ac:dyDescent="0.2">
      <c r="B44" s="414"/>
      <c r="C44" s="414"/>
      <c r="D44" s="414"/>
      <c r="E44" s="414"/>
      <c r="F44" s="414"/>
    </row>
  </sheetData>
  <sheetProtection algorithmName="SHA-512" hashValue="MeONlMtJMCbM1+4yIdd7CbZPTCt9mv6ueHFtmP3ZhUQrvVRd1Jx4YK6FwjceeDhWAEbu/xQF7OYCBpiuTdvklQ==" saltValue="HVS1LVj2b/abkRfk9uWziQ==" spinCount="100000" sheet="1" formatCells="0" formatColumns="0" formatRows="0" insertColumns="0" insertRows="0" insertHyperlinks="0" deleteColumns="0" deleteRows="0" sort="0" autoFilter="0" pivotTables="0"/>
  <mergeCells count="13">
    <mergeCell ref="B7:H7"/>
    <mergeCell ref="B42:F42"/>
    <mergeCell ref="B13:F13"/>
    <mergeCell ref="B20:F20"/>
    <mergeCell ref="B28:F28"/>
    <mergeCell ref="F30:F31"/>
    <mergeCell ref="F32:F34"/>
    <mergeCell ref="F35:F37"/>
    <mergeCell ref="F38:F40"/>
    <mergeCell ref="B30:B31"/>
    <mergeCell ref="B32:B34"/>
    <mergeCell ref="B35:B37"/>
    <mergeCell ref="B38:B40"/>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DA56A-8730-40D3-AE7C-10DDCB252FC4}">
  <sheetPr>
    <tabColor theme="0" tint="-0.14999847407452621"/>
    <pageSetUpPr fitToPage="1"/>
  </sheetPr>
  <dimension ref="B2:R311"/>
  <sheetViews>
    <sheetView showGridLines="0" zoomScale="80" zoomScaleNormal="80" workbookViewId="0"/>
  </sheetViews>
  <sheetFormatPr defaultColWidth="9.625" defaultRowHeight="14.25" x14ac:dyDescent="0.2"/>
  <cols>
    <col min="1" max="1" width="4.5" style="191" customWidth="1"/>
    <col min="2" max="2" width="14" style="191" customWidth="1"/>
    <col min="3" max="3" width="72.5" style="192" bestFit="1" customWidth="1"/>
    <col min="4" max="4" width="81.5" style="191" customWidth="1"/>
    <col min="5" max="5" width="19.5" style="191" customWidth="1"/>
    <col min="6" max="16384" width="9.625" style="191"/>
  </cols>
  <sheetData>
    <row r="2" spans="2:15" ht="27" x14ac:dyDescent="0.2">
      <c r="B2" s="189" t="s">
        <v>667</v>
      </c>
      <c r="C2" s="190"/>
    </row>
    <row r="3" spans="2:15" x14ac:dyDescent="0.2">
      <c r="C3" s="191"/>
    </row>
    <row r="4" spans="2:15" x14ac:dyDescent="0.2">
      <c r="B4" s="191" t="s">
        <v>668</v>
      </c>
      <c r="C4" s="191"/>
    </row>
    <row r="5" spans="2:15" x14ac:dyDescent="0.2">
      <c r="C5" s="191"/>
      <c r="D5" s="282"/>
    </row>
    <row r="6" spans="2:15" ht="18.75" x14ac:dyDescent="0.4">
      <c r="B6" s="191" t="s">
        <v>870</v>
      </c>
      <c r="C6" s="191"/>
      <c r="E6" s="246"/>
    </row>
    <row r="7" spans="2:15" x14ac:dyDescent="0.2">
      <c r="B7" s="191" t="s">
        <v>871</v>
      </c>
      <c r="C7" s="191"/>
      <c r="D7" s="282"/>
    </row>
    <row r="8" spans="2:15" x14ac:dyDescent="0.2">
      <c r="B8" s="191" t="s">
        <v>872</v>
      </c>
      <c r="C8" s="191"/>
    </row>
    <row r="9" spans="2:15" x14ac:dyDescent="0.2">
      <c r="B9" s="191" t="s">
        <v>873</v>
      </c>
      <c r="C9" s="191"/>
    </row>
    <row r="10" spans="2:15" x14ac:dyDescent="0.2">
      <c r="B10" s="191" t="s">
        <v>874</v>
      </c>
      <c r="C10" s="191"/>
      <c r="E10" s="666"/>
      <c r="F10" s="666"/>
      <c r="G10" s="666"/>
      <c r="H10" s="666"/>
      <c r="I10" s="666"/>
      <c r="J10" s="666"/>
      <c r="K10" s="666"/>
      <c r="L10" s="666"/>
      <c r="M10" s="666"/>
      <c r="N10" s="666"/>
      <c r="O10" s="666"/>
    </row>
    <row r="11" spans="2:15" x14ac:dyDescent="0.2">
      <c r="B11" s="191" t="s">
        <v>875</v>
      </c>
      <c r="C11" s="191"/>
      <c r="E11" s="666"/>
      <c r="F11" s="666"/>
      <c r="G11" s="666"/>
      <c r="H11" s="666"/>
      <c r="I11" s="666"/>
      <c r="J11" s="666"/>
      <c r="K11" s="666"/>
      <c r="L11" s="666"/>
      <c r="M11" s="666"/>
      <c r="N11" s="666"/>
      <c r="O11" s="666"/>
    </row>
    <row r="12" spans="2:15" x14ac:dyDescent="0.2">
      <c r="E12" s="667"/>
      <c r="F12" s="666"/>
      <c r="G12" s="666"/>
      <c r="H12" s="666"/>
      <c r="I12" s="666"/>
      <c r="J12" s="666"/>
      <c r="K12" s="666"/>
      <c r="L12" s="666"/>
      <c r="M12" s="666"/>
      <c r="N12" s="666"/>
      <c r="O12" s="666"/>
    </row>
    <row r="13" spans="2:15" ht="17.25" customHeight="1" x14ac:dyDescent="0.2">
      <c r="B13" s="217" t="s">
        <v>876</v>
      </c>
      <c r="C13" s="193"/>
      <c r="D13" s="194"/>
      <c r="E13" s="666"/>
      <c r="F13" s="666"/>
      <c r="G13" s="666"/>
      <c r="H13" s="666"/>
      <c r="I13" s="666"/>
      <c r="J13" s="666"/>
      <c r="K13" s="666"/>
      <c r="L13" s="666"/>
      <c r="M13" s="666"/>
      <c r="N13" s="666"/>
      <c r="O13" s="666"/>
    </row>
    <row r="14" spans="2:15" x14ac:dyDescent="0.2">
      <c r="E14" s="666"/>
      <c r="F14" s="666"/>
      <c r="G14" s="666"/>
      <c r="H14" s="666"/>
      <c r="I14" s="666"/>
      <c r="J14" s="666"/>
      <c r="K14" s="666"/>
      <c r="L14" s="666"/>
      <c r="M14" s="666"/>
      <c r="N14" s="666"/>
      <c r="O14" s="666"/>
    </row>
    <row r="15" spans="2:15" ht="15" x14ac:dyDescent="0.2">
      <c r="B15" s="195" t="s">
        <v>877</v>
      </c>
      <c r="C15" s="196"/>
      <c r="D15" s="195"/>
      <c r="E15" s="666"/>
      <c r="F15" s="666"/>
      <c r="G15" s="666"/>
      <c r="H15" s="666"/>
      <c r="I15" s="666"/>
      <c r="J15" s="666"/>
      <c r="K15" s="666"/>
      <c r="L15" s="666"/>
      <c r="M15" s="666"/>
      <c r="N15" s="666"/>
      <c r="O15" s="666"/>
    </row>
    <row r="16" spans="2:15" ht="15" x14ac:dyDescent="0.2">
      <c r="B16" s="197" t="s">
        <v>669</v>
      </c>
      <c r="C16" s="198" t="s">
        <v>460</v>
      </c>
      <c r="D16" s="197" t="s">
        <v>670</v>
      </c>
      <c r="E16" s="666"/>
      <c r="F16" s="666"/>
      <c r="G16" s="666"/>
      <c r="H16" s="666"/>
      <c r="I16" s="666"/>
      <c r="J16" s="666"/>
      <c r="K16" s="666"/>
      <c r="L16" s="666"/>
      <c r="M16" s="666"/>
      <c r="N16" s="666"/>
      <c r="O16" s="666"/>
    </row>
    <row r="17" spans="2:15" x14ac:dyDescent="0.2">
      <c r="B17" s="199" t="s">
        <v>878</v>
      </c>
      <c r="C17" s="200" t="s">
        <v>879</v>
      </c>
      <c r="D17" s="537" t="s">
        <v>671</v>
      </c>
      <c r="E17" s="668"/>
      <c r="F17" s="666"/>
      <c r="G17" s="666"/>
      <c r="H17" s="666"/>
      <c r="I17" s="666"/>
      <c r="J17" s="666"/>
      <c r="K17" s="666"/>
      <c r="L17" s="666"/>
      <c r="M17" s="666"/>
      <c r="N17" s="666"/>
      <c r="O17" s="666"/>
    </row>
    <row r="18" spans="2:15" x14ac:dyDescent="0.2">
      <c r="B18" s="213" t="s">
        <v>880</v>
      </c>
      <c r="C18" s="214" t="s">
        <v>879</v>
      </c>
      <c r="D18" s="538" t="s">
        <v>881</v>
      </c>
      <c r="E18" s="669"/>
      <c r="F18" s="666"/>
      <c r="G18" s="666"/>
      <c r="H18" s="666"/>
      <c r="I18" s="666"/>
      <c r="J18" s="666"/>
      <c r="K18" s="666"/>
      <c r="L18" s="666"/>
      <c r="M18" s="666"/>
      <c r="N18" s="666"/>
      <c r="O18" s="666"/>
    </row>
    <row r="19" spans="2:15" x14ac:dyDescent="0.2">
      <c r="B19" s="191" t="s">
        <v>882</v>
      </c>
      <c r="C19" s="192" t="s">
        <v>879</v>
      </c>
      <c r="D19" s="537" t="s">
        <v>671</v>
      </c>
      <c r="E19" s="668"/>
      <c r="F19" s="666"/>
      <c r="G19" s="666"/>
      <c r="H19" s="666"/>
      <c r="I19" s="666"/>
      <c r="J19" s="666"/>
      <c r="K19" s="666"/>
      <c r="L19" s="666"/>
      <c r="M19" s="666"/>
      <c r="N19" s="666"/>
      <c r="O19" s="666"/>
    </row>
    <row r="20" spans="2:15" x14ac:dyDescent="0.2">
      <c r="B20" s="215" t="s">
        <v>883</v>
      </c>
      <c r="C20" s="216" t="s">
        <v>879</v>
      </c>
      <c r="D20" s="539" t="s">
        <v>884</v>
      </c>
      <c r="E20" s="668"/>
      <c r="F20" s="666"/>
      <c r="G20" s="666"/>
      <c r="H20" s="666"/>
      <c r="I20" s="666"/>
      <c r="J20" s="666"/>
      <c r="K20" s="666"/>
      <c r="L20" s="666"/>
      <c r="M20" s="666"/>
      <c r="N20" s="666"/>
      <c r="O20" s="666"/>
    </row>
    <row r="21" spans="2:15" ht="18.600000000000001" customHeight="1" x14ac:dyDescent="0.2">
      <c r="B21" s="191" t="s">
        <v>885</v>
      </c>
      <c r="C21" s="192" t="s">
        <v>886</v>
      </c>
      <c r="D21" s="192" t="s">
        <v>887</v>
      </c>
      <c r="E21" s="666"/>
      <c r="F21" s="666"/>
      <c r="G21" s="666"/>
      <c r="H21" s="666"/>
      <c r="I21" s="666"/>
      <c r="J21" s="666"/>
      <c r="K21" s="666"/>
      <c r="L21" s="666"/>
      <c r="M21" s="666"/>
      <c r="N21" s="666"/>
      <c r="O21" s="666"/>
    </row>
    <row r="22" spans="2:15" x14ac:dyDescent="0.2">
      <c r="B22" s="215" t="s">
        <v>888</v>
      </c>
      <c r="C22" s="216" t="s">
        <v>886</v>
      </c>
      <c r="D22" s="216" t="s">
        <v>887</v>
      </c>
      <c r="E22" s="666"/>
      <c r="F22" s="666"/>
      <c r="G22" s="666"/>
      <c r="H22" s="666"/>
      <c r="I22" s="666"/>
      <c r="J22" s="666"/>
      <c r="K22" s="666"/>
      <c r="L22" s="666"/>
      <c r="M22" s="666"/>
      <c r="N22" s="666"/>
      <c r="O22" s="666"/>
    </row>
    <row r="23" spans="2:15" ht="17.100000000000001" customHeight="1" x14ac:dyDescent="0.2">
      <c r="B23" s="191" t="s">
        <v>889</v>
      </c>
      <c r="C23" s="192" t="s">
        <v>886</v>
      </c>
      <c r="D23" s="192" t="s">
        <v>887</v>
      </c>
      <c r="E23" s="666"/>
      <c r="F23" s="666"/>
      <c r="G23" s="666"/>
      <c r="H23" s="666"/>
      <c r="I23" s="666"/>
      <c r="J23" s="666"/>
      <c r="K23" s="666"/>
      <c r="L23" s="666"/>
      <c r="M23" s="666"/>
      <c r="N23" s="666"/>
      <c r="O23" s="666"/>
    </row>
    <row r="24" spans="2:15" s="218" customFormat="1" x14ac:dyDescent="0.2">
      <c r="B24" s="219" t="s">
        <v>890</v>
      </c>
      <c r="C24" s="216" t="s">
        <v>891</v>
      </c>
      <c r="D24" s="216" t="s">
        <v>887</v>
      </c>
      <c r="E24" s="670"/>
      <c r="F24" s="666"/>
      <c r="G24" s="666"/>
      <c r="H24" s="666"/>
      <c r="I24" s="666"/>
      <c r="J24" s="666"/>
      <c r="K24" s="666"/>
      <c r="L24" s="670"/>
      <c r="M24" s="670"/>
      <c r="N24" s="670"/>
      <c r="O24" s="670"/>
    </row>
    <row r="25" spans="2:15" x14ac:dyDescent="0.2">
      <c r="B25" s="191" t="s">
        <v>892</v>
      </c>
      <c r="C25" s="192" t="s">
        <v>891</v>
      </c>
      <c r="D25" s="675" t="s">
        <v>893</v>
      </c>
      <c r="E25" s="671"/>
      <c r="F25" s="666"/>
      <c r="G25" s="666"/>
      <c r="H25" s="666"/>
      <c r="I25" s="666"/>
      <c r="J25" s="666"/>
      <c r="K25" s="666"/>
      <c r="L25" s="666"/>
      <c r="M25" s="666"/>
      <c r="N25" s="666"/>
      <c r="O25" s="666"/>
    </row>
    <row r="26" spans="2:15" x14ac:dyDescent="0.2">
      <c r="B26" s="215" t="s">
        <v>894</v>
      </c>
      <c r="C26" s="216" t="s">
        <v>891</v>
      </c>
      <c r="D26" s="540" t="s">
        <v>895</v>
      </c>
      <c r="E26" s="672"/>
      <c r="F26" s="666"/>
      <c r="G26" s="666"/>
      <c r="H26" s="666"/>
      <c r="I26" s="666"/>
      <c r="J26" s="666"/>
      <c r="K26" s="666"/>
      <c r="L26" s="666"/>
      <c r="M26" s="666"/>
      <c r="N26" s="666"/>
      <c r="O26" s="666"/>
    </row>
    <row r="27" spans="2:15" x14ac:dyDescent="0.2">
      <c r="B27" s="191" t="s">
        <v>896</v>
      </c>
      <c r="C27" s="192" t="s">
        <v>891</v>
      </c>
      <c r="D27" s="541" t="s">
        <v>897</v>
      </c>
      <c r="E27" s="668"/>
      <c r="F27" s="666"/>
      <c r="G27" s="666"/>
      <c r="H27" s="666"/>
      <c r="I27" s="666"/>
      <c r="J27" s="666"/>
      <c r="K27" s="666"/>
      <c r="L27" s="666"/>
      <c r="M27" s="666"/>
      <c r="N27" s="666"/>
      <c r="O27" s="666"/>
    </row>
    <row r="28" spans="2:15" ht="18" customHeight="1" x14ac:dyDescent="0.2">
      <c r="B28" s="215" t="s">
        <v>898</v>
      </c>
      <c r="C28" s="216" t="s">
        <v>678</v>
      </c>
      <c r="D28" s="540" t="s">
        <v>899</v>
      </c>
      <c r="E28" s="668"/>
      <c r="F28" s="666"/>
      <c r="G28" s="666"/>
      <c r="H28" s="666"/>
      <c r="I28" s="666"/>
      <c r="J28" s="666"/>
      <c r="K28" s="666"/>
      <c r="L28" s="666"/>
      <c r="M28" s="666"/>
      <c r="N28" s="666"/>
      <c r="O28" s="666"/>
    </row>
    <row r="29" spans="2:15" x14ac:dyDescent="0.2">
      <c r="B29" s="191" t="s">
        <v>900</v>
      </c>
      <c r="C29" s="192" t="s">
        <v>679</v>
      </c>
      <c r="D29" s="541" t="s">
        <v>901</v>
      </c>
      <c r="E29" s="668"/>
      <c r="F29" s="666"/>
      <c r="G29" s="666"/>
      <c r="H29" s="666"/>
      <c r="I29" s="666"/>
      <c r="J29" s="666"/>
      <c r="K29" s="666"/>
      <c r="L29" s="666"/>
      <c r="M29" s="666"/>
      <c r="N29" s="666"/>
      <c r="O29" s="666"/>
    </row>
    <row r="30" spans="2:15" x14ac:dyDescent="0.2">
      <c r="B30" s="215" t="s">
        <v>902</v>
      </c>
      <c r="C30" s="216" t="s">
        <v>679</v>
      </c>
      <c r="D30" s="216" t="s">
        <v>901</v>
      </c>
      <c r="E30" s="668"/>
      <c r="F30" s="666"/>
      <c r="G30" s="666"/>
      <c r="H30" s="666"/>
      <c r="I30" s="666"/>
      <c r="J30" s="666"/>
      <c r="K30" s="666"/>
      <c r="L30" s="666"/>
      <c r="M30" s="666"/>
      <c r="N30" s="666"/>
      <c r="O30" s="666"/>
    </row>
    <row r="31" spans="2:15" ht="21.6" customHeight="1" x14ac:dyDescent="0.2">
      <c r="D31" s="258"/>
      <c r="E31" s="666"/>
      <c r="F31" s="666"/>
      <c r="G31" s="666"/>
      <c r="H31" s="666"/>
      <c r="I31" s="666"/>
      <c r="J31" s="666"/>
      <c r="K31" s="666"/>
      <c r="L31" s="666"/>
      <c r="M31" s="666"/>
      <c r="N31" s="666"/>
      <c r="O31" s="666"/>
    </row>
    <row r="32" spans="2:15" ht="15" x14ac:dyDescent="0.2">
      <c r="B32" s="195" t="s">
        <v>903</v>
      </c>
      <c r="C32" s="196"/>
      <c r="D32" s="195"/>
      <c r="E32" s="666"/>
      <c r="F32" s="666"/>
      <c r="G32" s="666"/>
      <c r="H32" s="666"/>
      <c r="I32" s="666"/>
      <c r="J32" s="666"/>
      <c r="K32" s="666"/>
      <c r="L32" s="666"/>
      <c r="M32" s="666"/>
      <c r="N32" s="666"/>
      <c r="O32" s="666"/>
    </row>
    <row r="33" spans="2:18" ht="15" x14ac:dyDescent="0.2">
      <c r="B33" s="197" t="s">
        <v>669</v>
      </c>
      <c r="C33" s="198" t="s">
        <v>460</v>
      </c>
      <c r="D33" s="197" t="s">
        <v>670</v>
      </c>
      <c r="E33" s="666"/>
      <c r="F33" s="666"/>
      <c r="G33" s="666"/>
      <c r="H33" s="666"/>
      <c r="I33" s="666"/>
      <c r="J33" s="666"/>
      <c r="K33" s="666"/>
      <c r="L33" s="666"/>
      <c r="M33" s="666"/>
      <c r="N33" s="666"/>
      <c r="O33" s="666"/>
    </row>
    <row r="34" spans="2:18" ht="28.5" x14ac:dyDescent="0.2">
      <c r="B34" s="638" t="s">
        <v>904</v>
      </c>
      <c r="C34" s="633" t="s">
        <v>905</v>
      </c>
      <c r="D34" s="633" t="s">
        <v>906</v>
      </c>
      <c r="E34" s="668"/>
      <c r="F34" s="666"/>
      <c r="G34" s="666"/>
      <c r="H34" s="666"/>
      <c r="I34" s="666"/>
      <c r="J34" s="666"/>
      <c r="K34" s="666"/>
      <c r="L34" s="666"/>
      <c r="M34" s="666"/>
      <c r="N34" s="666"/>
      <c r="O34" s="666"/>
      <c r="P34" s="666"/>
      <c r="Q34" s="666"/>
      <c r="R34" s="666"/>
    </row>
    <row r="35" spans="2:18" ht="104.1" customHeight="1" x14ac:dyDescent="0.2">
      <c r="B35" s="639" t="s">
        <v>907</v>
      </c>
      <c r="C35" s="201" t="s">
        <v>905</v>
      </c>
      <c r="D35" s="201" t="s">
        <v>908</v>
      </c>
      <c r="E35" s="673"/>
      <c r="F35" s="666"/>
      <c r="G35" s="666"/>
      <c r="H35" s="666"/>
      <c r="I35" s="666"/>
      <c r="J35" s="666"/>
      <c r="K35" s="666"/>
      <c r="L35" s="666"/>
      <c r="M35" s="666"/>
      <c r="N35" s="666"/>
      <c r="O35" s="666"/>
      <c r="P35" s="666"/>
      <c r="Q35" s="666"/>
      <c r="R35" s="666"/>
    </row>
    <row r="36" spans="2:18" x14ac:dyDescent="0.2">
      <c r="B36" s="638" t="s">
        <v>909</v>
      </c>
      <c r="C36" s="633" t="s">
        <v>905</v>
      </c>
      <c r="D36" s="633"/>
      <c r="E36" s="666"/>
      <c r="F36" s="666"/>
      <c r="G36" s="666"/>
      <c r="H36" s="666"/>
      <c r="I36" s="666"/>
      <c r="J36" s="666"/>
      <c r="K36" s="666"/>
      <c r="L36" s="666"/>
      <c r="M36" s="666"/>
      <c r="N36" s="666"/>
      <c r="O36" s="666"/>
      <c r="P36" s="666"/>
      <c r="Q36" s="666"/>
      <c r="R36" s="666"/>
    </row>
    <row r="37" spans="2:18" x14ac:dyDescent="0.2">
      <c r="B37" s="639" t="s">
        <v>910</v>
      </c>
      <c r="C37" s="201" t="s">
        <v>905</v>
      </c>
      <c r="D37" s="201"/>
      <c r="E37" s="666"/>
      <c r="F37" s="666"/>
      <c r="G37" s="666"/>
      <c r="H37" s="666"/>
      <c r="I37" s="666"/>
      <c r="J37" s="666"/>
      <c r="K37" s="666"/>
      <c r="L37" s="666"/>
      <c r="M37" s="666"/>
      <c r="N37" s="666"/>
      <c r="O37" s="666"/>
    </row>
    <row r="38" spans="2:18" x14ac:dyDescent="0.2">
      <c r="B38" s="640" t="s">
        <v>911</v>
      </c>
      <c r="C38" s="633" t="s">
        <v>912</v>
      </c>
      <c r="D38" s="641" t="s">
        <v>913</v>
      </c>
      <c r="E38" s="668"/>
      <c r="F38" s="666"/>
      <c r="G38" s="666"/>
      <c r="H38" s="666"/>
      <c r="I38" s="666"/>
      <c r="J38" s="666"/>
      <c r="K38" s="666"/>
      <c r="L38" s="666"/>
      <c r="M38" s="666"/>
      <c r="N38" s="666"/>
      <c r="O38" s="666"/>
    </row>
    <row r="39" spans="2:18" x14ac:dyDescent="0.2">
      <c r="B39" s="639" t="s">
        <v>914</v>
      </c>
      <c r="C39" s="201" t="s">
        <v>912</v>
      </c>
      <c r="D39" s="201" t="s">
        <v>913</v>
      </c>
      <c r="E39" s="668"/>
      <c r="F39" s="666"/>
      <c r="G39" s="666"/>
      <c r="H39" s="666"/>
      <c r="I39" s="666"/>
      <c r="J39" s="666"/>
      <c r="K39" s="666"/>
      <c r="L39" s="666"/>
      <c r="M39" s="666"/>
      <c r="N39" s="666"/>
      <c r="O39" s="666"/>
    </row>
    <row r="40" spans="2:18" x14ac:dyDescent="0.2">
      <c r="B40" s="638" t="s">
        <v>915</v>
      </c>
      <c r="C40" s="633" t="s">
        <v>912</v>
      </c>
      <c r="D40" s="633" t="s">
        <v>913</v>
      </c>
      <c r="E40" s="668"/>
      <c r="F40" s="666"/>
      <c r="G40" s="666"/>
      <c r="H40" s="666"/>
      <c r="I40" s="666"/>
      <c r="J40" s="666"/>
      <c r="K40" s="666"/>
      <c r="L40" s="666"/>
      <c r="M40" s="666"/>
      <c r="N40" s="666"/>
      <c r="O40" s="666"/>
    </row>
    <row r="41" spans="2:18" x14ac:dyDescent="0.2">
      <c r="B41" s="639" t="s">
        <v>916</v>
      </c>
      <c r="C41" s="201" t="s">
        <v>912</v>
      </c>
      <c r="D41" s="201" t="s">
        <v>913</v>
      </c>
      <c r="E41" s="668"/>
      <c r="F41" s="666"/>
      <c r="G41" s="666"/>
      <c r="H41" s="666"/>
      <c r="I41" s="666"/>
      <c r="J41" s="666"/>
      <c r="K41" s="666"/>
      <c r="L41" s="666"/>
      <c r="M41" s="666"/>
      <c r="N41" s="666"/>
      <c r="O41" s="666"/>
    </row>
    <row r="42" spans="2:18" x14ac:dyDescent="0.2">
      <c r="B42" s="638" t="s">
        <v>917</v>
      </c>
      <c r="C42" s="633" t="s">
        <v>912</v>
      </c>
      <c r="D42" s="633" t="s">
        <v>913</v>
      </c>
      <c r="E42" s="668"/>
      <c r="F42" s="666"/>
      <c r="G42" s="666"/>
      <c r="H42" s="666"/>
      <c r="I42" s="666"/>
      <c r="J42" s="666"/>
      <c r="K42" s="666"/>
      <c r="L42" s="666"/>
      <c r="M42" s="666"/>
      <c r="N42" s="666"/>
      <c r="O42" s="666"/>
    </row>
    <row r="43" spans="2:18" x14ac:dyDescent="0.2">
      <c r="B43" s="642" t="s">
        <v>918</v>
      </c>
      <c r="C43" s="201" t="s">
        <v>919</v>
      </c>
      <c r="D43" s="201" t="s">
        <v>913</v>
      </c>
      <c r="E43" s="668"/>
      <c r="F43" s="666"/>
      <c r="G43" s="666"/>
      <c r="H43" s="666"/>
      <c r="I43" s="666"/>
      <c r="J43" s="666"/>
      <c r="K43" s="666"/>
      <c r="L43" s="666"/>
      <c r="M43" s="666"/>
      <c r="N43" s="666"/>
      <c r="O43" s="666"/>
    </row>
    <row r="44" spans="2:18" x14ac:dyDescent="0.2">
      <c r="B44" s="638" t="s">
        <v>920</v>
      </c>
      <c r="C44" s="633" t="s">
        <v>919</v>
      </c>
      <c r="D44" s="633" t="s">
        <v>913</v>
      </c>
      <c r="E44" s="668"/>
      <c r="F44" s="666"/>
      <c r="G44" s="666"/>
      <c r="H44" s="666"/>
      <c r="I44" s="666"/>
      <c r="J44" s="666"/>
      <c r="K44" s="666"/>
      <c r="L44" s="666"/>
      <c r="M44" s="666"/>
      <c r="N44" s="666"/>
      <c r="O44" s="666"/>
    </row>
    <row r="45" spans="2:18" ht="21.95" customHeight="1" x14ac:dyDescent="0.2">
      <c r="B45" s="639" t="s">
        <v>921</v>
      </c>
      <c r="C45" s="201" t="s">
        <v>919</v>
      </c>
      <c r="D45" s="201" t="s">
        <v>913</v>
      </c>
      <c r="E45" s="668"/>
      <c r="F45" s="666"/>
      <c r="G45" s="666"/>
      <c r="H45" s="666"/>
      <c r="I45" s="666"/>
      <c r="J45" s="666"/>
      <c r="K45" s="666"/>
      <c r="L45" s="666"/>
      <c r="M45" s="666"/>
      <c r="N45" s="666"/>
      <c r="O45" s="666"/>
    </row>
    <row r="46" spans="2:18" x14ac:dyDescent="0.2">
      <c r="B46" s="639"/>
      <c r="C46" s="201"/>
      <c r="D46" s="639"/>
      <c r="E46" s="666"/>
      <c r="F46" s="666"/>
      <c r="G46" s="666"/>
      <c r="H46" s="666"/>
      <c r="I46" s="666"/>
      <c r="J46" s="666"/>
      <c r="K46" s="666"/>
      <c r="L46" s="666"/>
      <c r="M46" s="666"/>
      <c r="N46" s="666"/>
      <c r="O46" s="666"/>
    </row>
    <row r="47" spans="2:18" ht="15" x14ac:dyDescent="0.2">
      <c r="B47" s="643" t="s">
        <v>922</v>
      </c>
      <c r="C47" s="644"/>
      <c r="D47" s="643"/>
      <c r="E47" s="666"/>
      <c r="F47" s="666"/>
      <c r="G47" s="666"/>
      <c r="H47" s="666"/>
      <c r="I47" s="666"/>
      <c r="J47" s="666"/>
      <c r="K47" s="666"/>
      <c r="L47" s="666"/>
      <c r="M47" s="666"/>
      <c r="N47" s="666"/>
      <c r="O47" s="666"/>
    </row>
    <row r="48" spans="2:18" ht="15" x14ac:dyDescent="0.2">
      <c r="B48" s="645" t="s">
        <v>669</v>
      </c>
      <c r="C48" s="646" t="s">
        <v>460</v>
      </c>
      <c r="D48" s="645" t="s">
        <v>670</v>
      </c>
      <c r="E48" s="666"/>
      <c r="F48" s="666"/>
      <c r="G48" s="666"/>
      <c r="H48" s="666"/>
      <c r="I48" s="666"/>
      <c r="J48" s="666"/>
      <c r="K48" s="666"/>
      <c r="L48" s="666"/>
      <c r="M48" s="666"/>
      <c r="N48" s="666"/>
      <c r="O48" s="666"/>
    </row>
    <row r="49" spans="2:15" ht="28.5" x14ac:dyDescent="0.2">
      <c r="B49" s="640" t="s">
        <v>923</v>
      </c>
      <c r="C49" s="633" t="s">
        <v>924</v>
      </c>
      <c r="D49" s="633" t="s">
        <v>925</v>
      </c>
      <c r="E49" s="668"/>
      <c r="F49" s="666"/>
      <c r="G49" s="666"/>
      <c r="H49" s="666"/>
      <c r="I49" s="666"/>
      <c r="J49" s="666"/>
      <c r="K49" s="666"/>
      <c r="L49" s="666"/>
      <c r="M49" s="666"/>
      <c r="N49" s="666"/>
      <c r="O49" s="666"/>
    </row>
    <row r="50" spans="2:15" ht="28.5" x14ac:dyDescent="0.2">
      <c r="B50" s="642" t="s">
        <v>926</v>
      </c>
      <c r="C50" s="201" t="s">
        <v>924</v>
      </c>
      <c r="D50" s="201" t="s">
        <v>925</v>
      </c>
      <c r="E50" s="668"/>
      <c r="F50" s="666"/>
      <c r="G50" s="666"/>
      <c r="H50" s="666"/>
      <c r="I50" s="666"/>
      <c r="J50" s="666"/>
      <c r="K50" s="666"/>
      <c r="L50" s="666"/>
      <c r="M50" s="666"/>
      <c r="N50" s="666"/>
      <c r="O50" s="666"/>
    </row>
    <row r="51" spans="2:15" ht="28.5" x14ac:dyDescent="0.2">
      <c r="B51" s="638" t="s">
        <v>927</v>
      </c>
      <c r="C51" s="633" t="s">
        <v>924</v>
      </c>
      <c r="D51" s="633" t="s">
        <v>928</v>
      </c>
      <c r="E51" s="668"/>
      <c r="F51" s="666"/>
      <c r="G51" s="666"/>
      <c r="H51" s="666"/>
      <c r="I51" s="666"/>
      <c r="J51" s="666"/>
      <c r="K51" s="666"/>
      <c r="L51" s="666"/>
      <c r="M51" s="666"/>
      <c r="N51" s="666"/>
      <c r="O51" s="666"/>
    </row>
    <row r="52" spans="2:15" ht="28.5" x14ac:dyDescent="0.2">
      <c r="B52" s="642" t="s">
        <v>929</v>
      </c>
      <c r="C52" s="201" t="s">
        <v>930</v>
      </c>
      <c r="D52" s="647" t="s">
        <v>672</v>
      </c>
      <c r="E52" s="668"/>
      <c r="F52" s="666"/>
      <c r="G52" s="666"/>
      <c r="H52" s="666"/>
      <c r="I52" s="666"/>
      <c r="J52" s="666"/>
      <c r="K52" s="666"/>
      <c r="L52" s="666"/>
      <c r="M52" s="666"/>
      <c r="N52" s="666"/>
      <c r="O52" s="666"/>
    </row>
    <row r="53" spans="2:15" ht="28.5" x14ac:dyDescent="0.2">
      <c r="B53" s="638" t="s">
        <v>931</v>
      </c>
      <c r="C53" s="633" t="s">
        <v>930</v>
      </c>
      <c r="D53" s="648" t="s">
        <v>672</v>
      </c>
      <c r="E53" s="668"/>
      <c r="F53" s="666"/>
      <c r="G53" s="666"/>
      <c r="H53" s="666"/>
      <c r="I53" s="666"/>
      <c r="J53" s="666"/>
      <c r="K53" s="666"/>
      <c r="L53" s="666"/>
      <c r="M53" s="666"/>
      <c r="N53" s="666"/>
      <c r="O53" s="666"/>
    </row>
    <row r="54" spans="2:15" x14ac:dyDescent="0.2">
      <c r="B54" s="642" t="s">
        <v>932</v>
      </c>
      <c r="C54" s="201" t="s">
        <v>933</v>
      </c>
      <c r="D54" s="647" t="s">
        <v>934</v>
      </c>
      <c r="E54" s="668"/>
      <c r="F54" s="666"/>
      <c r="G54" s="666"/>
      <c r="H54" s="666"/>
      <c r="I54" s="666"/>
      <c r="J54" s="666"/>
      <c r="K54" s="666"/>
      <c r="L54" s="666"/>
      <c r="M54" s="666"/>
      <c r="N54" s="666"/>
      <c r="O54" s="666"/>
    </row>
    <row r="55" spans="2:15" x14ac:dyDescent="0.2">
      <c r="B55" s="638" t="s">
        <v>935</v>
      </c>
      <c r="C55" s="633" t="s">
        <v>933</v>
      </c>
      <c r="D55" s="648" t="s">
        <v>934</v>
      </c>
      <c r="E55" s="668"/>
      <c r="F55" s="666"/>
      <c r="G55" s="666"/>
      <c r="H55" s="666"/>
      <c r="I55" s="666"/>
      <c r="J55" s="666"/>
      <c r="K55" s="666"/>
      <c r="L55" s="666"/>
      <c r="M55" s="666"/>
      <c r="N55" s="666"/>
      <c r="O55" s="666"/>
    </row>
    <row r="56" spans="2:15" ht="28.5" x14ac:dyDescent="0.2">
      <c r="B56" s="642" t="s">
        <v>936</v>
      </c>
      <c r="C56" s="201" t="s">
        <v>937</v>
      </c>
      <c r="D56" s="647" t="s">
        <v>928</v>
      </c>
      <c r="E56" s="668"/>
      <c r="F56" s="666"/>
      <c r="G56" s="666"/>
      <c r="H56" s="666"/>
      <c r="I56" s="666"/>
      <c r="J56" s="666"/>
      <c r="K56" s="666"/>
      <c r="L56" s="666"/>
      <c r="M56" s="666"/>
      <c r="N56" s="666"/>
      <c r="O56" s="666"/>
    </row>
    <row r="57" spans="2:15" ht="28.5" x14ac:dyDescent="0.2">
      <c r="B57" s="638" t="s">
        <v>938</v>
      </c>
      <c r="C57" s="633" t="s">
        <v>937</v>
      </c>
      <c r="D57" s="648" t="s">
        <v>939</v>
      </c>
      <c r="E57" s="668"/>
      <c r="F57" s="666"/>
      <c r="G57" s="666"/>
      <c r="H57" s="666"/>
      <c r="I57" s="666"/>
      <c r="J57" s="666"/>
      <c r="K57" s="666"/>
      <c r="L57" s="666"/>
      <c r="M57" s="666"/>
      <c r="N57" s="666"/>
      <c r="O57" s="666"/>
    </row>
    <row r="58" spans="2:15" x14ac:dyDescent="0.2">
      <c r="B58" s="639" t="s">
        <v>940</v>
      </c>
      <c r="C58" s="201" t="s">
        <v>937</v>
      </c>
      <c r="D58" s="647" t="s">
        <v>941</v>
      </c>
      <c r="E58" s="668"/>
      <c r="F58" s="666"/>
      <c r="G58" s="666"/>
      <c r="H58" s="666"/>
      <c r="I58" s="666"/>
      <c r="J58" s="666"/>
      <c r="K58" s="666"/>
      <c r="L58" s="666"/>
      <c r="M58" s="666"/>
      <c r="N58" s="666"/>
      <c r="O58" s="666"/>
    </row>
    <row r="59" spans="2:15" x14ac:dyDescent="0.2">
      <c r="B59" s="649" t="s">
        <v>942</v>
      </c>
      <c r="C59" s="633" t="s">
        <v>943</v>
      </c>
      <c r="D59" s="638" t="s">
        <v>944</v>
      </c>
      <c r="E59" s="666"/>
      <c r="F59" s="666"/>
      <c r="G59" s="666"/>
      <c r="H59" s="666"/>
      <c r="I59" s="666"/>
      <c r="J59" s="666"/>
      <c r="K59" s="666"/>
      <c r="L59" s="666"/>
      <c r="M59" s="666"/>
      <c r="N59" s="666"/>
      <c r="O59" s="666"/>
    </row>
    <row r="60" spans="2:15" ht="18.95" customHeight="1" x14ac:dyDescent="0.2">
      <c r="B60" s="639" t="s">
        <v>945</v>
      </c>
      <c r="C60" s="201" t="s">
        <v>943</v>
      </c>
      <c r="D60" s="201" t="s">
        <v>944</v>
      </c>
      <c r="E60" s="666"/>
      <c r="F60" s="666"/>
      <c r="G60" s="666"/>
      <c r="H60" s="666"/>
      <c r="I60" s="666"/>
      <c r="J60" s="666"/>
      <c r="K60" s="666"/>
      <c r="L60" s="666"/>
      <c r="M60" s="666"/>
      <c r="N60" s="666"/>
      <c r="O60" s="666"/>
    </row>
    <row r="61" spans="2:15" ht="33.950000000000003" customHeight="1" x14ac:dyDescent="0.2">
      <c r="B61" s="649" t="s">
        <v>946</v>
      </c>
      <c r="C61" s="633" t="s">
        <v>947</v>
      </c>
      <c r="D61" s="648" t="s">
        <v>948</v>
      </c>
      <c r="E61" s="668"/>
      <c r="F61" s="666"/>
      <c r="G61" s="666"/>
      <c r="H61" s="666"/>
      <c r="I61" s="666"/>
      <c r="J61" s="666"/>
      <c r="K61" s="666"/>
      <c r="L61" s="666"/>
      <c r="M61" s="666"/>
      <c r="N61" s="666"/>
      <c r="O61" s="666"/>
    </row>
    <row r="62" spans="2:15" x14ac:dyDescent="0.2">
      <c r="B62" s="639" t="s">
        <v>949</v>
      </c>
      <c r="C62" s="201" t="s">
        <v>947</v>
      </c>
      <c r="D62" s="201"/>
      <c r="E62" s="666"/>
      <c r="F62" s="666"/>
      <c r="G62" s="666"/>
      <c r="H62" s="666"/>
      <c r="I62" s="666"/>
      <c r="J62" s="666"/>
      <c r="K62" s="666"/>
      <c r="L62" s="666"/>
      <c r="M62" s="666"/>
      <c r="N62" s="666"/>
      <c r="O62" s="666"/>
    </row>
    <row r="63" spans="2:15" ht="28.5" x14ac:dyDescent="0.2">
      <c r="B63" s="649" t="s">
        <v>950</v>
      </c>
      <c r="C63" s="633" t="s">
        <v>951</v>
      </c>
      <c r="D63" s="648" t="s">
        <v>952</v>
      </c>
      <c r="E63" s="668"/>
      <c r="F63" s="666"/>
      <c r="G63" s="666"/>
      <c r="H63" s="666"/>
      <c r="I63" s="666"/>
      <c r="J63" s="666"/>
      <c r="K63" s="666"/>
      <c r="L63" s="666"/>
      <c r="M63" s="666"/>
      <c r="N63" s="666"/>
      <c r="O63" s="666"/>
    </row>
    <row r="64" spans="2:15" ht="28.5" x14ac:dyDescent="0.2">
      <c r="B64" s="639" t="s">
        <v>953</v>
      </c>
      <c r="C64" s="201" t="s">
        <v>951</v>
      </c>
      <c r="D64" s="647" t="s">
        <v>952</v>
      </c>
      <c r="E64" s="668"/>
      <c r="F64" s="666"/>
      <c r="G64" s="666"/>
      <c r="H64" s="666"/>
      <c r="I64" s="666"/>
      <c r="J64" s="666"/>
      <c r="K64" s="666"/>
      <c r="L64" s="666"/>
      <c r="M64" s="666"/>
      <c r="N64" s="666"/>
      <c r="O64" s="666"/>
    </row>
    <row r="65" spans="2:15" ht="62.45" customHeight="1" x14ac:dyDescent="0.2">
      <c r="B65" s="649" t="s">
        <v>954</v>
      </c>
      <c r="C65" s="633" t="s">
        <v>955</v>
      </c>
      <c r="D65" s="648" t="s">
        <v>956</v>
      </c>
      <c r="E65" s="668"/>
      <c r="F65" s="666"/>
      <c r="G65" s="666"/>
      <c r="H65" s="666"/>
      <c r="I65" s="666"/>
      <c r="J65" s="666"/>
      <c r="K65" s="666"/>
      <c r="L65" s="666"/>
      <c r="M65" s="666"/>
      <c r="N65" s="666"/>
      <c r="O65" s="666"/>
    </row>
    <row r="66" spans="2:15" x14ac:dyDescent="0.2">
      <c r="B66" s="639" t="s">
        <v>957</v>
      </c>
      <c r="C66" s="201" t="s">
        <v>955</v>
      </c>
      <c r="D66" s="650" t="s">
        <v>958</v>
      </c>
      <c r="E66" s="668"/>
      <c r="F66" s="666"/>
      <c r="G66" s="666"/>
      <c r="H66" s="666"/>
      <c r="I66" s="666"/>
      <c r="J66" s="666"/>
      <c r="K66" s="666"/>
      <c r="L66" s="666"/>
      <c r="M66" s="666"/>
      <c r="N66" s="666"/>
      <c r="O66" s="666"/>
    </row>
    <row r="67" spans="2:15" ht="21.95" customHeight="1" x14ac:dyDescent="0.2">
      <c r="B67" s="649" t="s">
        <v>959</v>
      </c>
      <c r="C67" s="633" t="s">
        <v>960</v>
      </c>
      <c r="D67" s="648" t="s">
        <v>961</v>
      </c>
      <c r="E67" s="668"/>
      <c r="F67" s="666"/>
      <c r="G67" s="666"/>
      <c r="H67" s="666"/>
      <c r="I67" s="666"/>
      <c r="J67" s="666"/>
      <c r="K67" s="666"/>
      <c r="L67" s="666"/>
      <c r="M67" s="666"/>
      <c r="N67" s="666"/>
      <c r="O67" s="666"/>
    </row>
    <row r="68" spans="2:15" ht="28.5" x14ac:dyDescent="0.2">
      <c r="B68" s="642" t="s">
        <v>962</v>
      </c>
      <c r="C68" s="201" t="s">
        <v>963</v>
      </c>
      <c r="D68" s="647" t="s">
        <v>964</v>
      </c>
      <c r="E68" s="668"/>
      <c r="F68" s="666"/>
      <c r="G68" s="666"/>
      <c r="H68" s="666"/>
      <c r="I68" s="666"/>
      <c r="J68" s="666"/>
      <c r="K68" s="666"/>
      <c r="L68" s="666"/>
      <c r="M68" s="666"/>
      <c r="N68" s="666"/>
      <c r="O68" s="666"/>
    </row>
    <row r="69" spans="2:15" ht="28.5" x14ac:dyDescent="0.2">
      <c r="B69" s="638" t="s">
        <v>965</v>
      </c>
      <c r="C69" s="633" t="s">
        <v>963</v>
      </c>
      <c r="D69" s="648" t="s">
        <v>964</v>
      </c>
      <c r="E69" s="668"/>
      <c r="F69" s="666"/>
      <c r="G69" s="666"/>
      <c r="H69" s="666"/>
      <c r="I69" s="666"/>
      <c r="J69" s="666"/>
      <c r="K69" s="666"/>
      <c r="L69" s="666"/>
      <c r="M69" s="666"/>
      <c r="N69" s="666"/>
      <c r="O69" s="666"/>
    </row>
    <row r="70" spans="2:15" ht="28.5" x14ac:dyDescent="0.2">
      <c r="B70" s="639" t="s">
        <v>966</v>
      </c>
      <c r="C70" s="201" t="s">
        <v>963</v>
      </c>
      <c r="D70" s="647" t="s">
        <v>964</v>
      </c>
      <c r="E70" s="668"/>
      <c r="F70" s="666"/>
      <c r="G70" s="666"/>
      <c r="H70" s="666"/>
      <c r="I70" s="666"/>
      <c r="J70" s="666"/>
      <c r="K70" s="666"/>
      <c r="L70" s="666"/>
      <c r="M70" s="666"/>
      <c r="N70" s="666"/>
      <c r="O70" s="666"/>
    </row>
    <row r="71" spans="2:15" ht="28.5" x14ac:dyDescent="0.2">
      <c r="B71" s="649" t="s">
        <v>967</v>
      </c>
      <c r="C71" s="633" t="s">
        <v>673</v>
      </c>
      <c r="D71" s="648" t="s">
        <v>968</v>
      </c>
      <c r="E71" s="668"/>
      <c r="F71" s="666"/>
      <c r="G71" s="666"/>
      <c r="H71" s="666"/>
      <c r="I71" s="666"/>
      <c r="J71" s="666"/>
      <c r="K71" s="666"/>
      <c r="L71" s="666"/>
      <c r="M71" s="666"/>
      <c r="N71" s="666"/>
      <c r="O71" s="666"/>
    </row>
    <row r="72" spans="2:15" ht="28.5" x14ac:dyDescent="0.2">
      <c r="B72" s="639" t="s">
        <v>969</v>
      </c>
      <c r="C72" s="201" t="s">
        <v>673</v>
      </c>
      <c r="D72" s="647" t="s">
        <v>968</v>
      </c>
      <c r="E72" s="668"/>
      <c r="F72" s="666"/>
      <c r="G72" s="666"/>
      <c r="H72" s="666"/>
      <c r="I72" s="666"/>
      <c r="J72" s="666"/>
      <c r="K72" s="666"/>
      <c r="L72" s="666"/>
      <c r="M72" s="666"/>
      <c r="N72" s="666"/>
      <c r="O72" s="666"/>
    </row>
    <row r="73" spans="2:15" ht="28.5" x14ac:dyDescent="0.2">
      <c r="B73" s="649" t="s">
        <v>970</v>
      </c>
      <c r="C73" s="633" t="s">
        <v>971</v>
      </c>
      <c r="D73" s="648" t="s">
        <v>968</v>
      </c>
      <c r="E73" s="668"/>
      <c r="F73" s="666"/>
      <c r="G73" s="666"/>
      <c r="H73" s="666"/>
      <c r="I73" s="666"/>
      <c r="J73" s="666"/>
      <c r="K73" s="666"/>
      <c r="L73" s="666"/>
      <c r="M73" s="666"/>
      <c r="N73" s="666"/>
      <c r="O73" s="666"/>
    </row>
    <row r="74" spans="2:15" x14ac:dyDescent="0.2">
      <c r="B74" s="639" t="s">
        <v>972</v>
      </c>
      <c r="C74" s="201" t="s">
        <v>971</v>
      </c>
      <c r="D74" s="647" t="s">
        <v>973</v>
      </c>
      <c r="E74" s="668"/>
      <c r="F74" s="666"/>
      <c r="G74" s="666"/>
      <c r="H74" s="666"/>
      <c r="I74" s="666"/>
      <c r="J74" s="666"/>
      <c r="K74" s="666"/>
      <c r="L74" s="666"/>
      <c r="M74" s="666"/>
      <c r="N74" s="666"/>
      <c r="O74" s="666"/>
    </row>
    <row r="75" spans="2:15" x14ac:dyDescent="0.2">
      <c r="B75" s="649" t="s">
        <v>974</v>
      </c>
      <c r="C75" s="633" t="s">
        <v>674</v>
      </c>
      <c r="D75" s="633" t="s">
        <v>675</v>
      </c>
      <c r="E75" s="668"/>
      <c r="F75" s="666"/>
      <c r="G75" s="666"/>
      <c r="H75" s="666"/>
      <c r="I75" s="666"/>
      <c r="J75" s="666"/>
      <c r="K75" s="666"/>
      <c r="L75" s="666"/>
      <c r="M75" s="666"/>
      <c r="N75" s="666"/>
      <c r="O75" s="666"/>
    </row>
    <row r="76" spans="2:15" x14ac:dyDescent="0.2">
      <c r="B76" s="191" t="s">
        <v>975</v>
      </c>
      <c r="C76" s="192" t="s">
        <v>674</v>
      </c>
      <c r="D76" s="261"/>
      <c r="E76" s="668"/>
      <c r="F76" s="666"/>
      <c r="G76" s="666"/>
      <c r="H76" s="666"/>
      <c r="I76" s="666"/>
      <c r="J76" s="666"/>
      <c r="K76" s="666"/>
      <c r="L76" s="666"/>
      <c r="M76" s="666"/>
      <c r="N76" s="666"/>
      <c r="O76" s="666"/>
    </row>
    <row r="77" spans="2:15" x14ac:dyDescent="0.2">
      <c r="B77" s="215" t="s">
        <v>976</v>
      </c>
      <c r="C77" s="216" t="s">
        <v>674</v>
      </c>
      <c r="D77" s="260"/>
      <c r="E77" s="666"/>
      <c r="F77" s="666"/>
      <c r="G77" s="666"/>
      <c r="H77" s="666"/>
      <c r="I77" s="666"/>
      <c r="J77" s="666"/>
      <c r="K77" s="666"/>
      <c r="L77" s="666"/>
      <c r="M77" s="666"/>
      <c r="N77" s="666"/>
      <c r="O77" s="666"/>
    </row>
    <row r="78" spans="2:15" x14ac:dyDescent="0.2">
      <c r="D78" s="259"/>
      <c r="E78" s="666"/>
      <c r="F78" s="666"/>
      <c r="G78" s="666"/>
      <c r="H78" s="666"/>
      <c r="I78" s="666"/>
      <c r="J78" s="666"/>
      <c r="K78" s="666"/>
      <c r="L78" s="666"/>
      <c r="M78" s="666"/>
      <c r="N78" s="666"/>
      <c r="O78" s="666"/>
    </row>
    <row r="79" spans="2:15" ht="15" x14ac:dyDescent="0.2">
      <c r="B79" s="195" t="s">
        <v>977</v>
      </c>
      <c r="C79" s="196"/>
      <c r="D79" s="195"/>
      <c r="E79" s="666"/>
      <c r="F79" s="666"/>
      <c r="G79" s="666"/>
      <c r="H79" s="666"/>
      <c r="I79" s="666"/>
      <c r="J79" s="666"/>
      <c r="K79" s="666"/>
      <c r="L79" s="666"/>
      <c r="M79" s="666"/>
      <c r="N79" s="666"/>
      <c r="O79" s="666"/>
    </row>
    <row r="80" spans="2:15" ht="15" x14ac:dyDescent="0.2">
      <c r="B80" s="197" t="s">
        <v>669</v>
      </c>
      <c r="C80" s="198" t="s">
        <v>460</v>
      </c>
      <c r="D80" s="197" t="s">
        <v>670</v>
      </c>
      <c r="E80" s="666"/>
      <c r="F80" s="666"/>
      <c r="G80" s="666"/>
      <c r="H80" s="666"/>
      <c r="I80" s="666"/>
      <c r="J80" s="666"/>
      <c r="K80" s="666"/>
      <c r="L80" s="666"/>
      <c r="M80" s="666"/>
      <c r="N80" s="666"/>
      <c r="O80" s="666"/>
    </row>
    <row r="81" spans="2:15" x14ac:dyDescent="0.2">
      <c r="B81" s="283" t="s">
        <v>978</v>
      </c>
      <c r="C81" s="216" t="s">
        <v>979</v>
      </c>
      <c r="D81" s="216" t="s">
        <v>980</v>
      </c>
      <c r="E81" s="668"/>
      <c r="F81" s="666"/>
      <c r="G81" s="666"/>
      <c r="H81" s="666"/>
      <c r="I81" s="666"/>
      <c r="J81" s="666"/>
      <c r="K81" s="666"/>
      <c r="L81" s="666"/>
      <c r="M81" s="666"/>
      <c r="N81" s="666"/>
      <c r="O81" s="666"/>
    </row>
    <row r="82" spans="2:15" ht="42.75" x14ac:dyDescent="0.2">
      <c r="B82" s="282" t="s">
        <v>981</v>
      </c>
      <c r="C82" s="192" t="s">
        <v>982</v>
      </c>
      <c r="D82" s="192" t="s">
        <v>983</v>
      </c>
      <c r="E82" s="666"/>
      <c r="F82" s="666"/>
      <c r="G82" s="666"/>
      <c r="H82" s="666"/>
      <c r="I82" s="666"/>
      <c r="J82" s="666"/>
      <c r="K82" s="666"/>
      <c r="L82" s="666"/>
      <c r="M82" s="666"/>
      <c r="N82" s="666"/>
      <c r="O82" s="666"/>
    </row>
    <row r="83" spans="2:15" x14ac:dyDescent="0.2">
      <c r="B83" s="283" t="s">
        <v>984</v>
      </c>
      <c r="C83" s="216" t="s">
        <v>982</v>
      </c>
      <c r="D83" s="216" t="s">
        <v>944</v>
      </c>
      <c r="E83" s="666"/>
      <c r="F83" s="666"/>
      <c r="G83" s="666"/>
      <c r="H83" s="666"/>
      <c r="I83" s="666"/>
      <c r="J83" s="666"/>
      <c r="K83" s="666"/>
      <c r="L83" s="666"/>
      <c r="M83" s="666"/>
      <c r="N83" s="666"/>
      <c r="O83" s="666"/>
    </row>
    <row r="84" spans="2:15" ht="42.75" x14ac:dyDescent="0.2">
      <c r="B84" s="191" t="s">
        <v>985</v>
      </c>
      <c r="C84" s="192" t="s">
        <v>982</v>
      </c>
      <c r="D84" s="192" t="s">
        <v>986</v>
      </c>
      <c r="E84" s="666"/>
      <c r="F84" s="666"/>
      <c r="G84" s="666"/>
      <c r="H84" s="666"/>
      <c r="I84" s="666"/>
      <c r="J84" s="666"/>
      <c r="K84" s="666"/>
      <c r="L84" s="666"/>
      <c r="M84" s="666"/>
      <c r="N84" s="666"/>
      <c r="O84" s="666"/>
    </row>
    <row r="85" spans="2:15" ht="28.5" x14ac:dyDescent="0.2">
      <c r="B85" s="283" t="s">
        <v>987</v>
      </c>
      <c r="C85" s="216" t="s">
        <v>982</v>
      </c>
      <c r="D85" s="603" t="s">
        <v>988</v>
      </c>
      <c r="E85" s="666"/>
      <c r="F85" s="666"/>
      <c r="G85" s="666"/>
      <c r="H85" s="666"/>
      <c r="I85" s="666"/>
      <c r="J85" s="666"/>
      <c r="K85" s="666"/>
      <c r="L85" s="666"/>
      <c r="M85" s="666"/>
      <c r="N85" s="666"/>
      <c r="O85" s="666"/>
    </row>
    <row r="86" spans="2:15" ht="28.5" x14ac:dyDescent="0.2">
      <c r="B86" s="282" t="s">
        <v>989</v>
      </c>
      <c r="C86" s="192" t="s">
        <v>982</v>
      </c>
      <c r="D86" s="192" t="s">
        <v>990</v>
      </c>
      <c r="E86" s="666"/>
      <c r="F86" s="666"/>
      <c r="G86" s="666"/>
      <c r="H86" s="666"/>
      <c r="I86" s="666"/>
      <c r="J86" s="666"/>
      <c r="K86" s="666"/>
      <c r="L86" s="666"/>
      <c r="M86" s="666"/>
      <c r="N86" s="666"/>
      <c r="O86" s="666"/>
    </row>
    <row r="87" spans="2:15" x14ac:dyDescent="0.2">
      <c r="B87" s="215" t="s">
        <v>991</v>
      </c>
      <c r="C87" s="216" t="s">
        <v>982</v>
      </c>
      <c r="D87" s="216" t="s">
        <v>992</v>
      </c>
      <c r="E87" s="666"/>
      <c r="F87" s="666"/>
      <c r="G87" s="666"/>
      <c r="H87" s="666"/>
      <c r="I87" s="666"/>
      <c r="J87" s="666"/>
      <c r="K87" s="666"/>
      <c r="L87" s="666"/>
      <c r="M87" s="666"/>
      <c r="N87" s="666"/>
      <c r="O87" s="666"/>
    </row>
    <row r="88" spans="2:15" x14ac:dyDescent="0.2">
      <c r="B88" s="282" t="s">
        <v>993</v>
      </c>
      <c r="C88" s="192" t="s">
        <v>994</v>
      </c>
      <c r="D88" s="192" t="s">
        <v>992</v>
      </c>
      <c r="E88" s="666"/>
      <c r="F88" s="666"/>
      <c r="G88" s="666"/>
      <c r="H88" s="666"/>
      <c r="I88" s="666"/>
      <c r="J88" s="666"/>
      <c r="K88" s="666"/>
      <c r="L88" s="666"/>
      <c r="M88" s="666"/>
      <c r="N88" s="666"/>
      <c r="O88" s="666"/>
    </row>
    <row r="89" spans="2:15" x14ac:dyDescent="0.2">
      <c r="B89" s="283" t="s">
        <v>995</v>
      </c>
      <c r="C89" s="216" t="s">
        <v>996</v>
      </c>
      <c r="D89" s="216" t="s">
        <v>997</v>
      </c>
      <c r="E89" s="666"/>
      <c r="F89" s="666"/>
      <c r="G89" s="666"/>
      <c r="H89" s="666"/>
      <c r="I89" s="666"/>
      <c r="J89" s="666"/>
      <c r="K89" s="666"/>
      <c r="L89" s="666"/>
      <c r="M89" s="666"/>
      <c r="N89" s="666"/>
      <c r="O89" s="666"/>
    </row>
    <row r="90" spans="2:15" x14ac:dyDescent="0.2">
      <c r="B90" s="191" t="s">
        <v>998</v>
      </c>
      <c r="C90" s="192" t="s">
        <v>996</v>
      </c>
      <c r="D90" s="259"/>
      <c r="E90" s="668"/>
      <c r="F90" s="666"/>
      <c r="G90" s="666"/>
      <c r="H90" s="666"/>
      <c r="I90" s="666"/>
      <c r="J90" s="666"/>
      <c r="K90" s="666"/>
      <c r="L90" s="666"/>
      <c r="M90" s="666"/>
      <c r="N90" s="666"/>
      <c r="O90" s="666"/>
    </row>
    <row r="91" spans="2:15" x14ac:dyDescent="0.2">
      <c r="B91" s="283" t="s">
        <v>999</v>
      </c>
      <c r="C91" s="216" t="s">
        <v>996</v>
      </c>
      <c r="D91" s="260"/>
      <c r="E91" s="666"/>
      <c r="F91" s="666"/>
      <c r="G91" s="666"/>
      <c r="H91" s="666"/>
      <c r="I91" s="666"/>
      <c r="J91" s="666"/>
      <c r="K91" s="666"/>
      <c r="L91" s="666"/>
      <c r="M91" s="666"/>
      <c r="N91" s="666"/>
      <c r="O91" s="666"/>
    </row>
    <row r="92" spans="2:15" x14ac:dyDescent="0.2">
      <c r="B92" s="191" t="s">
        <v>1000</v>
      </c>
      <c r="C92" s="192" t="s">
        <v>996</v>
      </c>
      <c r="D92" s="259"/>
      <c r="E92" s="666"/>
      <c r="F92" s="666"/>
      <c r="G92" s="666"/>
      <c r="H92" s="666"/>
      <c r="I92" s="666"/>
      <c r="J92" s="666"/>
      <c r="K92" s="666"/>
      <c r="L92" s="666"/>
      <c r="M92" s="666"/>
      <c r="N92" s="666"/>
      <c r="O92" s="666"/>
    </row>
    <row r="93" spans="2:15" x14ac:dyDescent="0.2">
      <c r="B93" s="283" t="s">
        <v>1001</v>
      </c>
      <c r="C93" s="216" t="s">
        <v>996</v>
      </c>
      <c r="D93" s="260"/>
      <c r="E93" s="666"/>
      <c r="F93" s="666"/>
      <c r="G93" s="666"/>
      <c r="H93" s="666"/>
      <c r="I93" s="666"/>
      <c r="J93" s="666"/>
      <c r="K93" s="666"/>
      <c r="L93" s="666"/>
      <c r="M93" s="666"/>
      <c r="N93" s="666"/>
      <c r="O93" s="666"/>
    </row>
    <row r="94" spans="2:15" ht="75.599999999999994" customHeight="1" x14ac:dyDescent="0.2">
      <c r="B94" s="282" t="s">
        <v>1002</v>
      </c>
      <c r="C94" s="192" t="s">
        <v>1003</v>
      </c>
      <c r="D94" s="192" t="s">
        <v>1004</v>
      </c>
      <c r="E94" s="668"/>
      <c r="F94" s="666"/>
      <c r="G94" s="666"/>
      <c r="H94" s="666"/>
      <c r="I94" s="666"/>
      <c r="J94" s="666"/>
      <c r="K94" s="666"/>
      <c r="L94" s="666"/>
      <c r="M94" s="666"/>
      <c r="N94" s="666"/>
      <c r="O94" s="666"/>
    </row>
    <row r="95" spans="2:15" x14ac:dyDescent="0.2">
      <c r="B95" s="283" t="s">
        <v>1005</v>
      </c>
      <c r="C95" s="216" t="s">
        <v>1006</v>
      </c>
      <c r="D95" s="603" t="s">
        <v>1007</v>
      </c>
      <c r="E95" s="668"/>
      <c r="F95" s="666"/>
      <c r="G95" s="666"/>
      <c r="H95" s="666"/>
      <c r="I95" s="666"/>
      <c r="J95" s="666"/>
      <c r="K95" s="666"/>
      <c r="L95" s="666"/>
      <c r="M95" s="666"/>
      <c r="N95" s="666"/>
      <c r="O95" s="666"/>
    </row>
    <row r="96" spans="2:15" x14ac:dyDescent="0.2">
      <c r="B96" s="282" t="s">
        <v>1008</v>
      </c>
      <c r="C96" s="192" t="s">
        <v>1006</v>
      </c>
      <c r="D96" s="602" t="s">
        <v>1007</v>
      </c>
      <c r="E96" s="668"/>
      <c r="F96" s="666"/>
      <c r="G96" s="666"/>
      <c r="H96" s="666"/>
      <c r="I96" s="666"/>
      <c r="J96" s="666"/>
      <c r="K96" s="666"/>
      <c r="L96" s="666"/>
      <c r="M96" s="666"/>
      <c r="N96" s="666"/>
      <c r="O96" s="666"/>
    </row>
    <row r="97" spans="2:15" x14ac:dyDescent="0.2">
      <c r="B97" s="215" t="s">
        <v>1009</v>
      </c>
      <c r="C97" s="216" t="s">
        <v>1006</v>
      </c>
      <c r="D97" s="603" t="s">
        <v>1010</v>
      </c>
      <c r="E97" s="668"/>
      <c r="F97" s="666"/>
      <c r="G97" s="666"/>
      <c r="H97" s="666"/>
      <c r="I97" s="666"/>
      <c r="J97" s="666"/>
      <c r="K97" s="666"/>
      <c r="L97" s="666"/>
      <c r="M97" s="666"/>
      <c r="N97" s="666"/>
      <c r="O97" s="666"/>
    </row>
    <row r="98" spans="2:15" x14ac:dyDescent="0.2">
      <c r="B98" s="191" t="s">
        <v>1011</v>
      </c>
      <c r="C98" s="192" t="s">
        <v>1006</v>
      </c>
      <c r="D98" s="192"/>
      <c r="E98" s="666"/>
      <c r="F98" s="666"/>
      <c r="G98" s="666"/>
      <c r="H98" s="666"/>
      <c r="I98" s="666"/>
      <c r="J98" s="666"/>
      <c r="K98" s="666"/>
      <c r="L98" s="666"/>
      <c r="M98" s="666"/>
      <c r="N98" s="666"/>
      <c r="O98" s="666"/>
    </row>
    <row r="99" spans="2:15" ht="149.1" customHeight="1" x14ac:dyDescent="0.2">
      <c r="B99" s="283" t="s">
        <v>1012</v>
      </c>
      <c r="C99" s="216" t="s">
        <v>1013</v>
      </c>
      <c r="D99" s="216" t="s">
        <v>1014</v>
      </c>
      <c r="E99" s="668"/>
      <c r="F99" s="666"/>
      <c r="G99" s="666"/>
      <c r="H99" s="666"/>
      <c r="I99" s="666"/>
      <c r="J99" s="666"/>
      <c r="K99" s="666"/>
      <c r="L99" s="666"/>
      <c r="M99" s="666"/>
      <c r="N99" s="666"/>
      <c r="O99" s="666"/>
    </row>
    <row r="100" spans="2:15" x14ac:dyDescent="0.2">
      <c r="D100" s="259"/>
      <c r="E100" s="666"/>
      <c r="F100" s="666"/>
      <c r="G100" s="666"/>
      <c r="H100" s="666"/>
      <c r="I100" s="666"/>
      <c r="J100" s="666"/>
      <c r="K100" s="666"/>
      <c r="L100" s="666"/>
      <c r="M100" s="666"/>
      <c r="N100" s="666"/>
      <c r="O100" s="666"/>
    </row>
    <row r="101" spans="2:15" ht="15" x14ac:dyDescent="0.2">
      <c r="B101" s="195" t="s">
        <v>1015</v>
      </c>
      <c r="C101" s="196"/>
      <c r="D101" s="195"/>
      <c r="E101" s="666"/>
      <c r="F101" s="666"/>
      <c r="G101" s="666"/>
      <c r="H101" s="666"/>
      <c r="I101" s="666"/>
      <c r="J101" s="666"/>
      <c r="K101" s="666"/>
      <c r="L101" s="666"/>
      <c r="M101" s="666"/>
      <c r="N101" s="666"/>
      <c r="O101" s="666"/>
    </row>
    <row r="102" spans="2:15" ht="15" x14ac:dyDescent="0.2">
      <c r="B102" s="197" t="s">
        <v>669</v>
      </c>
      <c r="C102" s="198" t="s">
        <v>460</v>
      </c>
      <c r="D102" s="197" t="s">
        <v>670</v>
      </c>
      <c r="E102" s="666"/>
      <c r="F102" s="666"/>
      <c r="G102" s="666"/>
      <c r="H102" s="666"/>
      <c r="I102" s="666"/>
      <c r="J102" s="666"/>
      <c r="K102" s="666"/>
      <c r="L102" s="666"/>
      <c r="M102" s="666"/>
      <c r="N102" s="666"/>
      <c r="O102" s="666"/>
    </row>
    <row r="103" spans="2:15" ht="58.5" customHeight="1" x14ac:dyDescent="0.2">
      <c r="B103" s="283" t="s">
        <v>1016</v>
      </c>
      <c r="C103" s="216" t="s">
        <v>677</v>
      </c>
      <c r="D103" s="216" t="s">
        <v>1017</v>
      </c>
      <c r="E103" s="668"/>
      <c r="F103" s="666"/>
      <c r="G103" s="666"/>
      <c r="H103" s="666"/>
      <c r="I103" s="666"/>
      <c r="J103" s="666"/>
      <c r="K103" s="666"/>
      <c r="L103" s="666"/>
      <c r="M103" s="666"/>
      <c r="N103" s="666"/>
      <c r="O103" s="666"/>
    </row>
    <row r="104" spans="2:15" x14ac:dyDescent="0.2">
      <c r="B104" s="282" t="s">
        <v>1018</v>
      </c>
      <c r="C104" s="192" t="s">
        <v>676</v>
      </c>
      <c r="D104" s="544" t="s">
        <v>913</v>
      </c>
      <c r="E104" s="668"/>
      <c r="F104" s="666"/>
      <c r="G104" s="666"/>
      <c r="H104" s="666"/>
      <c r="I104" s="666"/>
      <c r="J104" s="666"/>
      <c r="K104" s="666"/>
      <c r="L104" s="666"/>
      <c r="M104" s="666"/>
      <c r="N104" s="666"/>
      <c r="O104" s="666"/>
    </row>
    <row r="105" spans="2:15" x14ac:dyDescent="0.2">
      <c r="B105" s="283" t="s">
        <v>1019</v>
      </c>
      <c r="C105" s="216" t="s">
        <v>676</v>
      </c>
      <c r="D105" s="216" t="s">
        <v>913</v>
      </c>
      <c r="E105" s="666"/>
      <c r="F105" s="666"/>
      <c r="G105" s="666"/>
      <c r="H105" s="666"/>
      <c r="I105" s="666"/>
      <c r="J105" s="666"/>
      <c r="K105" s="666"/>
      <c r="L105" s="666"/>
      <c r="M105" s="666"/>
      <c r="N105" s="666"/>
      <c r="O105" s="666"/>
    </row>
    <row r="106" spans="2:15" x14ac:dyDescent="0.2">
      <c r="B106" s="282"/>
      <c r="D106" s="259"/>
      <c r="E106" s="666"/>
      <c r="F106" s="666"/>
      <c r="G106" s="666"/>
      <c r="H106" s="666"/>
      <c r="I106" s="666"/>
      <c r="J106" s="666"/>
      <c r="K106" s="666"/>
      <c r="L106" s="666"/>
      <c r="M106" s="666"/>
      <c r="N106" s="666"/>
      <c r="O106" s="666"/>
    </row>
    <row r="107" spans="2:15" ht="17.25" customHeight="1" x14ac:dyDescent="0.2">
      <c r="B107" s="217" t="s">
        <v>1020</v>
      </c>
      <c r="C107" s="193"/>
      <c r="D107" s="194"/>
      <c r="E107" s="666"/>
      <c r="F107" s="666"/>
      <c r="G107" s="666"/>
      <c r="H107" s="666"/>
      <c r="I107" s="666"/>
      <c r="J107" s="666"/>
      <c r="K107" s="666"/>
      <c r="L107" s="666"/>
      <c r="M107" s="666"/>
      <c r="N107" s="666"/>
      <c r="O107" s="666"/>
    </row>
    <row r="108" spans="2:15" x14ac:dyDescent="0.2">
      <c r="D108" s="259"/>
      <c r="E108" s="666"/>
      <c r="F108" s="666"/>
      <c r="G108" s="666"/>
      <c r="H108" s="666"/>
      <c r="I108" s="666"/>
      <c r="J108" s="666"/>
      <c r="K108" s="666"/>
      <c r="L108" s="666"/>
      <c r="M108" s="666"/>
      <c r="N108" s="666"/>
      <c r="O108" s="666"/>
    </row>
    <row r="109" spans="2:15" ht="15" x14ac:dyDescent="0.2">
      <c r="B109" s="195" t="s">
        <v>1021</v>
      </c>
      <c r="C109" s="196"/>
      <c r="D109" s="195"/>
      <c r="E109" s="666"/>
      <c r="F109" s="666"/>
      <c r="G109" s="666"/>
      <c r="H109" s="666"/>
      <c r="I109" s="666"/>
      <c r="J109" s="666"/>
      <c r="K109" s="666"/>
      <c r="L109" s="666"/>
      <c r="M109" s="666"/>
      <c r="N109" s="666"/>
      <c r="O109" s="666"/>
    </row>
    <row r="110" spans="2:15" ht="15" x14ac:dyDescent="0.2">
      <c r="B110" s="197" t="s">
        <v>669</v>
      </c>
      <c r="C110" s="198" t="s">
        <v>460</v>
      </c>
      <c r="D110" s="197" t="s">
        <v>670</v>
      </c>
      <c r="E110" s="666"/>
      <c r="F110" s="666"/>
      <c r="G110" s="666"/>
      <c r="H110" s="666"/>
      <c r="I110" s="666"/>
      <c r="J110" s="666"/>
      <c r="K110" s="666"/>
      <c r="L110" s="666"/>
      <c r="M110" s="666"/>
      <c r="N110" s="666"/>
      <c r="O110" s="666"/>
    </row>
    <row r="111" spans="2:15" x14ac:dyDescent="0.2">
      <c r="B111" s="283" t="s">
        <v>1022</v>
      </c>
      <c r="C111" s="216" t="s">
        <v>1023</v>
      </c>
      <c r="D111" s="603" t="s">
        <v>1024</v>
      </c>
      <c r="E111" s="666"/>
      <c r="F111" s="666"/>
      <c r="G111" s="666"/>
      <c r="H111" s="666"/>
      <c r="I111" s="666"/>
      <c r="J111" s="666"/>
      <c r="K111" s="666"/>
      <c r="L111" s="666"/>
      <c r="M111" s="666"/>
      <c r="N111" s="666"/>
      <c r="O111" s="666"/>
    </row>
    <row r="112" spans="2:15" x14ac:dyDescent="0.2">
      <c r="B112" s="282" t="s">
        <v>1025</v>
      </c>
      <c r="C112" s="192" t="s">
        <v>1023</v>
      </c>
      <c r="D112" s="602" t="s">
        <v>1026</v>
      </c>
      <c r="E112" s="666"/>
      <c r="F112" s="666"/>
      <c r="G112" s="666"/>
      <c r="H112" s="666"/>
      <c r="I112" s="666"/>
      <c r="J112" s="666"/>
      <c r="K112" s="666"/>
      <c r="L112" s="666"/>
      <c r="M112" s="666"/>
      <c r="N112" s="666"/>
      <c r="O112" s="666"/>
    </row>
    <row r="113" spans="2:15" x14ac:dyDescent="0.2">
      <c r="B113" s="283" t="s">
        <v>1027</v>
      </c>
      <c r="C113" s="216" t="s">
        <v>1028</v>
      </c>
      <c r="D113" s="216" t="s">
        <v>1024</v>
      </c>
      <c r="E113" s="668"/>
      <c r="F113" s="666"/>
      <c r="G113" s="666"/>
      <c r="H113" s="666"/>
      <c r="I113" s="666"/>
      <c r="J113" s="666"/>
      <c r="K113" s="666"/>
      <c r="L113" s="666"/>
      <c r="M113" s="666"/>
      <c r="N113" s="666"/>
      <c r="O113" s="666"/>
    </row>
    <row r="114" spans="2:15" x14ac:dyDescent="0.2">
      <c r="B114" s="191" t="s">
        <v>1029</v>
      </c>
      <c r="C114" s="192" t="s">
        <v>1028</v>
      </c>
      <c r="D114" s="602" t="s">
        <v>1024</v>
      </c>
      <c r="E114" s="668"/>
      <c r="F114" s="666"/>
      <c r="G114" s="666"/>
      <c r="H114" s="666"/>
      <c r="I114" s="666"/>
      <c r="J114" s="666"/>
      <c r="K114" s="666"/>
      <c r="L114" s="666"/>
      <c r="M114" s="666"/>
      <c r="N114" s="666"/>
      <c r="O114" s="666"/>
    </row>
    <row r="115" spans="2:15" x14ac:dyDescent="0.2">
      <c r="B115" s="283" t="s">
        <v>1030</v>
      </c>
      <c r="C115" s="216" t="s">
        <v>1031</v>
      </c>
      <c r="D115" s="603" t="s">
        <v>1032</v>
      </c>
      <c r="E115" s="668"/>
      <c r="F115" s="666"/>
      <c r="G115" s="666"/>
      <c r="H115" s="666"/>
      <c r="I115" s="666"/>
      <c r="J115" s="666"/>
      <c r="K115" s="666"/>
      <c r="L115" s="666"/>
      <c r="M115" s="666"/>
      <c r="N115" s="666"/>
      <c r="O115" s="666"/>
    </row>
    <row r="116" spans="2:15" x14ac:dyDescent="0.2">
      <c r="B116" s="282" t="s">
        <v>1033</v>
      </c>
      <c r="C116" s="192" t="s">
        <v>1031</v>
      </c>
      <c r="D116" s="602" t="s">
        <v>1032</v>
      </c>
      <c r="E116" s="668"/>
      <c r="F116" s="666"/>
      <c r="G116" s="666"/>
      <c r="H116" s="666"/>
      <c r="I116" s="666"/>
      <c r="J116" s="666"/>
      <c r="K116" s="666"/>
      <c r="L116" s="666"/>
      <c r="M116" s="666"/>
      <c r="N116" s="666"/>
      <c r="O116" s="666"/>
    </row>
    <row r="117" spans="2:15" x14ac:dyDescent="0.2">
      <c r="B117" s="215" t="s">
        <v>1034</v>
      </c>
      <c r="C117" s="216" t="s">
        <v>1031</v>
      </c>
      <c r="D117" s="603" t="s">
        <v>1032</v>
      </c>
      <c r="E117" s="668"/>
      <c r="F117" s="666"/>
      <c r="G117" s="666"/>
      <c r="H117" s="666"/>
      <c r="I117" s="666"/>
      <c r="J117" s="666"/>
      <c r="K117" s="666"/>
      <c r="L117" s="666"/>
      <c r="M117" s="666"/>
      <c r="N117" s="666"/>
      <c r="O117" s="666"/>
    </row>
    <row r="118" spans="2:15" x14ac:dyDescent="0.2">
      <c r="B118" s="282" t="s">
        <v>1035</v>
      </c>
      <c r="C118" s="192" t="s">
        <v>1031</v>
      </c>
      <c r="D118" s="602" t="s">
        <v>1032</v>
      </c>
      <c r="E118" s="668"/>
      <c r="F118" s="666"/>
      <c r="G118" s="666"/>
      <c r="H118" s="666"/>
      <c r="I118" s="666"/>
      <c r="J118" s="666"/>
      <c r="K118" s="666"/>
      <c r="L118" s="666"/>
      <c r="M118" s="666"/>
      <c r="N118" s="666"/>
      <c r="O118" s="666"/>
    </row>
    <row r="119" spans="2:15" x14ac:dyDescent="0.2">
      <c r="B119" s="283" t="s">
        <v>1036</v>
      </c>
      <c r="C119" s="216" t="s">
        <v>1031</v>
      </c>
      <c r="D119" s="603" t="s">
        <v>1032</v>
      </c>
      <c r="E119" s="668"/>
      <c r="F119" s="666"/>
      <c r="G119" s="666"/>
      <c r="H119" s="666"/>
      <c r="I119" s="666"/>
      <c r="J119" s="666"/>
      <c r="K119" s="666"/>
      <c r="L119" s="666"/>
      <c r="M119" s="666"/>
      <c r="N119" s="666"/>
      <c r="O119" s="666"/>
    </row>
    <row r="120" spans="2:15" x14ac:dyDescent="0.2">
      <c r="B120" s="191" t="s">
        <v>1037</v>
      </c>
      <c r="C120" s="192" t="s">
        <v>1031</v>
      </c>
      <c r="D120" s="192" t="s">
        <v>1038</v>
      </c>
      <c r="E120" s="674"/>
      <c r="F120" s="666"/>
      <c r="G120" s="666"/>
      <c r="H120" s="666"/>
      <c r="I120" s="666"/>
      <c r="J120" s="666"/>
      <c r="K120" s="666"/>
      <c r="L120" s="666"/>
      <c r="M120" s="666"/>
      <c r="N120" s="666"/>
      <c r="O120" s="666"/>
    </row>
    <row r="121" spans="2:15" ht="9" customHeight="1" x14ac:dyDescent="0.2">
      <c r="E121" s="666"/>
      <c r="F121" s="666"/>
      <c r="G121" s="666"/>
      <c r="H121" s="666"/>
      <c r="I121" s="666"/>
      <c r="J121" s="666"/>
      <c r="K121" s="666"/>
      <c r="L121" s="666"/>
      <c r="M121" s="666"/>
      <c r="N121" s="666"/>
      <c r="O121" s="666"/>
    </row>
    <row r="122" spans="2:15" ht="18.75" x14ac:dyDescent="0.2">
      <c r="B122" s="220" t="s">
        <v>680</v>
      </c>
      <c r="C122" s="203"/>
      <c r="D122" s="202"/>
      <c r="E122" s="666"/>
      <c r="F122" s="666"/>
      <c r="G122" s="666"/>
      <c r="H122" s="666"/>
      <c r="I122" s="666"/>
      <c r="J122" s="666"/>
      <c r="K122" s="666"/>
      <c r="L122" s="666"/>
      <c r="M122" s="666"/>
      <c r="N122" s="666"/>
      <c r="O122" s="666"/>
    </row>
    <row r="123" spans="2:15" x14ac:dyDescent="0.2">
      <c r="E123" s="666"/>
      <c r="F123" s="666"/>
      <c r="G123" s="666"/>
      <c r="H123" s="666"/>
      <c r="I123" s="666"/>
      <c r="J123" s="666"/>
      <c r="K123" s="666"/>
      <c r="L123" s="666"/>
      <c r="M123" s="666"/>
      <c r="N123" s="666"/>
      <c r="O123" s="666"/>
    </row>
    <row r="124" spans="2:15" ht="15" x14ac:dyDescent="0.2">
      <c r="B124" s="195" t="s">
        <v>681</v>
      </c>
      <c r="C124" s="196"/>
      <c r="D124" s="195"/>
      <c r="E124" s="666"/>
      <c r="F124" s="666"/>
      <c r="G124" s="666"/>
      <c r="H124" s="666"/>
      <c r="I124" s="666"/>
      <c r="J124" s="666"/>
      <c r="K124" s="666"/>
      <c r="L124" s="666"/>
      <c r="M124" s="666"/>
      <c r="N124" s="666"/>
      <c r="O124" s="666"/>
    </row>
    <row r="125" spans="2:15" ht="15" x14ac:dyDescent="0.2">
      <c r="B125" s="197" t="s">
        <v>669</v>
      </c>
      <c r="C125" s="198" t="s">
        <v>460</v>
      </c>
      <c r="D125" s="197" t="s">
        <v>670</v>
      </c>
      <c r="E125" s="666"/>
      <c r="F125" s="666"/>
      <c r="G125" s="666"/>
      <c r="H125" s="666"/>
      <c r="I125" s="666"/>
      <c r="J125" s="666"/>
      <c r="K125" s="666"/>
      <c r="L125" s="666"/>
      <c r="M125" s="666"/>
      <c r="N125" s="666"/>
      <c r="O125" s="666"/>
    </row>
    <row r="126" spans="2:15" x14ac:dyDescent="0.2">
      <c r="B126" s="191" t="s">
        <v>682</v>
      </c>
      <c r="C126" s="192" t="s">
        <v>683</v>
      </c>
      <c r="D126" s="537" t="s">
        <v>684</v>
      </c>
      <c r="E126" s="666"/>
      <c r="F126" s="666"/>
      <c r="G126" s="666"/>
      <c r="H126" s="666"/>
      <c r="I126" s="666"/>
      <c r="J126" s="666"/>
      <c r="K126" s="666"/>
      <c r="L126" s="666"/>
      <c r="M126" s="666"/>
      <c r="N126" s="666"/>
      <c r="O126" s="666"/>
    </row>
    <row r="127" spans="2:15" x14ac:dyDescent="0.2">
      <c r="B127" s="215" t="s">
        <v>685</v>
      </c>
      <c r="C127" s="216" t="s">
        <v>686</v>
      </c>
      <c r="D127" s="540" t="s">
        <v>1039</v>
      </c>
      <c r="E127" s="666"/>
      <c r="F127" s="666"/>
      <c r="G127" s="666"/>
      <c r="H127" s="666"/>
      <c r="I127" s="666"/>
      <c r="J127" s="666"/>
      <c r="K127" s="666"/>
      <c r="L127" s="666"/>
      <c r="M127" s="666"/>
      <c r="N127" s="666"/>
      <c r="O127" s="666"/>
    </row>
    <row r="128" spans="2:15" ht="28.5" x14ac:dyDescent="0.2">
      <c r="B128" s="191" t="s">
        <v>687</v>
      </c>
      <c r="C128" s="192" t="s">
        <v>688</v>
      </c>
      <c r="D128" s="541" t="s">
        <v>689</v>
      </c>
      <c r="E128" s="666"/>
      <c r="F128" s="666"/>
      <c r="G128" s="666"/>
      <c r="H128" s="666"/>
      <c r="I128" s="666"/>
      <c r="J128" s="666"/>
      <c r="K128" s="666"/>
      <c r="L128" s="666"/>
      <c r="M128" s="666"/>
      <c r="N128" s="666"/>
      <c r="O128" s="666"/>
    </row>
    <row r="129" spans="2:15" x14ac:dyDescent="0.2">
      <c r="B129" s="215" t="s">
        <v>690</v>
      </c>
      <c r="C129" s="216" t="s">
        <v>691</v>
      </c>
      <c r="D129" s="603" t="s">
        <v>1040</v>
      </c>
      <c r="E129" s="666"/>
      <c r="F129" s="666"/>
      <c r="G129" s="666"/>
      <c r="H129" s="666"/>
      <c r="I129" s="666"/>
      <c r="J129" s="666"/>
      <c r="K129" s="666"/>
      <c r="L129" s="666"/>
      <c r="M129" s="666"/>
      <c r="N129" s="666"/>
      <c r="O129" s="666"/>
    </row>
    <row r="130" spans="2:15" x14ac:dyDescent="0.2">
      <c r="E130" s="666"/>
      <c r="F130" s="666"/>
      <c r="G130" s="666"/>
      <c r="H130" s="666"/>
      <c r="I130" s="666"/>
      <c r="J130" s="666"/>
      <c r="K130" s="666"/>
      <c r="L130" s="666"/>
      <c r="M130" s="666"/>
      <c r="N130" s="666"/>
      <c r="O130" s="666"/>
    </row>
    <row r="131" spans="2:15" ht="15" x14ac:dyDescent="0.2">
      <c r="B131" s="195" t="s">
        <v>692</v>
      </c>
      <c r="C131" s="196"/>
      <c r="D131" s="195"/>
      <c r="E131" s="666"/>
      <c r="F131" s="666"/>
      <c r="G131" s="666"/>
      <c r="H131" s="666"/>
      <c r="I131" s="666"/>
      <c r="J131" s="666"/>
      <c r="K131" s="666"/>
      <c r="L131" s="666"/>
      <c r="M131" s="666"/>
      <c r="N131" s="666"/>
      <c r="O131" s="666"/>
    </row>
    <row r="132" spans="2:15" ht="15" x14ac:dyDescent="0.2">
      <c r="B132" s="197" t="s">
        <v>669</v>
      </c>
      <c r="C132" s="198" t="s">
        <v>460</v>
      </c>
      <c r="D132" s="197" t="s">
        <v>670</v>
      </c>
      <c r="E132" s="666"/>
      <c r="F132" s="666"/>
      <c r="G132" s="666"/>
      <c r="H132" s="666"/>
      <c r="I132" s="666"/>
      <c r="J132" s="666"/>
      <c r="K132" s="666"/>
      <c r="L132" s="666"/>
      <c r="M132" s="666"/>
      <c r="N132" s="666"/>
      <c r="O132" s="666"/>
    </row>
    <row r="133" spans="2:15" ht="71.25" x14ac:dyDescent="0.2">
      <c r="B133" s="191" t="s">
        <v>693</v>
      </c>
      <c r="C133" s="192" t="s">
        <v>694</v>
      </c>
      <c r="D133" s="602" t="s">
        <v>1041</v>
      </c>
      <c r="E133" s="666"/>
      <c r="F133" s="666"/>
      <c r="G133" s="666"/>
      <c r="H133" s="666"/>
      <c r="I133" s="666"/>
      <c r="J133" s="666"/>
      <c r="K133" s="666"/>
      <c r="L133" s="666"/>
      <c r="M133" s="666"/>
      <c r="N133" s="666"/>
      <c r="O133" s="666"/>
    </row>
    <row r="134" spans="2:15" ht="42.75" x14ac:dyDescent="0.2">
      <c r="B134" s="215" t="s">
        <v>695</v>
      </c>
      <c r="C134" s="216" t="s">
        <v>696</v>
      </c>
      <c r="D134" s="603" t="s">
        <v>1042</v>
      </c>
      <c r="E134" s="666"/>
      <c r="F134" s="666"/>
      <c r="G134" s="666"/>
      <c r="H134" s="666"/>
      <c r="I134" s="666"/>
      <c r="J134" s="666"/>
      <c r="K134" s="666"/>
      <c r="L134" s="666"/>
      <c r="M134" s="666"/>
      <c r="N134" s="666"/>
      <c r="O134" s="666"/>
    </row>
    <row r="135" spans="2:15" x14ac:dyDescent="0.2">
      <c r="E135" s="666"/>
      <c r="F135" s="666"/>
      <c r="G135" s="666"/>
      <c r="H135" s="666"/>
      <c r="I135" s="666"/>
      <c r="J135" s="666"/>
      <c r="K135" s="666"/>
      <c r="L135" s="666"/>
      <c r="M135" s="666"/>
      <c r="N135" s="666"/>
      <c r="O135" s="666"/>
    </row>
    <row r="136" spans="2:15" ht="15" x14ac:dyDescent="0.2">
      <c r="B136" s="195" t="s">
        <v>697</v>
      </c>
      <c r="C136" s="196"/>
      <c r="D136" s="195"/>
      <c r="E136" s="666"/>
      <c r="F136" s="666"/>
      <c r="G136" s="666"/>
      <c r="H136" s="666"/>
      <c r="I136" s="666"/>
      <c r="J136" s="666"/>
      <c r="K136" s="666"/>
      <c r="L136" s="666"/>
      <c r="M136" s="666"/>
      <c r="N136" s="666"/>
      <c r="O136" s="666"/>
    </row>
    <row r="137" spans="2:15" ht="15" x14ac:dyDescent="0.2">
      <c r="B137" s="197" t="s">
        <v>669</v>
      </c>
      <c r="C137" s="198" t="s">
        <v>460</v>
      </c>
      <c r="D137" s="197" t="s">
        <v>670</v>
      </c>
      <c r="E137" s="666"/>
      <c r="F137" s="666"/>
      <c r="G137" s="666"/>
      <c r="H137" s="666"/>
      <c r="I137" s="666"/>
      <c r="J137" s="666"/>
      <c r="K137" s="666"/>
      <c r="L137" s="666"/>
      <c r="M137" s="666"/>
      <c r="N137" s="666"/>
      <c r="O137" s="666"/>
    </row>
    <row r="138" spans="2:15" ht="57" x14ac:dyDescent="0.2">
      <c r="B138" s="191" t="s">
        <v>698</v>
      </c>
      <c r="C138" s="192" t="s">
        <v>699</v>
      </c>
      <c r="D138" s="602" t="s">
        <v>1043</v>
      </c>
      <c r="E138" s="666"/>
      <c r="F138" s="666"/>
      <c r="G138" s="666"/>
      <c r="H138" s="666"/>
      <c r="I138" s="666"/>
      <c r="J138" s="666"/>
      <c r="K138" s="666"/>
      <c r="L138" s="666"/>
      <c r="M138" s="666"/>
      <c r="N138" s="666"/>
      <c r="O138" s="666"/>
    </row>
    <row r="139" spans="2:15" ht="57" customHeight="1" x14ac:dyDescent="0.2">
      <c r="B139" s="215" t="s">
        <v>700</v>
      </c>
      <c r="C139" s="216" t="s">
        <v>701</v>
      </c>
      <c r="D139" s="603" t="s">
        <v>1126</v>
      </c>
      <c r="E139" s="666"/>
      <c r="F139" s="666"/>
      <c r="G139" s="666"/>
      <c r="H139" s="666"/>
      <c r="I139" s="666"/>
      <c r="J139" s="666"/>
      <c r="K139" s="666"/>
      <c r="L139" s="666"/>
      <c r="M139" s="666"/>
      <c r="N139" s="666"/>
      <c r="O139" s="666"/>
    </row>
    <row r="140" spans="2:15" x14ac:dyDescent="0.2">
      <c r="E140" s="666"/>
      <c r="F140" s="666"/>
      <c r="G140" s="666"/>
      <c r="H140" s="666"/>
      <c r="I140" s="666"/>
      <c r="J140" s="666"/>
      <c r="K140" s="666"/>
      <c r="L140" s="666"/>
      <c r="M140" s="666"/>
      <c r="N140" s="666"/>
      <c r="O140" s="666"/>
    </row>
    <row r="141" spans="2:15" ht="15" x14ac:dyDescent="0.2">
      <c r="B141" s="195" t="s">
        <v>702</v>
      </c>
      <c r="C141" s="196"/>
      <c r="D141" s="195"/>
      <c r="E141" s="666"/>
      <c r="F141" s="666"/>
      <c r="G141" s="666"/>
      <c r="H141" s="666"/>
      <c r="I141" s="666"/>
      <c r="J141" s="666"/>
      <c r="K141" s="666"/>
      <c r="L141" s="666"/>
      <c r="M141" s="666"/>
      <c r="N141" s="666"/>
      <c r="O141" s="666"/>
    </row>
    <row r="142" spans="2:15" ht="15" x14ac:dyDescent="0.2">
      <c r="B142" s="197" t="s">
        <v>669</v>
      </c>
      <c r="C142" s="198" t="s">
        <v>460</v>
      </c>
      <c r="D142" s="197" t="s">
        <v>670</v>
      </c>
      <c r="E142" s="666"/>
      <c r="F142" s="666"/>
      <c r="G142" s="666"/>
      <c r="H142" s="666"/>
      <c r="I142" s="666"/>
      <c r="J142" s="666"/>
      <c r="K142" s="666"/>
      <c r="L142" s="666"/>
      <c r="M142" s="666"/>
      <c r="N142" s="666"/>
      <c r="O142" s="666"/>
    </row>
    <row r="143" spans="2:15" ht="28.5" x14ac:dyDescent="0.2">
      <c r="B143" s="191" t="s">
        <v>703</v>
      </c>
      <c r="C143" s="192" t="s">
        <v>704</v>
      </c>
      <c r="D143" s="634" t="s">
        <v>1044</v>
      </c>
      <c r="E143" s="666"/>
      <c r="F143" s="666"/>
      <c r="G143" s="666"/>
      <c r="H143" s="666"/>
      <c r="I143" s="666"/>
      <c r="J143" s="666"/>
      <c r="K143" s="666"/>
      <c r="L143" s="666"/>
      <c r="M143" s="666"/>
      <c r="N143" s="666"/>
      <c r="O143" s="666"/>
    </row>
    <row r="144" spans="2:15" x14ac:dyDescent="0.2">
      <c r="E144" s="666"/>
      <c r="F144" s="666"/>
      <c r="G144" s="666"/>
      <c r="H144" s="666"/>
      <c r="I144" s="666"/>
      <c r="J144" s="666"/>
      <c r="K144" s="666"/>
      <c r="L144" s="666"/>
      <c r="M144" s="666"/>
      <c r="N144" s="666"/>
      <c r="O144" s="666"/>
    </row>
    <row r="145" spans="2:15" ht="15" x14ac:dyDescent="0.2">
      <c r="B145" s="195" t="s">
        <v>705</v>
      </c>
      <c r="C145" s="196"/>
      <c r="D145" s="195"/>
      <c r="E145" s="666"/>
      <c r="F145" s="666"/>
      <c r="G145" s="666"/>
      <c r="H145" s="666"/>
      <c r="I145" s="666"/>
      <c r="J145" s="666"/>
      <c r="K145" s="666"/>
      <c r="L145" s="666"/>
      <c r="M145" s="666"/>
      <c r="N145" s="666"/>
      <c r="O145" s="666"/>
    </row>
    <row r="146" spans="2:15" ht="15" x14ac:dyDescent="0.2">
      <c r="B146" s="197" t="s">
        <v>669</v>
      </c>
      <c r="C146" s="198" t="s">
        <v>460</v>
      </c>
      <c r="D146" s="197" t="s">
        <v>670</v>
      </c>
      <c r="E146" s="666"/>
      <c r="F146" s="666"/>
      <c r="G146" s="666"/>
      <c r="H146" s="666"/>
      <c r="I146" s="666"/>
      <c r="J146" s="666"/>
      <c r="K146" s="666"/>
      <c r="L146" s="666"/>
      <c r="M146" s="666"/>
      <c r="N146" s="666"/>
      <c r="O146" s="666"/>
    </row>
    <row r="147" spans="2:15" x14ac:dyDescent="0.2">
      <c r="B147" s="191" t="s">
        <v>706</v>
      </c>
      <c r="C147" s="192" t="s">
        <v>707</v>
      </c>
      <c r="D147" s="192" t="s">
        <v>1045</v>
      </c>
      <c r="E147" s="666"/>
      <c r="F147" s="666"/>
      <c r="G147" s="666"/>
      <c r="H147" s="666"/>
      <c r="I147" s="666"/>
      <c r="J147" s="666"/>
      <c r="K147" s="666"/>
      <c r="L147" s="666"/>
      <c r="M147" s="666"/>
      <c r="N147" s="666"/>
      <c r="O147" s="666"/>
    </row>
    <row r="148" spans="2:15" x14ac:dyDescent="0.2">
      <c r="B148" s="215" t="s">
        <v>708</v>
      </c>
      <c r="C148" s="216" t="s">
        <v>709</v>
      </c>
      <c r="D148" s="216" t="s">
        <v>1045</v>
      </c>
      <c r="E148" s="666"/>
      <c r="F148" s="666"/>
      <c r="G148" s="666"/>
      <c r="H148" s="666"/>
      <c r="I148" s="666"/>
      <c r="J148" s="666"/>
      <c r="K148" s="666"/>
      <c r="L148" s="666"/>
      <c r="M148" s="666"/>
      <c r="N148" s="666"/>
      <c r="O148" s="666"/>
    </row>
    <row r="149" spans="2:15" x14ac:dyDescent="0.2">
      <c r="B149" s="191" t="s">
        <v>710</v>
      </c>
      <c r="C149" s="192" t="s">
        <v>711</v>
      </c>
      <c r="D149" s="192" t="s">
        <v>712</v>
      </c>
      <c r="E149" s="666"/>
      <c r="F149" s="666"/>
      <c r="G149" s="666"/>
      <c r="H149" s="666"/>
      <c r="I149" s="666"/>
      <c r="J149" s="666"/>
      <c r="K149" s="666"/>
      <c r="L149" s="666"/>
      <c r="M149" s="666"/>
      <c r="N149" s="666"/>
      <c r="O149" s="666"/>
    </row>
    <row r="150" spans="2:15" x14ac:dyDescent="0.2">
      <c r="D150" s="204"/>
      <c r="E150" s="666"/>
      <c r="F150" s="666"/>
      <c r="G150" s="666"/>
      <c r="H150" s="666"/>
      <c r="I150" s="666"/>
      <c r="J150" s="666"/>
      <c r="K150" s="666"/>
      <c r="L150" s="666"/>
      <c r="M150" s="666"/>
      <c r="N150" s="666"/>
      <c r="O150" s="666"/>
    </row>
    <row r="151" spans="2:15" ht="15" x14ac:dyDescent="0.2">
      <c r="B151" s="195" t="s">
        <v>713</v>
      </c>
      <c r="C151" s="196"/>
      <c r="D151" s="195"/>
      <c r="E151" s="666"/>
      <c r="F151" s="666"/>
      <c r="G151" s="666"/>
      <c r="H151" s="666"/>
      <c r="I151" s="666"/>
      <c r="J151" s="666"/>
      <c r="K151" s="666"/>
      <c r="L151" s="666"/>
      <c r="M151" s="666"/>
      <c r="N151" s="666"/>
      <c r="O151" s="666"/>
    </row>
    <row r="152" spans="2:15" ht="15" x14ac:dyDescent="0.2">
      <c r="B152" s="197" t="s">
        <v>669</v>
      </c>
      <c r="C152" s="198" t="s">
        <v>460</v>
      </c>
      <c r="D152" s="197" t="s">
        <v>670</v>
      </c>
      <c r="E152" s="666"/>
      <c r="F152" s="666"/>
      <c r="G152" s="666"/>
      <c r="H152" s="666"/>
      <c r="I152" s="666"/>
      <c r="J152" s="666"/>
      <c r="K152" s="666"/>
      <c r="L152" s="666"/>
      <c r="M152" s="666"/>
      <c r="N152" s="666"/>
      <c r="O152" s="666"/>
    </row>
    <row r="153" spans="2:15" ht="28.5" x14ac:dyDescent="0.2">
      <c r="B153" s="191" t="s">
        <v>714</v>
      </c>
      <c r="C153" s="192" t="s">
        <v>715</v>
      </c>
      <c r="D153" s="541" t="s">
        <v>1046</v>
      </c>
      <c r="E153" s="666"/>
      <c r="F153" s="666"/>
      <c r="G153" s="666"/>
      <c r="H153" s="666"/>
      <c r="I153" s="666"/>
      <c r="J153" s="666"/>
      <c r="K153" s="666"/>
      <c r="L153" s="666"/>
      <c r="M153" s="666"/>
      <c r="N153" s="666"/>
      <c r="O153" s="666"/>
    </row>
    <row r="154" spans="2:15" x14ac:dyDescent="0.2">
      <c r="D154" s="192"/>
      <c r="E154" s="666"/>
      <c r="F154" s="666"/>
      <c r="G154" s="666"/>
      <c r="H154" s="666"/>
      <c r="I154" s="666"/>
      <c r="J154" s="666"/>
      <c r="K154" s="666"/>
      <c r="L154" s="666"/>
      <c r="M154" s="666"/>
      <c r="N154" s="666"/>
      <c r="O154" s="666"/>
    </row>
    <row r="155" spans="2:15" ht="15" x14ac:dyDescent="0.2">
      <c r="B155" s="195" t="s">
        <v>716</v>
      </c>
      <c r="C155" s="196"/>
      <c r="D155" s="195"/>
      <c r="E155" s="666"/>
      <c r="F155" s="666"/>
      <c r="G155" s="666"/>
      <c r="H155" s="666"/>
      <c r="I155" s="666"/>
      <c r="J155" s="666"/>
      <c r="K155" s="666"/>
      <c r="L155" s="666"/>
      <c r="M155" s="666"/>
      <c r="N155" s="666"/>
      <c r="O155" s="666"/>
    </row>
    <row r="156" spans="2:15" ht="15" x14ac:dyDescent="0.2">
      <c r="B156" s="197" t="s">
        <v>669</v>
      </c>
      <c r="C156" s="198" t="s">
        <v>460</v>
      </c>
      <c r="D156" s="197" t="s">
        <v>670</v>
      </c>
      <c r="E156" s="666"/>
      <c r="F156" s="666"/>
      <c r="G156" s="666"/>
      <c r="H156" s="666"/>
      <c r="I156" s="666"/>
      <c r="J156" s="666"/>
      <c r="K156" s="666"/>
      <c r="L156" s="666"/>
      <c r="M156" s="666"/>
      <c r="N156" s="666"/>
      <c r="O156" s="666"/>
    </row>
    <row r="157" spans="2:15" ht="28.5" x14ac:dyDescent="0.2">
      <c r="B157" s="191" t="s">
        <v>717</v>
      </c>
      <c r="C157" s="192" t="s">
        <v>718</v>
      </c>
      <c r="D157" s="541" t="s">
        <v>719</v>
      </c>
      <c r="E157" s="666"/>
      <c r="F157" s="666"/>
      <c r="G157" s="666"/>
      <c r="H157" s="666"/>
      <c r="I157" s="666"/>
      <c r="J157" s="666"/>
      <c r="K157" s="666"/>
      <c r="L157" s="666"/>
      <c r="M157" s="666"/>
      <c r="N157" s="666"/>
      <c r="O157" s="666"/>
    </row>
    <row r="158" spans="2:15" ht="28.5" x14ac:dyDescent="0.2">
      <c r="B158" s="215" t="s">
        <v>720</v>
      </c>
      <c r="C158" s="216" t="s">
        <v>721</v>
      </c>
      <c r="D158" s="540" t="s">
        <v>719</v>
      </c>
      <c r="E158" s="666"/>
      <c r="F158" s="666"/>
      <c r="G158" s="666"/>
      <c r="H158" s="666"/>
      <c r="I158" s="666"/>
      <c r="J158" s="666"/>
      <c r="K158" s="666"/>
      <c r="L158" s="666"/>
      <c r="M158" s="666"/>
      <c r="N158" s="666"/>
      <c r="O158" s="666"/>
    </row>
    <row r="159" spans="2:15" ht="28.5" x14ac:dyDescent="0.2">
      <c r="B159" s="191" t="s">
        <v>722</v>
      </c>
      <c r="C159" s="200" t="s">
        <v>723</v>
      </c>
      <c r="D159" s="541" t="s">
        <v>719</v>
      </c>
      <c r="E159" s="666"/>
      <c r="F159" s="666"/>
      <c r="G159" s="666"/>
      <c r="H159" s="666"/>
      <c r="I159" s="666"/>
      <c r="J159" s="666"/>
      <c r="K159" s="666"/>
      <c r="L159" s="666"/>
      <c r="M159" s="666"/>
      <c r="N159" s="666"/>
      <c r="O159" s="666"/>
    </row>
    <row r="160" spans="2:15" ht="57" x14ac:dyDescent="0.2">
      <c r="B160" s="215" t="s">
        <v>724</v>
      </c>
      <c r="C160" s="216" t="s">
        <v>725</v>
      </c>
      <c r="D160" s="540" t="s">
        <v>1047</v>
      </c>
      <c r="E160" s="666"/>
      <c r="F160" s="666"/>
      <c r="G160" s="666"/>
      <c r="H160" s="666"/>
      <c r="I160" s="666"/>
      <c r="J160" s="666"/>
      <c r="K160" s="666"/>
      <c r="L160" s="666"/>
      <c r="M160" s="666"/>
      <c r="N160" s="666"/>
      <c r="O160" s="666"/>
    </row>
    <row r="161" spans="2:15" x14ac:dyDescent="0.2">
      <c r="D161" s="192"/>
      <c r="E161" s="666"/>
      <c r="F161" s="666"/>
      <c r="G161" s="666"/>
      <c r="H161" s="666"/>
      <c r="I161" s="666"/>
      <c r="J161" s="666"/>
      <c r="K161" s="666"/>
      <c r="L161" s="666"/>
      <c r="M161" s="666"/>
      <c r="N161" s="666"/>
      <c r="O161" s="666"/>
    </row>
    <row r="162" spans="2:15" ht="18.75" x14ac:dyDescent="0.2">
      <c r="B162" s="221" t="s">
        <v>726</v>
      </c>
      <c r="C162" s="205"/>
      <c r="D162" s="206"/>
      <c r="E162" s="666"/>
      <c r="F162" s="666"/>
      <c r="G162" s="666"/>
      <c r="H162" s="666"/>
      <c r="I162" s="666"/>
      <c r="J162" s="666"/>
      <c r="K162" s="666"/>
      <c r="L162" s="666"/>
      <c r="M162" s="666"/>
      <c r="N162" s="666"/>
      <c r="O162" s="666"/>
    </row>
    <row r="163" spans="2:15" x14ac:dyDescent="0.2">
      <c r="E163" s="666"/>
      <c r="F163" s="666"/>
      <c r="G163" s="666"/>
      <c r="H163" s="666"/>
      <c r="I163" s="666"/>
      <c r="J163" s="666"/>
      <c r="K163" s="666"/>
      <c r="L163" s="666"/>
      <c r="M163" s="666"/>
      <c r="N163" s="666"/>
      <c r="O163" s="666"/>
    </row>
    <row r="164" spans="2:15" ht="15" x14ac:dyDescent="0.2">
      <c r="B164" s="195" t="s">
        <v>727</v>
      </c>
      <c r="C164" s="196"/>
      <c r="D164" s="195"/>
      <c r="E164" s="666"/>
      <c r="F164" s="666"/>
      <c r="G164" s="666"/>
      <c r="H164" s="666"/>
      <c r="I164" s="666"/>
      <c r="J164" s="666"/>
      <c r="K164" s="666"/>
      <c r="L164" s="666"/>
      <c r="M164" s="666"/>
      <c r="N164" s="666"/>
      <c r="O164" s="666"/>
    </row>
    <row r="165" spans="2:15" ht="15" x14ac:dyDescent="0.2">
      <c r="B165" s="197" t="s">
        <v>669</v>
      </c>
      <c r="C165" s="198" t="s">
        <v>460</v>
      </c>
      <c r="D165" s="197" t="s">
        <v>670</v>
      </c>
      <c r="E165" s="666"/>
      <c r="F165" s="666"/>
      <c r="G165" s="666"/>
      <c r="H165" s="666"/>
      <c r="I165" s="666"/>
      <c r="J165" s="666"/>
      <c r="K165" s="666"/>
      <c r="L165" s="666"/>
      <c r="M165" s="666"/>
      <c r="N165" s="666"/>
      <c r="O165" s="666"/>
    </row>
    <row r="166" spans="2:15" x14ac:dyDescent="0.2">
      <c r="B166" s="191" t="s">
        <v>728</v>
      </c>
      <c r="C166" s="192" t="s">
        <v>729</v>
      </c>
      <c r="D166" s="542" t="s">
        <v>1048</v>
      </c>
      <c r="E166" s="666"/>
      <c r="F166" s="666"/>
      <c r="G166" s="666"/>
      <c r="H166" s="666"/>
      <c r="I166" s="666"/>
      <c r="J166" s="666"/>
      <c r="K166" s="666"/>
      <c r="L166" s="666"/>
      <c r="M166" s="666"/>
      <c r="N166" s="666"/>
      <c r="O166" s="666"/>
    </row>
    <row r="167" spans="2:15" x14ac:dyDescent="0.2">
      <c r="B167" s="215" t="s">
        <v>730</v>
      </c>
      <c r="C167" s="216" t="s">
        <v>731</v>
      </c>
      <c r="D167" s="539" t="s">
        <v>1048</v>
      </c>
      <c r="E167" s="666"/>
      <c r="F167" s="666"/>
      <c r="G167" s="666"/>
      <c r="H167" s="666"/>
      <c r="I167" s="666"/>
      <c r="J167" s="666"/>
      <c r="K167" s="666"/>
      <c r="L167" s="666"/>
      <c r="M167" s="666"/>
      <c r="N167" s="666"/>
      <c r="O167" s="666"/>
    </row>
    <row r="168" spans="2:15" x14ac:dyDescent="0.2">
      <c r="B168" s="191" t="s">
        <v>732</v>
      </c>
      <c r="C168" s="192" t="s">
        <v>733</v>
      </c>
      <c r="D168" s="542" t="s">
        <v>1048</v>
      </c>
      <c r="E168" s="666"/>
      <c r="F168" s="666"/>
      <c r="G168" s="666"/>
      <c r="H168" s="666"/>
      <c r="I168" s="666"/>
      <c r="J168" s="666"/>
      <c r="K168" s="666"/>
      <c r="L168" s="666"/>
      <c r="M168" s="666"/>
      <c r="N168" s="666"/>
      <c r="O168" s="666"/>
    </row>
    <row r="169" spans="2:15" x14ac:dyDescent="0.2">
      <c r="E169" s="666"/>
      <c r="F169" s="666"/>
      <c r="G169" s="666"/>
      <c r="H169" s="666"/>
      <c r="I169" s="666"/>
      <c r="J169" s="666"/>
      <c r="K169" s="666"/>
      <c r="L169" s="666"/>
      <c r="M169" s="666"/>
      <c r="N169" s="666"/>
      <c r="O169" s="666"/>
    </row>
    <row r="170" spans="2:15" ht="15" x14ac:dyDescent="0.2">
      <c r="B170" s="195" t="s">
        <v>734</v>
      </c>
      <c r="C170" s="196"/>
      <c r="D170" s="195"/>
      <c r="E170" s="666"/>
      <c r="F170" s="666"/>
      <c r="G170" s="666"/>
      <c r="H170" s="666"/>
      <c r="I170" s="666"/>
      <c r="J170" s="666"/>
      <c r="K170" s="666"/>
      <c r="L170" s="666"/>
      <c r="M170" s="666"/>
      <c r="N170" s="666"/>
      <c r="O170" s="666"/>
    </row>
    <row r="171" spans="2:15" ht="15" x14ac:dyDescent="0.2">
      <c r="B171" s="197" t="s">
        <v>669</v>
      </c>
      <c r="C171" s="198" t="s">
        <v>460</v>
      </c>
      <c r="D171" s="197" t="s">
        <v>670</v>
      </c>
      <c r="E171" s="666"/>
      <c r="F171" s="666"/>
      <c r="G171" s="666"/>
      <c r="H171" s="666"/>
      <c r="I171" s="666"/>
      <c r="J171" s="666"/>
      <c r="K171" s="666"/>
      <c r="L171" s="666"/>
      <c r="M171" s="666"/>
      <c r="N171" s="666"/>
      <c r="O171" s="666"/>
    </row>
    <row r="172" spans="2:15" x14ac:dyDescent="0.2">
      <c r="B172" s="191" t="s">
        <v>735</v>
      </c>
      <c r="C172" s="192" t="s">
        <v>736</v>
      </c>
      <c r="D172" s="541" t="s">
        <v>1049</v>
      </c>
      <c r="E172" s="666"/>
      <c r="F172" s="666"/>
      <c r="G172" s="666"/>
      <c r="H172" s="666"/>
      <c r="I172" s="666"/>
      <c r="J172" s="666"/>
      <c r="K172" s="666"/>
      <c r="L172" s="666"/>
      <c r="M172" s="666"/>
      <c r="N172" s="666"/>
      <c r="O172" s="666"/>
    </row>
    <row r="173" spans="2:15" x14ac:dyDescent="0.2">
      <c r="B173" s="215" t="s">
        <v>737</v>
      </c>
      <c r="C173" s="216" t="s">
        <v>738</v>
      </c>
      <c r="D173" s="540" t="s">
        <v>1049</v>
      </c>
      <c r="E173" s="666"/>
      <c r="F173" s="666"/>
      <c r="G173" s="666"/>
      <c r="H173" s="666"/>
      <c r="I173" s="666"/>
      <c r="J173" s="666"/>
      <c r="K173" s="666"/>
      <c r="L173" s="666"/>
      <c r="M173" s="666"/>
      <c r="N173" s="666"/>
      <c r="O173" s="666"/>
    </row>
    <row r="174" spans="2:15" x14ac:dyDescent="0.2">
      <c r="B174" s="191" t="s">
        <v>739</v>
      </c>
      <c r="C174" s="192" t="s">
        <v>740</v>
      </c>
      <c r="D174" s="541" t="s">
        <v>1049</v>
      </c>
      <c r="E174" s="666"/>
      <c r="F174" s="666"/>
      <c r="G174" s="666"/>
      <c r="H174" s="666"/>
      <c r="I174" s="666"/>
      <c r="J174" s="666"/>
      <c r="K174" s="666"/>
      <c r="L174" s="666"/>
      <c r="M174" s="666"/>
      <c r="N174" s="666"/>
      <c r="O174" s="666"/>
    </row>
    <row r="175" spans="2:15" x14ac:dyDescent="0.2">
      <c r="B175" s="215" t="s">
        <v>741</v>
      </c>
      <c r="C175" s="216" t="s">
        <v>742</v>
      </c>
      <c r="D175" s="540" t="s">
        <v>1049</v>
      </c>
      <c r="E175" s="666"/>
      <c r="F175" s="666"/>
      <c r="G175" s="666"/>
      <c r="H175" s="666"/>
      <c r="I175" s="666"/>
      <c r="J175" s="666"/>
      <c r="K175" s="666"/>
      <c r="L175" s="666"/>
      <c r="M175" s="666"/>
      <c r="N175" s="666"/>
      <c r="O175" s="666"/>
    </row>
    <row r="176" spans="2:15" x14ac:dyDescent="0.2">
      <c r="B176" s="191" t="s">
        <v>743</v>
      </c>
      <c r="C176" s="192" t="s">
        <v>744</v>
      </c>
      <c r="D176" s="541" t="s">
        <v>1049</v>
      </c>
      <c r="E176" s="666"/>
      <c r="F176" s="666"/>
      <c r="G176" s="666"/>
      <c r="H176" s="666"/>
      <c r="I176" s="666"/>
      <c r="J176" s="666"/>
      <c r="K176" s="666"/>
      <c r="L176" s="666"/>
      <c r="M176" s="666"/>
      <c r="N176" s="666"/>
      <c r="O176" s="666"/>
    </row>
    <row r="177" spans="2:15" x14ac:dyDescent="0.2">
      <c r="E177" s="666"/>
      <c r="F177" s="666"/>
      <c r="G177" s="666"/>
      <c r="H177" s="666"/>
      <c r="I177" s="666"/>
      <c r="J177" s="666"/>
      <c r="K177" s="666"/>
      <c r="L177" s="666"/>
      <c r="M177" s="666"/>
      <c r="N177" s="666"/>
      <c r="O177" s="666"/>
    </row>
    <row r="178" spans="2:15" ht="15" x14ac:dyDescent="0.2">
      <c r="B178" s="195" t="s">
        <v>745</v>
      </c>
      <c r="C178" s="196"/>
      <c r="D178" s="195"/>
      <c r="E178" s="666"/>
      <c r="F178" s="666"/>
      <c r="G178" s="666"/>
      <c r="H178" s="666"/>
      <c r="I178" s="666"/>
      <c r="J178" s="666"/>
      <c r="K178" s="666"/>
      <c r="L178" s="666"/>
      <c r="M178" s="666"/>
      <c r="N178" s="666"/>
      <c r="O178" s="666"/>
    </row>
    <row r="179" spans="2:15" ht="15" x14ac:dyDescent="0.2">
      <c r="B179" s="197" t="s">
        <v>669</v>
      </c>
      <c r="C179" s="198" t="s">
        <v>460</v>
      </c>
      <c r="D179" s="197" t="s">
        <v>670</v>
      </c>
      <c r="E179" s="666"/>
      <c r="F179" s="666"/>
      <c r="G179" s="666"/>
      <c r="H179" s="666"/>
      <c r="I179" s="666"/>
      <c r="J179" s="666"/>
      <c r="K179" s="666"/>
      <c r="L179" s="666"/>
      <c r="M179" s="666"/>
      <c r="N179" s="666"/>
      <c r="O179" s="666"/>
    </row>
    <row r="180" spans="2:15" x14ac:dyDescent="0.2">
      <c r="B180" s="191" t="s">
        <v>746</v>
      </c>
      <c r="C180" s="192" t="s">
        <v>747</v>
      </c>
      <c r="D180" s="541" t="s">
        <v>1049</v>
      </c>
      <c r="E180" s="666"/>
      <c r="F180" s="666"/>
      <c r="G180" s="666"/>
      <c r="H180" s="666"/>
      <c r="I180" s="666"/>
      <c r="J180" s="666"/>
      <c r="K180" s="666"/>
      <c r="L180" s="666"/>
      <c r="M180" s="666"/>
      <c r="N180" s="666"/>
      <c r="O180" s="666"/>
    </row>
    <row r="181" spans="2:15" x14ac:dyDescent="0.2">
      <c r="B181" s="215" t="s">
        <v>748</v>
      </c>
      <c r="C181" s="216" t="s">
        <v>749</v>
      </c>
      <c r="D181" s="539" t="s">
        <v>750</v>
      </c>
      <c r="E181" s="666"/>
      <c r="F181" s="666"/>
      <c r="G181" s="666"/>
      <c r="H181" s="666"/>
      <c r="I181" s="666"/>
      <c r="J181" s="666"/>
      <c r="K181" s="666"/>
      <c r="L181" s="666"/>
      <c r="M181" s="666"/>
      <c r="N181" s="666"/>
      <c r="O181" s="666"/>
    </row>
    <row r="182" spans="2:15" x14ac:dyDescent="0.2">
      <c r="B182" s="191" t="s">
        <v>751</v>
      </c>
      <c r="C182" s="192" t="s">
        <v>752</v>
      </c>
      <c r="D182" s="542" t="s">
        <v>750</v>
      </c>
      <c r="E182" s="666"/>
      <c r="F182" s="666"/>
      <c r="G182" s="666"/>
      <c r="H182" s="666"/>
      <c r="I182" s="666"/>
      <c r="J182" s="666"/>
      <c r="K182" s="666"/>
      <c r="L182" s="666"/>
      <c r="M182" s="666"/>
      <c r="N182" s="666"/>
      <c r="O182" s="666"/>
    </row>
    <row r="183" spans="2:15" x14ac:dyDescent="0.2">
      <c r="B183" s="215" t="s">
        <v>753</v>
      </c>
      <c r="C183" s="216" t="s">
        <v>754</v>
      </c>
      <c r="D183" s="539" t="s">
        <v>750</v>
      </c>
      <c r="E183" s="666"/>
      <c r="F183" s="666"/>
      <c r="G183" s="666"/>
      <c r="H183" s="666"/>
      <c r="I183" s="666"/>
      <c r="J183" s="666"/>
      <c r="K183" s="666"/>
      <c r="L183" s="666"/>
      <c r="M183" s="666"/>
      <c r="N183" s="666"/>
      <c r="O183" s="666"/>
    </row>
    <row r="184" spans="2:15" x14ac:dyDescent="0.2">
      <c r="B184" s="191" t="s">
        <v>755</v>
      </c>
      <c r="C184" s="192" t="s">
        <v>288</v>
      </c>
      <c r="D184" s="541" t="s">
        <v>1049</v>
      </c>
      <c r="E184" s="666"/>
      <c r="F184" s="666"/>
      <c r="G184" s="666"/>
      <c r="H184" s="666"/>
      <c r="I184" s="666"/>
      <c r="J184" s="666"/>
      <c r="K184" s="666"/>
      <c r="L184" s="666"/>
      <c r="M184" s="666"/>
      <c r="N184" s="666"/>
      <c r="O184" s="666"/>
    </row>
    <row r="185" spans="2:15" x14ac:dyDescent="0.2">
      <c r="E185" s="666"/>
      <c r="F185" s="666"/>
      <c r="G185" s="666"/>
      <c r="H185" s="666"/>
      <c r="I185" s="666"/>
      <c r="J185" s="666"/>
      <c r="K185" s="666"/>
      <c r="L185" s="666"/>
      <c r="M185" s="666"/>
      <c r="N185" s="666"/>
      <c r="O185" s="666"/>
    </row>
    <row r="186" spans="2:15" ht="15" x14ac:dyDescent="0.2">
      <c r="B186" s="195" t="s">
        <v>756</v>
      </c>
      <c r="C186" s="196"/>
      <c r="D186" s="195"/>
      <c r="E186" s="666"/>
      <c r="F186" s="666"/>
      <c r="G186" s="666"/>
      <c r="H186" s="666"/>
      <c r="I186" s="666"/>
      <c r="J186" s="666"/>
      <c r="K186" s="666"/>
      <c r="L186" s="666"/>
      <c r="M186" s="666"/>
      <c r="N186" s="666"/>
      <c r="O186" s="666"/>
    </row>
    <row r="187" spans="2:15" ht="15" x14ac:dyDescent="0.2">
      <c r="B187" s="197" t="s">
        <v>669</v>
      </c>
      <c r="C187" s="198" t="s">
        <v>460</v>
      </c>
      <c r="D187" s="197" t="s">
        <v>670</v>
      </c>
      <c r="E187" s="666"/>
      <c r="F187" s="666"/>
      <c r="G187" s="666"/>
      <c r="H187" s="666"/>
      <c r="I187" s="666"/>
      <c r="J187" s="666"/>
      <c r="K187" s="666"/>
      <c r="L187" s="666"/>
      <c r="M187" s="666"/>
      <c r="N187" s="666"/>
      <c r="O187" s="666"/>
    </row>
    <row r="188" spans="2:15" x14ac:dyDescent="0.2">
      <c r="B188" s="191" t="s">
        <v>757</v>
      </c>
      <c r="C188" s="192" t="s">
        <v>758</v>
      </c>
      <c r="D188" s="541" t="s">
        <v>1050</v>
      </c>
      <c r="E188" s="666"/>
      <c r="F188" s="666"/>
      <c r="G188" s="666"/>
      <c r="H188" s="666"/>
      <c r="I188" s="666"/>
      <c r="J188" s="666"/>
      <c r="K188" s="666"/>
      <c r="L188" s="666"/>
      <c r="M188" s="666"/>
      <c r="N188" s="666"/>
      <c r="O188" s="666"/>
    </row>
    <row r="189" spans="2:15" x14ac:dyDescent="0.2">
      <c r="B189" s="215" t="s">
        <v>759</v>
      </c>
      <c r="C189" s="216" t="s">
        <v>760</v>
      </c>
      <c r="D189" s="540" t="s">
        <v>1050</v>
      </c>
      <c r="E189" s="666"/>
      <c r="F189" s="666"/>
      <c r="G189" s="666"/>
      <c r="H189" s="666"/>
      <c r="I189" s="666"/>
      <c r="J189" s="666"/>
      <c r="K189" s="666"/>
      <c r="L189" s="666"/>
      <c r="M189" s="666"/>
      <c r="N189" s="666"/>
      <c r="O189" s="666"/>
    </row>
    <row r="190" spans="2:15" x14ac:dyDescent="0.2">
      <c r="B190" s="191" t="s">
        <v>761</v>
      </c>
      <c r="C190" s="192" t="s">
        <v>762</v>
      </c>
      <c r="D190" s="541" t="s">
        <v>1050</v>
      </c>
      <c r="E190" s="666"/>
      <c r="F190" s="666"/>
      <c r="G190" s="666"/>
      <c r="H190" s="666"/>
      <c r="I190" s="666"/>
      <c r="J190" s="666"/>
      <c r="K190" s="666"/>
      <c r="L190" s="666"/>
      <c r="M190" s="666"/>
      <c r="N190" s="666"/>
      <c r="O190" s="666"/>
    </row>
    <row r="191" spans="2:15" x14ac:dyDescent="0.2">
      <c r="B191" s="215" t="s">
        <v>763</v>
      </c>
      <c r="C191" s="216" t="s">
        <v>764</v>
      </c>
      <c r="D191" s="540" t="s">
        <v>1050</v>
      </c>
      <c r="E191" s="666"/>
      <c r="F191" s="666"/>
      <c r="G191" s="666"/>
      <c r="H191" s="666"/>
      <c r="I191" s="666"/>
      <c r="J191" s="666"/>
      <c r="K191" s="666"/>
      <c r="L191" s="666"/>
      <c r="M191" s="666"/>
      <c r="N191" s="666"/>
      <c r="O191" s="666"/>
    </row>
    <row r="192" spans="2:15" x14ac:dyDescent="0.2">
      <c r="B192" s="191" t="s">
        <v>765</v>
      </c>
      <c r="C192" s="192" t="s">
        <v>766</v>
      </c>
      <c r="D192" s="541" t="s">
        <v>1050</v>
      </c>
      <c r="E192" s="666"/>
      <c r="F192" s="666"/>
      <c r="G192" s="666"/>
      <c r="H192" s="666"/>
      <c r="I192" s="666"/>
      <c r="J192" s="666"/>
      <c r="K192" s="666"/>
      <c r="L192" s="666"/>
      <c r="M192" s="666"/>
      <c r="N192" s="666"/>
      <c r="O192" s="666"/>
    </row>
    <row r="193" spans="2:15" x14ac:dyDescent="0.2">
      <c r="B193" s="215" t="s">
        <v>767</v>
      </c>
      <c r="C193" s="216" t="s">
        <v>768</v>
      </c>
      <c r="D193" s="539" t="s">
        <v>802</v>
      </c>
      <c r="E193" s="666"/>
      <c r="F193" s="666"/>
      <c r="G193" s="666"/>
      <c r="H193" s="666"/>
      <c r="I193" s="666"/>
      <c r="J193" s="666"/>
      <c r="K193" s="666"/>
      <c r="L193" s="666"/>
      <c r="M193" s="666"/>
      <c r="N193" s="666"/>
      <c r="O193" s="666"/>
    </row>
    <row r="194" spans="2:15" ht="28.5" x14ac:dyDescent="0.2">
      <c r="B194" s="191" t="s">
        <v>769</v>
      </c>
      <c r="C194" s="192" t="s">
        <v>770</v>
      </c>
      <c r="D194" s="634" t="s">
        <v>1044</v>
      </c>
      <c r="E194" s="666"/>
      <c r="F194" s="666"/>
      <c r="G194" s="666"/>
      <c r="H194" s="666"/>
      <c r="I194" s="666"/>
      <c r="J194" s="666"/>
      <c r="K194" s="666"/>
      <c r="L194" s="666"/>
      <c r="M194" s="666"/>
      <c r="N194" s="666"/>
      <c r="O194" s="666"/>
    </row>
    <row r="195" spans="2:15" x14ac:dyDescent="0.2">
      <c r="E195" s="666"/>
      <c r="F195" s="666"/>
      <c r="G195" s="666"/>
      <c r="H195" s="666"/>
      <c r="I195" s="666"/>
      <c r="J195" s="666"/>
      <c r="K195" s="666"/>
      <c r="L195" s="666"/>
      <c r="M195" s="666"/>
      <c r="N195" s="666"/>
      <c r="O195" s="666"/>
    </row>
    <row r="196" spans="2:15" ht="15" x14ac:dyDescent="0.2">
      <c r="B196" s="195" t="s">
        <v>771</v>
      </c>
      <c r="C196" s="196"/>
      <c r="D196" s="195"/>
      <c r="E196" s="666"/>
      <c r="F196" s="666"/>
      <c r="G196" s="666"/>
      <c r="H196" s="666"/>
      <c r="I196" s="666"/>
      <c r="J196" s="666"/>
      <c r="K196" s="666"/>
      <c r="L196" s="666"/>
      <c r="M196" s="666"/>
      <c r="N196" s="666"/>
      <c r="O196" s="666"/>
    </row>
    <row r="197" spans="2:15" ht="15" x14ac:dyDescent="0.2">
      <c r="B197" s="197" t="s">
        <v>669</v>
      </c>
      <c r="C197" s="198" t="s">
        <v>460</v>
      </c>
      <c r="D197" s="197" t="s">
        <v>670</v>
      </c>
      <c r="E197" s="666"/>
      <c r="F197" s="666"/>
      <c r="G197" s="666"/>
      <c r="H197" s="666"/>
      <c r="I197" s="666"/>
      <c r="J197" s="666"/>
      <c r="K197" s="666"/>
      <c r="L197" s="666"/>
      <c r="M197" s="666"/>
      <c r="N197" s="666"/>
      <c r="O197" s="666"/>
    </row>
    <row r="198" spans="2:15" x14ac:dyDescent="0.2">
      <c r="B198" s="191" t="s">
        <v>772</v>
      </c>
      <c r="C198" s="192" t="s">
        <v>773</v>
      </c>
      <c r="D198" s="537" t="s">
        <v>1051</v>
      </c>
      <c r="E198" s="666"/>
      <c r="F198" s="666"/>
      <c r="G198" s="666"/>
      <c r="H198" s="666"/>
      <c r="I198" s="666"/>
      <c r="J198" s="666"/>
      <c r="K198" s="666"/>
      <c r="L198" s="666"/>
      <c r="M198" s="666"/>
      <c r="N198" s="666"/>
      <c r="O198" s="666"/>
    </row>
    <row r="199" spans="2:15" x14ac:dyDescent="0.2">
      <c r="B199" s="215" t="s">
        <v>774</v>
      </c>
      <c r="C199" s="216" t="s">
        <v>775</v>
      </c>
      <c r="D199" s="539" t="s">
        <v>1051</v>
      </c>
      <c r="E199" s="666"/>
      <c r="F199" s="666"/>
      <c r="G199" s="666"/>
      <c r="H199" s="666"/>
      <c r="I199" s="666"/>
      <c r="J199" s="666"/>
      <c r="K199" s="666"/>
      <c r="L199" s="666"/>
      <c r="M199" s="666"/>
      <c r="N199" s="666"/>
      <c r="O199" s="666"/>
    </row>
    <row r="200" spans="2:15" x14ac:dyDescent="0.2">
      <c r="B200" s="191" t="s">
        <v>776</v>
      </c>
      <c r="C200" s="192" t="s">
        <v>777</v>
      </c>
      <c r="D200" s="541" t="s">
        <v>1049</v>
      </c>
      <c r="E200" s="666"/>
      <c r="F200" s="666"/>
      <c r="G200" s="666"/>
      <c r="H200" s="666"/>
      <c r="I200" s="666"/>
      <c r="J200" s="666"/>
      <c r="K200" s="666"/>
      <c r="L200" s="666"/>
      <c r="M200" s="666"/>
      <c r="N200" s="666"/>
      <c r="O200" s="666"/>
    </row>
    <row r="201" spans="2:15" x14ac:dyDescent="0.2">
      <c r="B201" s="215" t="s">
        <v>778</v>
      </c>
      <c r="C201" s="216" t="s">
        <v>779</v>
      </c>
      <c r="D201" s="540" t="s">
        <v>1049</v>
      </c>
      <c r="E201" s="666"/>
      <c r="F201" s="666"/>
      <c r="G201" s="666"/>
      <c r="H201" s="666"/>
      <c r="I201" s="666"/>
      <c r="J201" s="666"/>
      <c r="K201" s="666"/>
      <c r="L201" s="666"/>
      <c r="M201" s="666"/>
      <c r="N201" s="666"/>
      <c r="O201" s="666"/>
    </row>
    <row r="202" spans="2:15" x14ac:dyDescent="0.2">
      <c r="B202" s="191" t="s">
        <v>780</v>
      </c>
      <c r="C202" s="192" t="s">
        <v>781</v>
      </c>
      <c r="D202" s="541" t="s">
        <v>1049</v>
      </c>
      <c r="E202" s="666"/>
      <c r="F202" s="666"/>
      <c r="G202" s="666"/>
      <c r="H202" s="666"/>
      <c r="I202" s="666"/>
      <c r="J202" s="666"/>
      <c r="K202" s="666"/>
      <c r="L202" s="666"/>
      <c r="M202" s="666"/>
      <c r="N202" s="666"/>
      <c r="O202" s="666"/>
    </row>
    <row r="203" spans="2:15" x14ac:dyDescent="0.2">
      <c r="E203" s="666"/>
      <c r="F203" s="666"/>
      <c r="G203" s="666"/>
      <c r="H203" s="666"/>
      <c r="I203" s="666"/>
      <c r="J203" s="666"/>
      <c r="K203" s="666"/>
      <c r="L203" s="666"/>
      <c r="M203" s="666"/>
      <c r="N203" s="666"/>
      <c r="O203" s="666"/>
    </row>
    <row r="204" spans="2:15" ht="15" x14ac:dyDescent="0.2">
      <c r="B204" s="195" t="s">
        <v>782</v>
      </c>
      <c r="C204" s="196"/>
      <c r="D204" s="195"/>
      <c r="E204" s="666"/>
      <c r="F204" s="666"/>
      <c r="G204" s="666"/>
      <c r="H204" s="666"/>
      <c r="I204" s="666"/>
      <c r="J204" s="666"/>
      <c r="K204" s="666"/>
      <c r="L204" s="666"/>
      <c r="M204" s="666"/>
      <c r="N204" s="666"/>
      <c r="O204" s="666"/>
    </row>
    <row r="205" spans="2:15" ht="15" x14ac:dyDescent="0.2">
      <c r="B205" s="197" t="s">
        <v>669</v>
      </c>
      <c r="C205" s="198" t="s">
        <v>460</v>
      </c>
      <c r="D205" s="197" t="s">
        <v>670</v>
      </c>
      <c r="E205" s="666"/>
      <c r="F205" s="666"/>
      <c r="G205" s="666"/>
      <c r="H205" s="666"/>
      <c r="I205" s="666"/>
      <c r="J205" s="666"/>
      <c r="K205" s="666"/>
      <c r="L205" s="666"/>
      <c r="M205" s="666"/>
      <c r="N205" s="666"/>
      <c r="O205" s="666"/>
    </row>
    <row r="206" spans="2:15" ht="42.75" x14ac:dyDescent="0.2">
      <c r="B206" s="191" t="s">
        <v>783</v>
      </c>
      <c r="C206" s="192" t="s">
        <v>784</v>
      </c>
      <c r="D206" s="543" t="s">
        <v>1052</v>
      </c>
      <c r="E206" s="666"/>
      <c r="F206" s="666"/>
      <c r="G206" s="666"/>
      <c r="H206" s="666"/>
      <c r="I206" s="666"/>
      <c r="J206" s="666"/>
      <c r="K206" s="666"/>
      <c r="L206" s="666"/>
      <c r="M206" s="666"/>
      <c r="N206" s="666"/>
      <c r="O206" s="666"/>
    </row>
    <row r="207" spans="2:15" x14ac:dyDescent="0.2">
      <c r="B207" s="215" t="s">
        <v>785</v>
      </c>
      <c r="C207" s="216" t="s">
        <v>786</v>
      </c>
      <c r="D207" s="540" t="s">
        <v>1053</v>
      </c>
      <c r="E207" s="666"/>
      <c r="F207" s="666"/>
      <c r="G207" s="666"/>
      <c r="H207" s="666"/>
      <c r="I207" s="666"/>
      <c r="J207" s="666"/>
      <c r="K207" s="666"/>
      <c r="L207" s="666"/>
      <c r="M207" s="666"/>
      <c r="N207" s="666"/>
      <c r="O207" s="666"/>
    </row>
    <row r="208" spans="2:15" x14ac:dyDescent="0.2">
      <c r="E208" s="666"/>
      <c r="F208" s="666"/>
      <c r="G208" s="666"/>
      <c r="H208" s="666"/>
      <c r="I208" s="666"/>
      <c r="J208" s="666"/>
      <c r="K208" s="666"/>
      <c r="L208" s="666"/>
      <c r="M208" s="666"/>
      <c r="N208" s="666"/>
      <c r="O208" s="666"/>
    </row>
    <row r="209" spans="2:15" ht="18.75" x14ac:dyDescent="0.2">
      <c r="B209" s="222" t="s">
        <v>787</v>
      </c>
      <c r="C209" s="207"/>
      <c r="D209" s="208"/>
      <c r="E209" s="666"/>
      <c r="F209" s="666"/>
      <c r="G209" s="666"/>
      <c r="H209" s="666"/>
      <c r="I209" s="666"/>
      <c r="J209" s="666"/>
      <c r="K209" s="666"/>
      <c r="L209" s="666"/>
      <c r="M209" s="666"/>
      <c r="N209" s="666"/>
      <c r="O209" s="666"/>
    </row>
    <row r="210" spans="2:15" x14ac:dyDescent="0.2">
      <c r="E210" s="666"/>
      <c r="F210" s="666"/>
      <c r="G210" s="666"/>
      <c r="H210" s="666"/>
      <c r="I210" s="666"/>
      <c r="J210" s="666"/>
      <c r="K210" s="666"/>
      <c r="L210" s="666"/>
      <c r="M210" s="666"/>
      <c r="N210" s="666"/>
      <c r="O210" s="666"/>
    </row>
    <row r="211" spans="2:15" ht="15" x14ac:dyDescent="0.2">
      <c r="B211" s="195" t="s">
        <v>788</v>
      </c>
      <c r="C211" s="196"/>
      <c r="D211" s="195"/>
      <c r="E211" s="666"/>
      <c r="F211" s="666"/>
      <c r="G211" s="666"/>
      <c r="H211" s="666"/>
      <c r="I211" s="666"/>
      <c r="J211" s="666"/>
      <c r="K211" s="666"/>
      <c r="L211" s="666"/>
      <c r="M211" s="666"/>
      <c r="N211" s="666"/>
      <c r="O211" s="666"/>
    </row>
    <row r="212" spans="2:15" ht="15" x14ac:dyDescent="0.2">
      <c r="B212" s="197" t="s">
        <v>669</v>
      </c>
      <c r="C212" s="198" t="s">
        <v>460</v>
      </c>
      <c r="D212" s="197" t="s">
        <v>670</v>
      </c>
      <c r="E212" s="666"/>
      <c r="F212" s="666"/>
      <c r="G212" s="666"/>
      <c r="H212" s="666"/>
      <c r="I212" s="666"/>
      <c r="J212" s="666"/>
      <c r="K212" s="666"/>
      <c r="L212" s="666"/>
      <c r="M212" s="666"/>
      <c r="N212" s="666"/>
      <c r="O212" s="666"/>
    </row>
    <row r="213" spans="2:15" x14ac:dyDescent="0.2">
      <c r="B213" s="191" t="s">
        <v>789</v>
      </c>
      <c r="C213" s="192" t="s">
        <v>790</v>
      </c>
      <c r="D213" s="537" t="s">
        <v>913</v>
      </c>
      <c r="E213" s="666"/>
      <c r="F213" s="666"/>
      <c r="G213" s="666"/>
      <c r="H213" s="666"/>
      <c r="I213" s="666"/>
      <c r="J213" s="666"/>
      <c r="K213" s="666"/>
      <c r="L213" s="666"/>
      <c r="M213" s="666"/>
      <c r="N213" s="666"/>
      <c r="O213" s="666"/>
    </row>
    <row r="214" spans="2:15" ht="28.5" x14ac:dyDescent="0.2">
      <c r="B214" s="215" t="s">
        <v>791</v>
      </c>
      <c r="C214" s="216" t="s">
        <v>792</v>
      </c>
      <c r="D214" s="603" t="s">
        <v>793</v>
      </c>
      <c r="E214" s="666"/>
      <c r="F214" s="666"/>
      <c r="G214" s="666"/>
      <c r="H214" s="666"/>
      <c r="I214" s="666"/>
      <c r="J214" s="666"/>
      <c r="K214" s="666"/>
      <c r="L214" s="666"/>
      <c r="M214" s="666"/>
      <c r="N214" s="666"/>
      <c r="O214" s="666"/>
    </row>
    <row r="215" spans="2:15" x14ac:dyDescent="0.2">
      <c r="B215" s="191" t="s">
        <v>794</v>
      </c>
      <c r="C215" s="192" t="s">
        <v>795</v>
      </c>
      <c r="D215" s="537" t="s">
        <v>913</v>
      </c>
      <c r="E215" s="666"/>
      <c r="F215" s="666"/>
      <c r="G215" s="666"/>
      <c r="H215" s="666"/>
      <c r="I215" s="666"/>
      <c r="J215" s="666"/>
      <c r="K215" s="666"/>
      <c r="L215" s="666"/>
      <c r="M215" s="666"/>
      <c r="N215" s="666"/>
      <c r="O215" s="666"/>
    </row>
    <row r="216" spans="2:15" x14ac:dyDescent="0.2">
      <c r="E216" s="666"/>
      <c r="F216" s="666"/>
      <c r="G216" s="666"/>
      <c r="H216" s="666"/>
      <c r="I216" s="666"/>
      <c r="J216" s="666"/>
      <c r="K216" s="666"/>
      <c r="L216" s="666"/>
      <c r="M216" s="666"/>
      <c r="N216" s="666"/>
      <c r="O216" s="666"/>
    </row>
    <row r="217" spans="2:15" ht="15" x14ac:dyDescent="0.2">
      <c r="B217" s="195" t="s">
        <v>796</v>
      </c>
      <c r="C217" s="196"/>
      <c r="D217" s="195"/>
      <c r="E217" s="666"/>
      <c r="F217" s="666"/>
      <c r="G217" s="666"/>
      <c r="H217" s="666"/>
      <c r="I217" s="666"/>
      <c r="J217" s="666"/>
      <c r="K217" s="666"/>
      <c r="L217" s="666"/>
      <c r="M217" s="666"/>
      <c r="N217" s="666"/>
      <c r="O217" s="666"/>
    </row>
    <row r="218" spans="2:15" ht="15" x14ac:dyDescent="0.2">
      <c r="B218" s="197" t="s">
        <v>669</v>
      </c>
      <c r="C218" s="198" t="s">
        <v>460</v>
      </c>
      <c r="D218" s="197" t="s">
        <v>670</v>
      </c>
      <c r="E218" s="666"/>
      <c r="F218" s="666"/>
      <c r="G218" s="666"/>
      <c r="H218" s="666"/>
      <c r="I218" s="666"/>
      <c r="J218" s="666"/>
      <c r="K218" s="666"/>
      <c r="L218" s="666"/>
      <c r="M218" s="666"/>
      <c r="N218" s="666"/>
      <c r="O218" s="666"/>
    </row>
    <row r="219" spans="2:15" ht="57" x14ac:dyDescent="0.2">
      <c r="B219" s="191" t="s">
        <v>797</v>
      </c>
      <c r="C219" s="192" t="s">
        <v>798</v>
      </c>
      <c r="D219" s="602" t="s">
        <v>1131</v>
      </c>
      <c r="E219" s="666"/>
      <c r="F219" s="666"/>
      <c r="G219" s="666"/>
      <c r="H219" s="666"/>
      <c r="I219" s="666"/>
      <c r="J219" s="666"/>
      <c r="K219" s="666"/>
      <c r="L219" s="666"/>
      <c r="M219" s="666"/>
      <c r="N219" s="666"/>
      <c r="O219" s="666"/>
    </row>
    <row r="220" spans="2:15" x14ac:dyDescent="0.2">
      <c r="E220" s="666"/>
      <c r="F220" s="666"/>
      <c r="G220" s="666"/>
      <c r="H220" s="666"/>
      <c r="I220" s="666"/>
      <c r="J220" s="666"/>
      <c r="K220" s="666"/>
      <c r="L220" s="666"/>
      <c r="M220" s="666"/>
      <c r="N220" s="666"/>
      <c r="O220" s="666"/>
    </row>
    <row r="221" spans="2:15" ht="18.75" x14ac:dyDescent="0.2">
      <c r="B221" s="223" t="s">
        <v>799</v>
      </c>
      <c r="C221" s="210"/>
      <c r="D221" s="209"/>
      <c r="E221" s="666"/>
      <c r="F221" s="666"/>
      <c r="G221" s="666"/>
      <c r="H221" s="666"/>
      <c r="I221" s="666"/>
      <c r="J221" s="666"/>
      <c r="K221" s="666"/>
      <c r="L221" s="666"/>
      <c r="M221" s="666"/>
      <c r="N221" s="666"/>
      <c r="O221" s="666"/>
    </row>
    <row r="222" spans="2:15" ht="15" x14ac:dyDescent="0.2">
      <c r="B222" s="197" t="s">
        <v>669</v>
      </c>
      <c r="C222" s="198" t="s">
        <v>460</v>
      </c>
      <c r="D222" s="197" t="s">
        <v>670</v>
      </c>
      <c r="E222" s="666"/>
      <c r="F222" s="666"/>
      <c r="G222" s="666"/>
      <c r="H222" s="666"/>
      <c r="I222" s="666"/>
      <c r="J222" s="666"/>
      <c r="K222" s="666"/>
      <c r="L222" s="666"/>
      <c r="M222" s="666"/>
      <c r="N222" s="666"/>
      <c r="O222" s="666"/>
    </row>
    <row r="223" spans="2:15" ht="28.5" x14ac:dyDescent="0.2">
      <c r="B223" s="191" t="s">
        <v>800</v>
      </c>
      <c r="C223" s="192" t="s">
        <v>801</v>
      </c>
      <c r="D223" s="537" t="s">
        <v>750</v>
      </c>
      <c r="E223" s="666"/>
      <c r="F223" s="666"/>
      <c r="G223" s="666"/>
      <c r="H223" s="666"/>
      <c r="I223" s="666"/>
      <c r="J223" s="666"/>
      <c r="K223" s="666"/>
      <c r="L223" s="666"/>
      <c r="M223" s="666"/>
      <c r="N223" s="666"/>
      <c r="O223" s="666"/>
    </row>
    <row r="224" spans="2:15" ht="28.5" x14ac:dyDescent="0.2">
      <c r="B224" s="215" t="s">
        <v>803</v>
      </c>
      <c r="C224" s="216" t="s">
        <v>804</v>
      </c>
      <c r="D224" s="539" t="s">
        <v>750</v>
      </c>
      <c r="E224" s="666"/>
      <c r="F224" s="666"/>
      <c r="G224" s="666"/>
      <c r="H224" s="666"/>
      <c r="I224" s="666"/>
      <c r="J224" s="666"/>
      <c r="K224" s="666"/>
      <c r="L224" s="666"/>
      <c r="M224" s="666"/>
      <c r="N224" s="666"/>
      <c r="O224" s="666"/>
    </row>
    <row r="225" spans="2:15" x14ac:dyDescent="0.2">
      <c r="B225" s="191" t="s">
        <v>805</v>
      </c>
      <c r="C225" s="192" t="s">
        <v>806</v>
      </c>
      <c r="D225" s="537" t="s">
        <v>750</v>
      </c>
      <c r="E225" s="666"/>
      <c r="F225" s="666"/>
      <c r="G225" s="666"/>
      <c r="H225" s="666"/>
      <c r="I225" s="666"/>
      <c r="J225" s="666"/>
      <c r="K225" s="666"/>
      <c r="L225" s="666"/>
      <c r="M225" s="666"/>
      <c r="N225" s="666"/>
      <c r="O225" s="666"/>
    </row>
    <row r="226" spans="2:15" x14ac:dyDescent="0.2">
      <c r="B226" s="215" t="s">
        <v>807</v>
      </c>
      <c r="C226" s="216" t="s">
        <v>808</v>
      </c>
      <c r="D226" s="539" t="s">
        <v>750</v>
      </c>
      <c r="E226" s="666"/>
      <c r="F226" s="666"/>
      <c r="G226" s="666"/>
      <c r="H226" s="666"/>
      <c r="I226" s="666"/>
      <c r="J226" s="666"/>
      <c r="K226" s="666"/>
      <c r="L226" s="666"/>
      <c r="M226" s="666"/>
      <c r="N226" s="666"/>
      <c r="O226" s="666"/>
    </row>
    <row r="227" spans="2:15" x14ac:dyDescent="0.2">
      <c r="E227" s="666"/>
      <c r="F227" s="666"/>
      <c r="G227" s="666"/>
      <c r="H227" s="666"/>
      <c r="I227" s="666"/>
      <c r="J227" s="666"/>
      <c r="K227" s="666"/>
      <c r="L227" s="666"/>
      <c r="M227" s="666"/>
      <c r="N227" s="666"/>
      <c r="O227" s="666"/>
    </row>
    <row r="228" spans="2:15" ht="15" x14ac:dyDescent="0.2">
      <c r="B228" s="195" t="s">
        <v>809</v>
      </c>
      <c r="C228" s="196"/>
      <c r="D228" s="195"/>
      <c r="E228" s="666"/>
      <c r="F228" s="666"/>
      <c r="G228" s="666"/>
      <c r="H228" s="666"/>
      <c r="I228" s="666"/>
      <c r="J228" s="666"/>
      <c r="K228" s="666"/>
      <c r="L228" s="666"/>
      <c r="M228" s="666"/>
      <c r="N228" s="666"/>
      <c r="O228" s="666"/>
    </row>
    <row r="229" spans="2:15" ht="15" x14ac:dyDescent="0.2">
      <c r="B229" s="197" t="s">
        <v>669</v>
      </c>
      <c r="C229" s="198" t="s">
        <v>460</v>
      </c>
      <c r="D229" s="197" t="s">
        <v>670</v>
      </c>
      <c r="E229" s="666"/>
      <c r="F229" s="666"/>
      <c r="G229" s="666"/>
      <c r="H229" s="666"/>
      <c r="I229" s="666"/>
      <c r="J229" s="666"/>
      <c r="K229" s="666"/>
      <c r="L229" s="666"/>
      <c r="M229" s="666"/>
      <c r="N229" s="666"/>
      <c r="O229" s="666"/>
    </row>
    <row r="230" spans="2:15" x14ac:dyDescent="0.2">
      <c r="B230" s="191" t="s">
        <v>810</v>
      </c>
      <c r="C230" s="192" t="s">
        <v>811</v>
      </c>
      <c r="D230" s="541" t="s">
        <v>1054</v>
      </c>
      <c r="E230" s="666"/>
      <c r="F230" s="666"/>
      <c r="G230" s="666"/>
      <c r="H230" s="666"/>
      <c r="I230" s="666"/>
      <c r="J230" s="666"/>
      <c r="K230" s="666"/>
      <c r="L230" s="666"/>
      <c r="M230" s="666"/>
      <c r="N230" s="666"/>
      <c r="O230" s="666"/>
    </row>
    <row r="231" spans="2:15" ht="28.5" x14ac:dyDescent="0.2">
      <c r="B231" s="215" t="s">
        <v>812</v>
      </c>
      <c r="C231" s="216" t="s">
        <v>813</v>
      </c>
      <c r="D231" s="540" t="s">
        <v>1055</v>
      </c>
      <c r="E231" s="666"/>
      <c r="F231" s="666"/>
      <c r="G231" s="666"/>
      <c r="H231" s="666"/>
      <c r="I231" s="666"/>
      <c r="J231" s="666"/>
      <c r="K231" s="666"/>
      <c r="L231" s="666"/>
      <c r="M231" s="666"/>
      <c r="N231" s="666"/>
      <c r="O231" s="666"/>
    </row>
    <row r="232" spans="2:15" ht="28.5" x14ac:dyDescent="0.2">
      <c r="B232" s="191" t="s">
        <v>814</v>
      </c>
      <c r="C232" s="192" t="s">
        <v>815</v>
      </c>
      <c r="D232" s="541" t="s">
        <v>1056</v>
      </c>
      <c r="E232" s="666"/>
      <c r="F232" s="666"/>
      <c r="G232" s="666"/>
      <c r="H232" s="666"/>
      <c r="I232" s="666"/>
      <c r="J232" s="666"/>
      <c r="K232" s="666"/>
      <c r="L232" s="666"/>
      <c r="M232" s="666"/>
      <c r="N232" s="666"/>
      <c r="O232" s="666"/>
    </row>
    <row r="233" spans="2:15" x14ac:dyDescent="0.2">
      <c r="E233" s="666"/>
      <c r="F233" s="666"/>
      <c r="G233" s="666"/>
      <c r="H233" s="666"/>
      <c r="I233" s="666"/>
      <c r="J233" s="666"/>
      <c r="K233" s="666"/>
      <c r="L233" s="666"/>
      <c r="M233" s="666"/>
      <c r="N233" s="666"/>
      <c r="O233" s="666"/>
    </row>
    <row r="234" spans="2:15" ht="15" x14ac:dyDescent="0.2">
      <c r="B234" s="195" t="s">
        <v>816</v>
      </c>
      <c r="C234" s="196"/>
      <c r="D234" s="195"/>
      <c r="E234" s="666"/>
      <c r="F234" s="666"/>
      <c r="G234" s="666"/>
      <c r="H234" s="666"/>
      <c r="I234" s="666"/>
      <c r="J234" s="666"/>
      <c r="K234" s="666"/>
      <c r="L234" s="666"/>
      <c r="M234" s="666"/>
      <c r="N234" s="666"/>
      <c r="O234" s="666"/>
    </row>
    <row r="235" spans="2:15" ht="15" x14ac:dyDescent="0.2">
      <c r="B235" s="197" t="s">
        <v>669</v>
      </c>
      <c r="C235" s="198" t="s">
        <v>460</v>
      </c>
      <c r="D235" s="197" t="s">
        <v>670</v>
      </c>
      <c r="E235" s="666"/>
      <c r="F235" s="666"/>
      <c r="G235" s="666"/>
      <c r="H235" s="666"/>
      <c r="I235" s="666"/>
      <c r="J235" s="666"/>
      <c r="K235" s="666"/>
      <c r="L235" s="666"/>
      <c r="M235" s="666"/>
      <c r="N235" s="666"/>
      <c r="O235" s="666"/>
    </row>
    <row r="236" spans="2:15" ht="42.75" x14ac:dyDescent="0.2">
      <c r="B236" s="191" t="s">
        <v>817</v>
      </c>
      <c r="C236" s="192" t="s">
        <v>818</v>
      </c>
      <c r="D236" s="541" t="s">
        <v>1057</v>
      </c>
      <c r="E236" s="666"/>
      <c r="F236" s="666"/>
      <c r="G236" s="666"/>
      <c r="H236" s="666"/>
      <c r="I236" s="666"/>
      <c r="J236" s="666"/>
      <c r="K236" s="666"/>
      <c r="L236" s="666"/>
      <c r="M236" s="666"/>
      <c r="N236" s="666"/>
      <c r="O236" s="666"/>
    </row>
    <row r="237" spans="2:15" ht="28.5" x14ac:dyDescent="0.2">
      <c r="B237" s="215" t="s">
        <v>819</v>
      </c>
      <c r="C237" s="216" t="s">
        <v>820</v>
      </c>
      <c r="D237" s="540" t="s">
        <v>1058</v>
      </c>
      <c r="E237" s="666"/>
      <c r="F237" s="666"/>
      <c r="G237" s="666"/>
      <c r="H237" s="666"/>
      <c r="I237" s="666"/>
      <c r="J237" s="666"/>
      <c r="K237" s="666"/>
      <c r="L237" s="666"/>
      <c r="M237" s="666"/>
      <c r="N237" s="666"/>
      <c r="O237" s="666"/>
    </row>
    <row r="238" spans="2:15" x14ac:dyDescent="0.2">
      <c r="D238" s="201"/>
      <c r="E238" s="666"/>
      <c r="F238" s="666"/>
      <c r="G238" s="666"/>
      <c r="H238" s="666"/>
      <c r="I238" s="666"/>
      <c r="J238" s="666"/>
      <c r="K238" s="666"/>
      <c r="L238" s="666"/>
      <c r="M238" s="666"/>
      <c r="N238" s="666"/>
      <c r="O238" s="666"/>
    </row>
    <row r="239" spans="2:15" ht="15" x14ac:dyDescent="0.2">
      <c r="B239" s="195" t="s">
        <v>821</v>
      </c>
      <c r="C239" s="196"/>
      <c r="D239" s="195"/>
      <c r="E239" s="666"/>
      <c r="F239" s="666"/>
      <c r="G239" s="666"/>
      <c r="H239" s="666"/>
      <c r="I239" s="666"/>
      <c r="J239" s="666"/>
      <c r="K239" s="666"/>
      <c r="L239" s="666"/>
      <c r="M239" s="666"/>
      <c r="N239" s="666"/>
      <c r="O239" s="666"/>
    </row>
    <row r="240" spans="2:15" ht="15" x14ac:dyDescent="0.2">
      <c r="B240" s="197" t="s">
        <v>669</v>
      </c>
      <c r="C240" s="198" t="s">
        <v>460</v>
      </c>
      <c r="D240" s="197" t="s">
        <v>670</v>
      </c>
      <c r="E240" s="666"/>
      <c r="F240" s="666"/>
      <c r="G240" s="666"/>
      <c r="H240" s="666"/>
      <c r="I240" s="666"/>
      <c r="J240" s="666"/>
      <c r="K240" s="666"/>
      <c r="L240" s="666"/>
      <c r="M240" s="666"/>
      <c r="N240" s="666"/>
      <c r="O240" s="666"/>
    </row>
    <row r="241" spans="2:15" x14ac:dyDescent="0.2">
      <c r="B241" s="191" t="s">
        <v>822</v>
      </c>
      <c r="C241" s="192" t="s">
        <v>823</v>
      </c>
      <c r="D241" s="192" t="s">
        <v>1010</v>
      </c>
      <c r="E241" s="666"/>
      <c r="F241" s="666"/>
      <c r="G241" s="666"/>
      <c r="H241" s="666"/>
      <c r="I241" s="666"/>
      <c r="J241" s="666"/>
      <c r="K241" s="666"/>
      <c r="L241" s="666"/>
      <c r="M241" s="666"/>
      <c r="N241" s="666"/>
      <c r="O241" s="666"/>
    </row>
    <row r="242" spans="2:15" x14ac:dyDescent="0.2">
      <c r="E242" s="666"/>
      <c r="F242" s="666"/>
      <c r="G242" s="666"/>
      <c r="H242" s="666"/>
      <c r="I242" s="666"/>
      <c r="J242" s="666"/>
      <c r="K242" s="666"/>
      <c r="L242" s="666"/>
      <c r="M242" s="666"/>
      <c r="N242" s="666"/>
      <c r="O242" s="666"/>
    </row>
    <row r="243" spans="2:15" ht="15" x14ac:dyDescent="0.2">
      <c r="B243" s="195" t="s">
        <v>824</v>
      </c>
      <c r="C243" s="196"/>
      <c r="D243" s="195"/>
      <c r="E243" s="666"/>
      <c r="F243" s="666"/>
      <c r="G243" s="666"/>
      <c r="H243" s="666"/>
      <c r="I243" s="666"/>
      <c r="J243" s="666"/>
      <c r="K243" s="666"/>
      <c r="L243" s="666"/>
      <c r="M243" s="666"/>
      <c r="N243" s="666"/>
      <c r="O243" s="666"/>
    </row>
    <row r="244" spans="2:15" ht="15" x14ac:dyDescent="0.2">
      <c r="B244" s="197" t="s">
        <v>669</v>
      </c>
      <c r="C244" s="198" t="s">
        <v>460</v>
      </c>
      <c r="D244" s="197" t="s">
        <v>670</v>
      </c>
      <c r="E244" s="666"/>
      <c r="F244" s="666"/>
      <c r="G244" s="666"/>
      <c r="H244" s="666"/>
      <c r="I244" s="666"/>
      <c r="J244" s="666"/>
      <c r="K244" s="666"/>
      <c r="L244" s="666"/>
      <c r="M244" s="666"/>
      <c r="N244" s="666"/>
      <c r="O244" s="666"/>
    </row>
    <row r="245" spans="2:15" ht="28.5" x14ac:dyDescent="0.2">
      <c r="B245" s="191" t="s">
        <v>825</v>
      </c>
      <c r="C245" s="192" t="s">
        <v>826</v>
      </c>
      <c r="D245" s="537" t="s">
        <v>1051</v>
      </c>
      <c r="E245" s="666"/>
      <c r="F245" s="666"/>
      <c r="G245" s="666"/>
      <c r="H245" s="666"/>
      <c r="I245" s="666"/>
      <c r="J245" s="666"/>
      <c r="K245" s="666"/>
      <c r="L245" s="666"/>
      <c r="M245" s="666"/>
      <c r="N245" s="666"/>
      <c r="O245" s="666"/>
    </row>
    <row r="246" spans="2:15" x14ac:dyDescent="0.2">
      <c r="E246" s="666"/>
      <c r="F246" s="666"/>
      <c r="G246" s="666"/>
      <c r="H246" s="666"/>
      <c r="I246" s="666"/>
      <c r="J246" s="666"/>
      <c r="K246" s="666"/>
      <c r="L246" s="666"/>
      <c r="M246" s="666"/>
      <c r="N246" s="666"/>
      <c r="O246" s="666"/>
    </row>
    <row r="247" spans="2:15" ht="15" x14ac:dyDescent="0.2">
      <c r="B247" s="195" t="s">
        <v>827</v>
      </c>
      <c r="C247" s="196"/>
      <c r="D247" s="195"/>
      <c r="E247" s="666"/>
      <c r="F247" s="666"/>
      <c r="G247" s="666"/>
      <c r="H247" s="666"/>
      <c r="I247" s="666"/>
      <c r="J247" s="666"/>
      <c r="K247" s="666"/>
      <c r="L247" s="666"/>
      <c r="M247" s="666"/>
      <c r="N247" s="666"/>
      <c r="O247" s="666"/>
    </row>
    <row r="248" spans="2:15" ht="15" x14ac:dyDescent="0.2">
      <c r="B248" s="197" t="s">
        <v>669</v>
      </c>
      <c r="C248" s="198" t="s">
        <v>460</v>
      </c>
      <c r="D248" s="197" t="s">
        <v>670</v>
      </c>
      <c r="E248" s="666"/>
      <c r="F248" s="666"/>
      <c r="G248" s="666"/>
      <c r="H248" s="666"/>
      <c r="I248" s="666"/>
      <c r="J248" s="666"/>
      <c r="K248" s="666"/>
      <c r="L248" s="666"/>
      <c r="M248" s="666"/>
      <c r="N248" s="666"/>
      <c r="O248" s="666"/>
    </row>
    <row r="249" spans="2:15" ht="57" x14ac:dyDescent="0.2">
      <c r="B249" s="191" t="s">
        <v>828</v>
      </c>
      <c r="C249" s="192" t="s">
        <v>829</v>
      </c>
      <c r="D249" s="543" t="s">
        <v>1059</v>
      </c>
      <c r="E249" s="666"/>
      <c r="F249" s="666"/>
      <c r="G249" s="666"/>
      <c r="H249" s="666"/>
      <c r="I249" s="666"/>
      <c r="J249" s="666"/>
      <c r="K249" s="666"/>
      <c r="L249" s="666"/>
      <c r="M249" s="666"/>
      <c r="N249" s="666"/>
      <c r="O249" s="666"/>
    </row>
    <row r="250" spans="2:15" x14ac:dyDescent="0.2">
      <c r="B250" s="215" t="s">
        <v>830</v>
      </c>
      <c r="C250" s="216" t="s">
        <v>831</v>
      </c>
      <c r="D250" s="633" t="s">
        <v>1060</v>
      </c>
      <c r="E250" s="666"/>
      <c r="F250" s="666"/>
      <c r="G250" s="666"/>
      <c r="H250" s="666"/>
      <c r="I250" s="666"/>
      <c r="J250" s="666"/>
      <c r="K250" s="666"/>
      <c r="L250" s="666"/>
      <c r="M250" s="666"/>
      <c r="N250" s="666"/>
      <c r="O250" s="666"/>
    </row>
    <row r="251" spans="2:15" x14ac:dyDescent="0.2">
      <c r="D251" s="192"/>
      <c r="E251" s="666"/>
      <c r="F251" s="666"/>
      <c r="G251" s="666"/>
      <c r="H251" s="666"/>
      <c r="I251" s="666"/>
      <c r="J251" s="666"/>
      <c r="K251" s="666"/>
      <c r="L251" s="666"/>
      <c r="M251" s="666"/>
      <c r="N251" s="666"/>
      <c r="O251" s="666"/>
    </row>
    <row r="252" spans="2:15" ht="15" x14ac:dyDescent="0.2">
      <c r="B252" s="195" t="s">
        <v>832</v>
      </c>
      <c r="C252" s="196"/>
      <c r="D252" s="195"/>
      <c r="E252" s="666"/>
      <c r="F252" s="666"/>
      <c r="G252" s="666"/>
      <c r="H252" s="666"/>
      <c r="I252" s="666"/>
      <c r="J252" s="666"/>
      <c r="K252" s="666"/>
      <c r="L252" s="666"/>
      <c r="M252" s="666"/>
      <c r="N252" s="666"/>
      <c r="O252" s="666"/>
    </row>
    <row r="253" spans="2:15" ht="15" x14ac:dyDescent="0.2">
      <c r="B253" s="197" t="s">
        <v>669</v>
      </c>
      <c r="C253" s="198" t="s">
        <v>460</v>
      </c>
      <c r="D253" s="197" t="s">
        <v>670</v>
      </c>
      <c r="E253" s="666"/>
      <c r="F253" s="666"/>
      <c r="G253" s="666"/>
      <c r="H253" s="666"/>
      <c r="I253" s="666"/>
      <c r="J253" s="666"/>
      <c r="K253" s="666"/>
      <c r="L253" s="666"/>
      <c r="M253" s="666"/>
      <c r="N253" s="666"/>
      <c r="O253" s="666"/>
    </row>
    <row r="254" spans="2:15" x14ac:dyDescent="0.2">
      <c r="B254" s="191" t="s">
        <v>833</v>
      </c>
      <c r="C254" s="192" t="s">
        <v>834</v>
      </c>
      <c r="D254" s="602" t="s">
        <v>835</v>
      </c>
      <c r="E254" s="666"/>
      <c r="F254" s="666"/>
      <c r="G254" s="666"/>
      <c r="H254" s="666"/>
      <c r="I254" s="666"/>
      <c r="J254" s="666"/>
      <c r="K254" s="666"/>
      <c r="L254" s="666"/>
      <c r="M254" s="666"/>
      <c r="N254" s="666"/>
      <c r="O254" s="666"/>
    </row>
    <row r="255" spans="2:15" x14ac:dyDescent="0.2">
      <c r="B255" s="215" t="s">
        <v>836</v>
      </c>
      <c r="C255" s="216" t="s">
        <v>837</v>
      </c>
      <c r="D255" s="216" t="s">
        <v>1061</v>
      </c>
      <c r="E255" s="666"/>
      <c r="F255" s="666"/>
      <c r="G255" s="666"/>
      <c r="H255" s="666"/>
      <c r="I255" s="666"/>
      <c r="J255" s="666"/>
      <c r="K255" s="666"/>
      <c r="L255" s="666"/>
      <c r="M255" s="666"/>
      <c r="N255" s="666"/>
      <c r="O255" s="666"/>
    </row>
    <row r="256" spans="2:15" x14ac:dyDescent="0.2">
      <c r="B256" s="191" t="s">
        <v>838</v>
      </c>
      <c r="C256" s="192" t="s">
        <v>839</v>
      </c>
      <c r="D256" s="192" t="s">
        <v>1010</v>
      </c>
      <c r="E256" s="666"/>
      <c r="F256" s="666"/>
      <c r="G256" s="666"/>
      <c r="H256" s="666"/>
      <c r="I256" s="666"/>
      <c r="J256" s="666"/>
      <c r="K256" s="666"/>
      <c r="L256" s="666"/>
      <c r="M256" s="666"/>
      <c r="N256" s="666"/>
      <c r="O256" s="666"/>
    </row>
    <row r="257" spans="2:15" x14ac:dyDescent="0.2">
      <c r="D257" s="192"/>
      <c r="E257" s="666"/>
      <c r="F257" s="666"/>
      <c r="G257" s="666"/>
      <c r="H257" s="666"/>
      <c r="I257" s="666"/>
      <c r="J257" s="666"/>
      <c r="K257" s="666"/>
      <c r="L257" s="666"/>
      <c r="M257" s="666"/>
      <c r="N257" s="666"/>
      <c r="O257" s="666"/>
    </row>
    <row r="258" spans="2:15" ht="15" x14ac:dyDescent="0.2">
      <c r="B258" s="195" t="s">
        <v>840</v>
      </c>
      <c r="C258" s="196"/>
      <c r="D258" s="196"/>
      <c r="E258" s="666"/>
      <c r="F258" s="666"/>
      <c r="G258" s="666"/>
      <c r="H258" s="666"/>
      <c r="I258" s="666"/>
      <c r="J258" s="666"/>
      <c r="K258" s="666"/>
      <c r="L258" s="666"/>
      <c r="M258" s="666"/>
      <c r="N258" s="666"/>
      <c r="O258" s="666"/>
    </row>
    <row r="259" spans="2:15" ht="15" x14ac:dyDescent="0.2">
      <c r="B259" s="197" t="s">
        <v>669</v>
      </c>
      <c r="C259" s="198" t="s">
        <v>460</v>
      </c>
      <c r="D259" s="198" t="s">
        <v>670</v>
      </c>
      <c r="E259" s="666"/>
      <c r="F259" s="666"/>
      <c r="G259" s="666"/>
      <c r="H259" s="666"/>
      <c r="I259" s="666"/>
      <c r="J259" s="666"/>
      <c r="K259" s="666"/>
      <c r="L259" s="666"/>
      <c r="M259" s="666"/>
      <c r="N259" s="666"/>
      <c r="O259" s="666"/>
    </row>
    <row r="260" spans="2:15" ht="28.5" x14ac:dyDescent="0.2">
      <c r="B260" s="191" t="s">
        <v>841</v>
      </c>
      <c r="C260" s="192" t="s">
        <v>842</v>
      </c>
      <c r="D260" s="192" t="s">
        <v>1062</v>
      </c>
      <c r="E260" s="666"/>
      <c r="F260" s="666"/>
      <c r="G260" s="666"/>
      <c r="H260" s="666"/>
      <c r="I260" s="666"/>
      <c r="J260" s="666"/>
      <c r="K260" s="666"/>
      <c r="L260" s="666"/>
      <c r="M260" s="666"/>
      <c r="N260" s="666"/>
      <c r="O260" s="666"/>
    </row>
    <row r="261" spans="2:15" x14ac:dyDescent="0.2">
      <c r="E261" s="666"/>
      <c r="F261" s="666"/>
      <c r="G261" s="666"/>
      <c r="H261" s="666"/>
      <c r="I261" s="666"/>
      <c r="J261" s="666"/>
      <c r="K261" s="666"/>
      <c r="L261" s="666"/>
      <c r="M261" s="666"/>
      <c r="N261" s="666"/>
      <c r="O261" s="666"/>
    </row>
    <row r="262" spans="2:15" x14ac:dyDescent="0.2">
      <c r="E262" s="666"/>
      <c r="F262" s="666"/>
      <c r="G262" s="666"/>
      <c r="H262" s="666"/>
      <c r="I262" s="666"/>
      <c r="J262" s="666"/>
      <c r="K262" s="666"/>
      <c r="L262" s="666"/>
      <c r="M262" s="666"/>
      <c r="N262" s="666"/>
      <c r="O262" s="666"/>
    </row>
    <row r="263" spans="2:15" ht="18.75" x14ac:dyDescent="0.2">
      <c r="B263" s="224" t="s">
        <v>843</v>
      </c>
      <c r="C263" s="212"/>
      <c r="D263" s="211"/>
      <c r="E263" s="666"/>
      <c r="F263" s="666"/>
      <c r="G263" s="666"/>
      <c r="H263" s="666"/>
      <c r="I263" s="666"/>
      <c r="J263" s="666"/>
      <c r="K263" s="666"/>
      <c r="L263" s="666"/>
      <c r="M263" s="666"/>
      <c r="N263" s="666"/>
      <c r="O263" s="666"/>
    </row>
    <row r="264" spans="2:15" ht="15" x14ac:dyDescent="0.2">
      <c r="B264" s="197" t="s">
        <v>669</v>
      </c>
      <c r="C264" s="198" t="s">
        <v>460</v>
      </c>
      <c r="D264" s="197" t="s">
        <v>670</v>
      </c>
      <c r="E264" s="666"/>
      <c r="F264" s="666"/>
      <c r="G264" s="666"/>
      <c r="H264" s="666"/>
      <c r="I264" s="666"/>
      <c r="J264" s="666"/>
      <c r="K264" s="666"/>
      <c r="L264" s="666"/>
      <c r="M264" s="666"/>
      <c r="N264" s="666"/>
      <c r="O264" s="666"/>
    </row>
    <row r="265" spans="2:15" x14ac:dyDescent="0.2">
      <c r="B265" s="191" t="s">
        <v>844</v>
      </c>
      <c r="C265" s="192" t="s">
        <v>845</v>
      </c>
      <c r="D265" s="602" t="s">
        <v>1063</v>
      </c>
      <c r="E265" s="666"/>
      <c r="F265" s="666"/>
      <c r="G265" s="666"/>
      <c r="H265" s="666"/>
      <c r="I265" s="666"/>
      <c r="J265" s="666"/>
      <c r="K265" s="666"/>
      <c r="L265" s="666"/>
      <c r="M265" s="666"/>
      <c r="N265" s="666"/>
      <c r="O265" s="666"/>
    </row>
    <row r="266" spans="2:15" ht="28.5" x14ac:dyDescent="0.2">
      <c r="B266" s="215" t="s">
        <v>846</v>
      </c>
      <c r="C266" s="216" t="s">
        <v>847</v>
      </c>
      <c r="D266" s="603" t="s">
        <v>1063</v>
      </c>
      <c r="E266" s="666"/>
      <c r="F266" s="666"/>
      <c r="G266" s="666"/>
      <c r="H266" s="666"/>
      <c r="I266" s="666"/>
      <c r="J266" s="666"/>
      <c r="K266" s="666"/>
      <c r="L266" s="666"/>
      <c r="M266" s="666"/>
      <c r="N266" s="666"/>
      <c r="O266" s="666"/>
    </row>
    <row r="267" spans="2:15" ht="28.5" x14ac:dyDescent="0.2">
      <c r="B267" s="191" t="s">
        <v>848</v>
      </c>
      <c r="C267" s="192" t="s">
        <v>849</v>
      </c>
      <c r="D267" s="602" t="s">
        <v>1064</v>
      </c>
      <c r="E267" s="666"/>
      <c r="F267" s="666"/>
      <c r="G267" s="666"/>
      <c r="H267" s="666"/>
      <c r="I267" s="666"/>
      <c r="J267" s="666"/>
      <c r="K267" s="666"/>
      <c r="L267" s="666"/>
      <c r="M267" s="666"/>
      <c r="N267" s="666"/>
      <c r="O267" s="666"/>
    </row>
    <row r="268" spans="2:15" ht="28.5" x14ac:dyDescent="0.2">
      <c r="B268" s="215" t="s">
        <v>850</v>
      </c>
      <c r="C268" s="216" t="s">
        <v>851</v>
      </c>
      <c r="D268" s="603" t="s">
        <v>1063</v>
      </c>
      <c r="E268" s="666"/>
      <c r="F268" s="666"/>
      <c r="G268" s="666"/>
      <c r="H268" s="666"/>
      <c r="I268" s="666"/>
      <c r="J268" s="666"/>
      <c r="K268" s="666"/>
      <c r="L268" s="666"/>
      <c r="M268" s="666"/>
      <c r="N268" s="666"/>
      <c r="O268" s="666"/>
    </row>
    <row r="269" spans="2:15" ht="27.75" customHeight="1" x14ac:dyDescent="0.2">
      <c r="B269" s="191" t="s">
        <v>852</v>
      </c>
      <c r="C269" s="192" t="s">
        <v>853</v>
      </c>
      <c r="D269" s="602" t="s">
        <v>1065</v>
      </c>
      <c r="E269" s="666"/>
      <c r="F269" s="666"/>
      <c r="G269" s="666"/>
      <c r="H269" s="666"/>
      <c r="I269" s="666"/>
      <c r="J269" s="666"/>
      <c r="K269" s="666"/>
      <c r="L269" s="666"/>
      <c r="M269" s="666"/>
      <c r="N269" s="666"/>
      <c r="O269" s="666"/>
    </row>
    <row r="270" spans="2:15" ht="42.75" x14ac:dyDescent="0.2">
      <c r="B270" s="215" t="s">
        <v>854</v>
      </c>
      <c r="C270" s="216" t="s">
        <v>855</v>
      </c>
      <c r="D270" s="603" t="s">
        <v>1066</v>
      </c>
      <c r="E270" s="666"/>
      <c r="F270" s="666"/>
      <c r="G270" s="666"/>
      <c r="H270" s="666"/>
      <c r="I270" s="666"/>
      <c r="J270" s="666"/>
      <c r="K270" s="666"/>
      <c r="L270" s="666"/>
      <c r="M270" s="666"/>
      <c r="N270" s="666"/>
      <c r="O270" s="666"/>
    </row>
    <row r="271" spans="2:15" ht="42.75" x14ac:dyDescent="0.2">
      <c r="B271" s="191" t="s">
        <v>856</v>
      </c>
      <c r="C271" s="192" t="s">
        <v>857</v>
      </c>
      <c r="D271" s="602" t="s">
        <v>1066</v>
      </c>
      <c r="E271" s="666"/>
      <c r="F271" s="666"/>
      <c r="G271" s="666"/>
      <c r="H271" s="666"/>
      <c r="I271" s="666"/>
      <c r="J271" s="666"/>
      <c r="K271" s="666"/>
      <c r="L271" s="666"/>
      <c r="M271" s="666"/>
      <c r="N271" s="666"/>
      <c r="O271" s="666"/>
    </row>
    <row r="272" spans="2:15" ht="28.5" x14ac:dyDescent="0.2">
      <c r="B272" s="215" t="s">
        <v>858</v>
      </c>
      <c r="C272" s="216" t="s">
        <v>859</v>
      </c>
      <c r="D272" s="603" t="s">
        <v>1063</v>
      </c>
      <c r="E272" s="666"/>
      <c r="F272" s="666"/>
      <c r="G272" s="666"/>
      <c r="H272" s="666"/>
      <c r="I272" s="666"/>
      <c r="J272" s="666"/>
      <c r="K272" s="666"/>
      <c r="L272" s="666"/>
      <c r="M272" s="666"/>
      <c r="N272" s="666"/>
      <c r="O272" s="666"/>
    </row>
    <row r="273" spans="2:15" ht="41.25" customHeight="1" x14ac:dyDescent="0.2">
      <c r="B273" s="191" t="s">
        <v>860</v>
      </c>
      <c r="C273" s="192" t="s">
        <v>861</v>
      </c>
      <c r="D273" s="602" t="s">
        <v>1067</v>
      </c>
      <c r="E273" s="666"/>
      <c r="F273" s="666"/>
      <c r="G273" s="666"/>
      <c r="H273" s="666"/>
      <c r="I273" s="666"/>
      <c r="J273" s="666"/>
      <c r="K273" s="666"/>
      <c r="L273" s="666"/>
      <c r="M273" s="666"/>
      <c r="N273" s="666"/>
      <c r="O273" s="666"/>
    </row>
    <row r="274" spans="2:15" ht="28.5" x14ac:dyDescent="0.2">
      <c r="B274" s="215" t="s">
        <v>862</v>
      </c>
      <c r="C274" s="216" t="s">
        <v>863</v>
      </c>
      <c r="D274" s="603" t="s">
        <v>1067</v>
      </c>
      <c r="E274" s="666"/>
      <c r="F274" s="666"/>
      <c r="G274" s="666"/>
      <c r="H274" s="666"/>
      <c r="I274" s="666"/>
      <c r="J274" s="666"/>
      <c r="K274" s="666"/>
      <c r="L274" s="666"/>
      <c r="M274" s="666"/>
      <c r="N274" s="666"/>
      <c r="O274" s="666"/>
    </row>
    <row r="275" spans="2:15" x14ac:dyDescent="0.2">
      <c r="B275" s="191" t="s">
        <v>864</v>
      </c>
      <c r="C275" s="192" t="s">
        <v>865</v>
      </c>
      <c r="D275" s="602" t="s">
        <v>1067</v>
      </c>
      <c r="E275" s="666"/>
      <c r="F275" s="666"/>
      <c r="G275" s="666"/>
      <c r="H275" s="666"/>
      <c r="I275" s="666"/>
      <c r="J275" s="666"/>
      <c r="K275" s="666"/>
      <c r="L275" s="666"/>
      <c r="M275" s="666"/>
      <c r="N275" s="666"/>
      <c r="O275" s="666"/>
    </row>
    <row r="276" spans="2:15" ht="42.75" x14ac:dyDescent="0.2">
      <c r="B276" s="215" t="s">
        <v>866</v>
      </c>
      <c r="C276" s="216" t="s">
        <v>867</v>
      </c>
      <c r="D276" s="603" t="s">
        <v>1068</v>
      </c>
      <c r="E276" s="666"/>
      <c r="F276" s="666"/>
      <c r="G276" s="666"/>
      <c r="H276" s="666"/>
      <c r="I276" s="666"/>
      <c r="J276" s="666"/>
      <c r="K276" s="666"/>
      <c r="L276" s="666"/>
      <c r="M276" s="666"/>
      <c r="N276" s="666"/>
      <c r="O276" s="666"/>
    </row>
    <row r="277" spans="2:15" x14ac:dyDescent="0.2">
      <c r="B277" s="191" t="s">
        <v>868</v>
      </c>
      <c r="C277" s="192" t="s">
        <v>869</v>
      </c>
      <c r="D277" s="602" t="s">
        <v>1061</v>
      </c>
      <c r="E277" s="666"/>
      <c r="F277" s="666"/>
      <c r="G277" s="666"/>
      <c r="H277" s="666"/>
      <c r="I277" s="666"/>
      <c r="J277" s="666"/>
      <c r="K277" s="666"/>
      <c r="L277" s="666"/>
      <c r="M277" s="666"/>
      <c r="N277" s="666"/>
      <c r="O277" s="666"/>
    </row>
    <row r="278" spans="2:15" x14ac:dyDescent="0.2">
      <c r="E278" s="666"/>
      <c r="F278" s="666"/>
      <c r="G278" s="666"/>
      <c r="H278" s="666"/>
      <c r="I278" s="666"/>
      <c r="J278" s="666"/>
      <c r="K278" s="666"/>
      <c r="L278" s="666"/>
      <c r="M278" s="666"/>
      <c r="N278" s="666"/>
      <c r="O278" s="666"/>
    </row>
    <row r="279" spans="2:15" x14ac:dyDescent="0.2">
      <c r="E279" s="666"/>
      <c r="F279" s="666"/>
      <c r="G279" s="666"/>
      <c r="H279" s="666"/>
      <c r="I279" s="666"/>
      <c r="J279" s="666"/>
      <c r="K279" s="666"/>
      <c r="L279" s="666"/>
      <c r="M279" s="666"/>
      <c r="N279" s="666"/>
      <c r="O279" s="666"/>
    </row>
    <row r="280" spans="2:15" x14ac:dyDescent="0.2">
      <c r="E280" s="666"/>
      <c r="F280" s="666"/>
      <c r="G280" s="666"/>
      <c r="H280" s="666"/>
      <c r="I280" s="666"/>
      <c r="J280" s="666"/>
      <c r="K280" s="666"/>
      <c r="L280" s="666"/>
      <c r="M280" s="666"/>
      <c r="N280" s="666"/>
      <c r="O280" s="666"/>
    </row>
    <row r="281" spans="2:15" x14ac:dyDescent="0.2">
      <c r="E281" s="666"/>
      <c r="F281" s="666"/>
      <c r="G281" s="666"/>
      <c r="H281" s="666"/>
      <c r="I281" s="666"/>
      <c r="J281" s="666"/>
      <c r="K281" s="666"/>
      <c r="L281" s="666"/>
      <c r="M281" s="666"/>
      <c r="N281" s="666"/>
      <c r="O281" s="666"/>
    </row>
    <row r="282" spans="2:15" x14ac:dyDescent="0.2">
      <c r="E282" s="666"/>
      <c r="F282" s="666"/>
      <c r="G282" s="666"/>
      <c r="H282" s="666"/>
      <c r="I282" s="666"/>
      <c r="J282" s="666"/>
      <c r="K282" s="666"/>
      <c r="L282" s="666"/>
      <c r="M282" s="666"/>
      <c r="N282" s="666"/>
      <c r="O282" s="666"/>
    </row>
    <row r="283" spans="2:15" x14ac:dyDescent="0.2">
      <c r="E283" s="666"/>
      <c r="F283" s="666"/>
      <c r="G283" s="666"/>
      <c r="H283" s="666"/>
      <c r="I283" s="666"/>
      <c r="J283" s="666"/>
      <c r="K283" s="666"/>
      <c r="L283" s="666"/>
      <c r="M283" s="666"/>
      <c r="N283" s="666"/>
      <c r="O283" s="666"/>
    </row>
    <row r="284" spans="2:15" x14ac:dyDescent="0.2">
      <c r="E284" s="666"/>
      <c r="F284" s="666"/>
      <c r="G284" s="666"/>
      <c r="H284" s="666"/>
      <c r="I284" s="666"/>
      <c r="J284" s="666"/>
      <c r="K284" s="666"/>
      <c r="L284" s="666"/>
      <c r="M284" s="666"/>
      <c r="N284" s="666"/>
      <c r="O284" s="666"/>
    </row>
    <row r="285" spans="2:15" x14ac:dyDescent="0.2">
      <c r="E285" s="666"/>
      <c r="F285" s="666"/>
      <c r="G285" s="666"/>
      <c r="H285" s="666"/>
      <c r="I285" s="666"/>
      <c r="J285" s="666"/>
      <c r="K285" s="666"/>
      <c r="L285" s="666"/>
      <c r="M285" s="666"/>
      <c r="N285" s="666"/>
      <c r="O285" s="666"/>
    </row>
    <row r="286" spans="2:15" x14ac:dyDescent="0.2">
      <c r="E286" s="666"/>
      <c r="F286" s="666"/>
      <c r="G286" s="666"/>
      <c r="H286" s="666"/>
      <c r="I286" s="666"/>
      <c r="J286" s="666"/>
      <c r="K286" s="666"/>
      <c r="L286" s="666"/>
      <c r="M286" s="666"/>
      <c r="N286" s="666"/>
      <c r="O286" s="666"/>
    </row>
    <row r="287" spans="2:15" x14ac:dyDescent="0.2">
      <c r="E287" s="666"/>
      <c r="F287" s="666"/>
      <c r="G287" s="666"/>
      <c r="H287" s="666"/>
      <c r="I287" s="666"/>
      <c r="J287" s="666"/>
      <c r="K287" s="666"/>
      <c r="L287" s="666"/>
      <c r="M287" s="666"/>
      <c r="N287" s="666"/>
      <c r="O287" s="666"/>
    </row>
    <row r="288" spans="2:15" x14ac:dyDescent="0.2">
      <c r="E288" s="666"/>
      <c r="F288" s="666"/>
      <c r="G288" s="666"/>
      <c r="H288" s="666"/>
      <c r="I288" s="666"/>
      <c r="J288" s="666"/>
      <c r="K288" s="666"/>
      <c r="L288" s="666"/>
      <c r="M288" s="666"/>
      <c r="N288" s="666"/>
      <c r="O288" s="666"/>
    </row>
    <row r="289" spans="5:15" x14ac:dyDescent="0.2">
      <c r="E289" s="666"/>
      <c r="F289" s="666"/>
      <c r="G289" s="666"/>
      <c r="H289" s="666"/>
      <c r="I289" s="666"/>
      <c r="J289" s="666"/>
      <c r="K289" s="666"/>
      <c r="L289" s="666"/>
      <c r="M289" s="666"/>
      <c r="N289" s="666"/>
      <c r="O289" s="666"/>
    </row>
    <row r="290" spans="5:15" x14ac:dyDescent="0.2">
      <c r="E290" s="666"/>
      <c r="F290" s="666"/>
      <c r="G290" s="666"/>
      <c r="H290" s="666"/>
      <c r="I290" s="666"/>
      <c r="J290" s="666"/>
      <c r="K290" s="666"/>
      <c r="L290" s="666"/>
      <c r="M290" s="666"/>
      <c r="N290" s="666"/>
      <c r="O290" s="666"/>
    </row>
    <row r="291" spans="5:15" x14ac:dyDescent="0.2">
      <c r="E291" s="666"/>
      <c r="F291" s="666"/>
      <c r="G291" s="666"/>
      <c r="H291" s="666"/>
      <c r="I291" s="666"/>
      <c r="J291" s="666"/>
      <c r="K291" s="666"/>
      <c r="L291" s="666"/>
      <c r="M291" s="666"/>
      <c r="N291" s="666"/>
      <c r="O291" s="666"/>
    </row>
    <row r="292" spans="5:15" x14ac:dyDescent="0.2">
      <c r="E292" s="666"/>
      <c r="F292" s="666"/>
      <c r="G292" s="666"/>
      <c r="H292" s="666"/>
      <c r="I292" s="666"/>
      <c r="J292" s="666"/>
      <c r="K292" s="666"/>
      <c r="L292" s="666"/>
      <c r="M292" s="666"/>
      <c r="N292" s="666"/>
      <c r="O292" s="666"/>
    </row>
    <row r="293" spans="5:15" x14ac:dyDescent="0.2">
      <c r="E293" s="666"/>
      <c r="F293" s="666"/>
      <c r="G293" s="666"/>
      <c r="H293" s="666"/>
      <c r="I293" s="666"/>
      <c r="J293" s="666"/>
      <c r="K293" s="666"/>
      <c r="L293" s="666"/>
      <c r="M293" s="666"/>
      <c r="N293" s="666"/>
      <c r="O293" s="666"/>
    </row>
    <row r="294" spans="5:15" x14ac:dyDescent="0.2">
      <c r="E294" s="666"/>
      <c r="F294" s="666"/>
      <c r="G294" s="666"/>
      <c r="H294" s="666"/>
      <c r="I294" s="666"/>
      <c r="J294" s="666"/>
      <c r="K294" s="666"/>
      <c r="L294" s="666"/>
      <c r="M294" s="666"/>
      <c r="N294" s="666"/>
      <c r="O294" s="666"/>
    </row>
    <row r="295" spans="5:15" x14ac:dyDescent="0.2">
      <c r="E295" s="666"/>
      <c r="F295" s="666"/>
      <c r="G295" s="666"/>
      <c r="H295" s="666"/>
      <c r="I295" s="666"/>
      <c r="J295" s="666"/>
      <c r="K295" s="666"/>
      <c r="L295" s="666"/>
      <c r="M295" s="666"/>
      <c r="N295" s="666"/>
      <c r="O295" s="666"/>
    </row>
    <row r="296" spans="5:15" x14ac:dyDescent="0.2">
      <c r="E296" s="666"/>
      <c r="F296" s="666"/>
      <c r="G296" s="666"/>
      <c r="H296" s="666"/>
      <c r="I296" s="666"/>
      <c r="J296" s="666"/>
      <c r="K296" s="666"/>
      <c r="L296" s="666"/>
      <c r="M296" s="666"/>
      <c r="N296" s="666"/>
      <c r="O296" s="666"/>
    </row>
    <row r="297" spans="5:15" x14ac:dyDescent="0.2">
      <c r="E297" s="666"/>
      <c r="F297" s="666"/>
      <c r="G297" s="666"/>
      <c r="H297" s="666"/>
      <c r="I297" s="666"/>
      <c r="J297" s="666"/>
      <c r="K297" s="666"/>
      <c r="L297" s="666"/>
      <c r="M297" s="666"/>
      <c r="N297" s="666"/>
      <c r="O297" s="666"/>
    </row>
    <row r="298" spans="5:15" x14ac:dyDescent="0.2">
      <c r="E298" s="666"/>
      <c r="F298" s="666"/>
      <c r="G298" s="666"/>
      <c r="H298" s="666"/>
      <c r="I298" s="666"/>
      <c r="J298" s="666"/>
      <c r="K298" s="666"/>
      <c r="L298" s="666"/>
      <c r="M298" s="666"/>
      <c r="N298" s="666"/>
      <c r="O298" s="666"/>
    </row>
    <row r="299" spans="5:15" x14ac:dyDescent="0.2">
      <c r="E299" s="666"/>
      <c r="F299" s="666"/>
      <c r="G299" s="666"/>
      <c r="H299" s="666"/>
      <c r="I299" s="666"/>
      <c r="J299" s="666"/>
      <c r="K299" s="666"/>
      <c r="L299" s="666"/>
      <c r="M299" s="666"/>
      <c r="N299" s="666"/>
      <c r="O299" s="666"/>
    </row>
    <row r="300" spans="5:15" x14ac:dyDescent="0.2">
      <c r="E300" s="666"/>
      <c r="F300" s="666"/>
      <c r="G300" s="666"/>
      <c r="H300" s="666"/>
      <c r="I300" s="666"/>
      <c r="J300" s="666"/>
      <c r="K300" s="666"/>
      <c r="L300" s="666"/>
      <c r="M300" s="666"/>
      <c r="N300" s="666"/>
      <c r="O300" s="666"/>
    </row>
    <row r="301" spans="5:15" x14ac:dyDescent="0.2">
      <c r="E301" s="666"/>
      <c r="F301" s="666"/>
      <c r="G301" s="666"/>
      <c r="H301" s="666"/>
      <c r="I301" s="666"/>
      <c r="J301" s="666"/>
      <c r="K301" s="666"/>
      <c r="L301" s="666"/>
      <c r="M301" s="666"/>
      <c r="N301" s="666"/>
      <c r="O301" s="666"/>
    </row>
    <row r="302" spans="5:15" x14ac:dyDescent="0.2">
      <c r="E302" s="666"/>
      <c r="F302" s="666"/>
      <c r="G302" s="666"/>
      <c r="H302" s="666"/>
      <c r="I302" s="666"/>
      <c r="J302" s="666"/>
      <c r="K302" s="666"/>
      <c r="L302" s="666"/>
      <c r="M302" s="666"/>
      <c r="N302" s="666"/>
      <c r="O302" s="666"/>
    </row>
    <row r="303" spans="5:15" x14ac:dyDescent="0.2">
      <c r="E303" s="666"/>
      <c r="F303" s="666"/>
      <c r="G303" s="666"/>
      <c r="H303" s="666"/>
      <c r="I303" s="666"/>
      <c r="J303" s="666"/>
      <c r="K303" s="666"/>
      <c r="L303" s="666"/>
      <c r="M303" s="666"/>
      <c r="N303" s="666"/>
      <c r="O303" s="666"/>
    </row>
    <row r="304" spans="5:15" x14ac:dyDescent="0.2">
      <c r="E304" s="666"/>
      <c r="F304" s="666"/>
      <c r="G304" s="666"/>
      <c r="H304" s="666"/>
      <c r="I304" s="666"/>
      <c r="J304" s="666"/>
      <c r="K304" s="666"/>
      <c r="L304" s="666"/>
      <c r="M304" s="666"/>
      <c r="N304" s="666"/>
      <c r="O304" s="666"/>
    </row>
    <row r="305" spans="5:15" x14ac:dyDescent="0.2">
      <c r="E305" s="666"/>
      <c r="F305" s="666"/>
      <c r="G305" s="666"/>
      <c r="H305" s="666"/>
      <c r="I305" s="666"/>
      <c r="J305" s="666"/>
      <c r="K305" s="666"/>
      <c r="L305" s="666"/>
      <c r="M305" s="666"/>
      <c r="N305" s="666"/>
      <c r="O305" s="666"/>
    </row>
    <row r="306" spans="5:15" x14ac:dyDescent="0.2">
      <c r="E306" s="666"/>
      <c r="F306" s="666"/>
      <c r="G306" s="666"/>
      <c r="H306" s="666"/>
      <c r="I306" s="666"/>
      <c r="J306" s="666"/>
      <c r="K306" s="666"/>
      <c r="L306" s="666"/>
      <c r="M306" s="666"/>
      <c r="N306" s="666"/>
      <c r="O306" s="666"/>
    </row>
    <row r="307" spans="5:15" x14ac:dyDescent="0.2">
      <c r="E307" s="666"/>
      <c r="F307" s="666"/>
      <c r="G307" s="666"/>
      <c r="H307" s="666"/>
      <c r="I307" s="666"/>
      <c r="J307" s="666"/>
      <c r="K307" s="666"/>
      <c r="L307" s="666"/>
      <c r="M307" s="666"/>
      <c r="N307" s="666"/>
      <c r="O307" s="666"/>
    </row>
    <row r="308" spans="5:15" x14ac:dyDescent="0.2">
      <c r="E308" s="666"/>
      <c r="F308" s="666"/>
      <c r="G308" s="666"/>
      <c r="H308" s="666"/>
      <c r="I308" s="666"/>
      <c r="J308" s="666"/>
      <c r="K308" s="666"/>
      <c r="L308" s="666"/>
      <c r="M308" s="666"/>
      <c r="N308" s="666"/>
      <c r="O308" s="666"/>
    </row>
    <row r="309" spans="5:15" x14ac:dyDescent="0.2">
      <c r="E309" s="666"/>
      <c r="F309" s="666"/>
      <c r="G309" s="666"/>
      <c r="H309" s="666"/>
      <c r="I309" s="666"/>
      <c r="J309" s="666"/>
      <c r="K309" s="666"/>
      <c r="L309" s="666"/>
      <c r="M309" s="666"/>
      <c r="N309" s="666"/>
      <c r="O309" s="666"/>
    </row>
    <row r="310" spans="5:15" x14ac:dyDescent="0.2">
      <c r="E310" s="666"/>
      <c r="F310" s="666"/>
      <c r="G310" s="666"/>
      <c r="H310" s="666"/>
      <c r="I310" s="666"/>
      <c r="J310" s="666"/>
      <c r="K310" s="666"/>
      <c r="L310" s="666"/>
      <c r="M310" s="666"/>
      <c r="N310" s="666"/>
      <c r="O310" s="666"/>
    </row>
    <row r="311" spans="5:15" x14ac:dyDescent="0.2">
      <c r="E311" s="666"/>
      <c r="F311" s="666"/>
      <c r="G311" s="666"/>
      <c r="H311" s="666"/>
      <c r="I311" s="666"/>
      <c r="J311" s="666"/>
      <c r="K311" s="666"/>
      <c r="L311" s="666"/>
      <c r="M311" s="666"/>
      <c r="N311" s="666"/>
      <c r="O311" s="666"/>
    </row>
  </sheetData>
  <sheetProtection algorithmName="SHA-512" hashValue="f+E5r5LIX5aRdiSeqA2WK2TEOQrpJ1t4a2g1nrSfRWXOkjBwzni9s3pO3Edj5QlcFwrg14F3MVXe3TjBQ9Kq8w==" saltValue="MxxcyJ6OJ+mnqfq11sDq7A==" spinCount="100000" sheet="1" formatCells="0" formatColumns="0" formatRows="0" insertColumns="0" insertRows="0" insertHyperlinks="0" deleteColumns="0" deleteRows="0" sort="0" autoFilter="0" pivotTables="0"/>
  <pageMargins left="0.7" right="0.7" top="0.75" bottom="0.75" header="0.3" footer="0.3"/>
  <pageSetup paperSize="8" scale="72"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0.14999847407452621"/>
  </sheetPr>
  <dimension ref="B5:L42"/>
  <sheetViews>
    <sheetView showGridLines="0" zoomScale="80" zoomScaleNormal="80" workbookViewId="0"/>
  </sheetViews>
  <sheetFormatPr defaultColWidth="8.625" defaultRowHeight="14.25" x14ac:dyDescent="0.2"/>
  <cols>
    <col min="1" max="1" width="4.375" customWidth="1"/>
    <col min="2" max="2" width="4.125" customWidth="1"/>
    <col min="3" max="3" width="46.875" customWidth="1"/>
    <col min="4" max="4" width="152.5" customWidth="1"/>
    <col min="5" max="5" width="38.875" customWidth="1"/>
    <col min="12" max="12" width="12" customWidth="1"/>
  </cols>
  <sheetData>
    <row r="5" spans="2:12" s="266" customFormat="1" ht="27.6" customHeight="1" x14ac:dyDescent="0.4">
      <c r="B5" s="754" t="s">
        <v>1069</v>
      </c>
      <c r="C5" s="754"/>
      <c r="D5" s="754"/>
      <c r="E5" s="754"/>
      <c r="F5" s="265"/>
    </row>
    <row r="6" spans="2:12" ht="27.6" customHeight="1" x14ac:dyDescent="0.4">
      <c r="B6" s="613"/>
      <c r="C6" s="613"/>
      <c r="D6" s="613"/>
      <c r="E6" s="614"/>
      <c r="F6" s="1"/>
    </row>
    <row r="7" spans="2:12" ht="14.45" customHeight="1" x14ac:dyDescent="0.2">
      <c r="B7" s="759" t="s">
        <v>1070</v>
      </c>
      <c r="C7" s="759"/>
      <c r="D7" s="757" t="s">
        <v>1071</v>
      </c>
      <c r="E7" s="757" t="s">
        <v>1072</v>
      </c>
      <c r="F7" s="676"/>
      <c r="G7" s="676"/>
    </row>
    <row r="8" spans="2:12" ht="24" customHeight="1" x14ac:dyDescent="0.2">
      <c r="B8" s="760"/>
      <c r="C8" s="760"/>
      <c r="D8" s="758"/>
      <c r="E8" s="758"/>
    </row>
    <row r="9" spans="2:12" ht="16.5" customHeight="1" x14ac:dyDescent="0.4">
      <c r="B9" s="755" t="s">
        <v>1073</v>
      </c>
      <c r="C9" s="755"/>
      <c r="D9" s="616" t="s">
        <v>1074</v>
      </c>
      <c r="E9" s="617"/>
      <c r="H9" s="246"/>
      <c r="L9" s="119"/>
    </row>
    <row r="10" spans="2:12" ht="21" customHeight="1" x14ac:dyDescent="0.2">
      <c r="B10" s="756"/>
      <c r="C10" s="756"/>
      <c r="D10" s="618" t="s">
        <v>1075</v>
      </c>
      <c r="E10" s="626"/>
    </row>
    <row r="11" spans="2:12" ht="216.6" customHeight="1" x14ac:dyDescent="0.2">
      <c r="B11" s="767" t="s">
        <v>1076</v>
      </c>
      <c r="C11" s="768"/>
      <c r="D11" s="627" t="s">
        <v>1077</v>
      </c>
      <c r="E11" s="677" t="s">
        <v>1127</v>
      </c>
    </row>
    <row r="12" spans="2:12" ht="282.75" customHeight="1" x14ac:dyDescent="0.2">
      <c r="B12" s="767" t="s">
        <v>1078</v>
      </c>
      <c r="C12" s="768"/>
      <c r="D12" s="621" t="s">
        <v>1079</v>
      </c>
      <c r="E12" s="651" t="s">
        <v>1080</v>
      </c>
    </row>
    <row r="13" spans="2:12" ht="21" customHeight="1" x14ac:dyDescent="0.2">
      <c r="B13" s="769" t="s">
        <v>1081</v>
      </c>
      <c r="C13" s="769"/>
      <c r="D13" s="619" t="s">
        <v>1082</v>
      </c>
      <c r="E13" s="620"/>
    </row>
    <row r="14" spans="2:12" ht="17.45" customHeight="1" x14ac:dyDescent="0.2">
      <c r="B14" s="756"/>
      <c r="C14" s="756"/>
      <c r="D14" s="618" t="s">
        <v>1083</v>
      </c>
      <c r="E14" s="626"/>
    </row>
    <row r="15" spans="2:12" ht="409.5" customHeight="1" x14ac:dyDescent="0.2">
      <c r="B15" s="761" t="s">
        <v>1084</v>
      </c>
      <c r="C15" s="762"/>
      <c r="D15" s="770" t="s">
        <v>1085</v>
      </c>
      <c r="E15" s="772" t="s">
        <v>1086</v>
      </c>
    </row>
    <row r="16" spans="2:12" ht="214.5" customHeight="1" x14ac:dyDescent="0.2">
      <c r="B16" s="763"/>
      <c r="C16" s="764"/>
      <c r="D16" s="771"/>
      <c r="E16" s="773"/>
    </row>
    <row r="17" spans="2:7" ht="321.75" customHeight="1" x14ac:dyDescent="0.2">
      <c r="B17" s="767" t="s">
        <v>1087</v>
      </c>
      <c r="C17" s="768"/>
      <c r="D17" s="621" t="s">
        <v>1088</v>
      </c>
      <c r="E17" s="651" t="s">
        <v>1089</v>
      </c>
    </row>
    <row r="18" spans="2:7" ht="409.6" customHeight="1" x14ac:dyDescent="0.4">
      <c r="B18" s="761" t="s">
        <v>1090</v>
      </c>
      <c r="C18" s="762"/>
      <c r="D18" s="770" t="s">
        <v>1091</v>
      </c>
      <c r="E18" s="765" t="s">
        <v>1092</v>
      </c>
      <c r="G18" s="246"/>
    </row>
    <row r="19" spans="2:7" ht="148.5" customHeight="1" x14ac:dyDescent="0.4">
      <c r="B19" s="763"/>
      <c r="C19" s="764"/>
      <c r="D19" s="771"/>
      <c r="E19" s="766"/>
      <c r="G19" s="246"/>
    </row>
    <row r="20" spans="2:7" ht="197.1" customHeight="1" x14ac:dyDescent="0.4">
      <c r="B20" s="767" t="s">
        <v>1093</v>
      </c>
      <c r="C20" s="768"/>
      <c r="D20" s="628" t="s">
        <v>1094</v>
      </c>
      <c r="E20" s="630"/>
      <c r="G20" s="246"/>
    </row>
    <row r="21" spans="2:7" ht="30" customHeight="1" x14ac:dyDescent="0.25">
      <c r="B21" s="755" t="s">
        <v>1095</v>
      </c>
      <c r="C21" s="755"/>
      <c r="D21" s="616" t="s">
        <v>1096</v>
      </c>
      <c r="E21" s="617"/>
    </row>
    <row r="22" spans="2:7" ht="15" x14ac:dyDescent="0.2">
      <c r="B22" s="756"/>
      <c r="C22" s="756"/>
      <c r="D22" s="618" t="s">
        <v>1097</v>
      </c>
      <c r="E22" s="626"/>
    </row>
    <row r="23" spans="2:7" ht="243.95" customHeight="1" x14ac:dyDescent="0.2">
      <c r="B23" s="767" t="s">
        <v>1098</v>
      </c>
      <c r="C23" s="768"/>
      <c r="D23" s="631" t="s">
        <v>1099</v>
      </c>
      <c r="E23" s="651" t="s">
        <v>1100</v>
      </c>
    </row>
    <row r="24" spans="2:7" ht="174.75" customHeight="1" x14ac:dyDescent="0.2">
      <c r="B24" s="767" t="s">
        <v>1101</v>
      </c>
      <c r="C24" s="768"/>
      <c r="D24" s="632" t="s">
        <v>1102</v>
      </c>
      <c r="E24" s="651" t="s">
        <v>1103</v>
      </c>
    </row>
    <row r="25" spans="2:7" ht="37.5" customHeight="1" x14ac:dyDescent="0.2">
      <c r="B25" s="783" t="s">
        <v>1104</v>
      </c>
      <c r="C25" s="783"/>
      <c r="D25" s="622" t="s">
        <v>1105</v>
      </c>
      <c r="E25" s="623"/>
    </row>
    <row r="26" spans="2:7" ht="220.5" customHeight="1" x14ac:dyDescent="0.2">
      <c r="B26" s="767" t="s">
        <v>1106</v>
      </c>
      <c r="C26" s="768"/>
      <c r="D26" s="627" t="s">
        <v>1107</v>
      </c>
      <c r="E26" s="628"/>
    </row>
    <row r="27" spans="2:7" ht="14.45" customHeight="1" x14ac:dyDescent="0.2">
      <c r="B27" s="769" t="s">
        <v>1108</v>
      </c>
      <c r="C27" s="769"/>
      <c r="D27" s="769" t="s">
        <v>1109</v>
      </c>
      <c r="E27" s="784"/>
    </row>
    <row r="28" spans="2:7" ht="14.45" customHeight="1" x14ac:dyDescent="0.2">
      <c r="B28" s="756"/>
      <c r="C28" s="756"/>
      <c r="D28" s="756"/>
      <c r="E28" s="785"/>
    </row>
    <row r="29" spans="2:7" ht="289.5" customHeight="1" x14ac:dyDescent="0.2">
      <c r="B29" s="767" t="s">
        <v>1110</v>
      </c>
      <c r="C29" s="768"/>
      <c r="D29" s="627" t="s">
        <v>1111</v>
      </c>
      <c r="E29" s="651" t="s">
        <v>1112</v>
      </c>
    </row>
    <row r="30" spans="2:7" ht="209.25" customHeight="1" x14ac:dyDescent="0.2">
      <c r="B30" s="767" t="s">
        <v>1113</v>
      </c>
      <c r="C30" s="768"/>
      <c r="D30" s="627" t="s">
        <v>1114</v>
      </c>
      <c r="E30" s="651" t="s">
        <v>1115</v>
      </c>
    </row>
    <row r="31" spans="2:7" ht="147.75" customHeight="1" x14ac:dyDescent="0.2">
      <c r="B31" s="767" t="s">
        <v>1116</v>
      </c>
      <c r="C31" s="768"/>
      <c r="D31" s="627" t="s">
        <v>1117</v>
      </c>
      <c r="E31" s="651" t="s">
        <v>1118</v>
      </c>
    </row>
    <row r="32" spans="2:7" ht="18" customHeight="1" x14ac:dyDescent="0.2">
      <c r="B32" s="619" t="s">
        <v>1119</v>
      </c>
      <c r="C32" s="619"/>
      <c r="D32" s="624" t="s">
        <v>1120</v>
      </c>
      <c r="E32" s="615"/>
    </row>
    <row r="33" spans="2:5" ht="17.45" customHeight="1" x14ac:dyDescent="0.2">
      <c r="B33" s="616"/>
      <c r="C33" s="616"/>
      <c r="D33" s="624" t="s">
        <v>1121</v>
      </c>
      <c r="E33" s="615"/>
    </row>
    <row r="34" spans="2:5" ht="291.75" customHeight="1" x14ac:dyDescent="0.2">
      <c r="B34" s="761" t="s">
        <v>1122</v>
      </c>
      <c r="C34" s="762"/>
      <c r="D34" s="629" t="s">
        <v>1123</v>
      </c>
      <c r="E34" s="663" t="s">
        <v>1124</v>
      </c>
    </row>
    <row r="35" spans="2:5" x14ac:dyDescent="0.2">
      <c r="B35" s="774" t="s">
        <v>1125</v>
      </c>
      <c r="C35" s="775"/>
      <c r="D35" s="775"/>
      <c r="E35" s="776"/>
    </row>
    <row r="36" spans="2:5" x14ac:dyDescent="0.2">
      <c r="B36" s="777"/>
      <c r="C36" s="778"/>
      <c r="D36" s="778"/>
      <c r="E36" s="779"/>
    </row>
    <row r="37" spans="2:5" x14ac:dyDescent="0.2">
      <c r="B37" s="777"/>
      <c r="C37" s="778"/>
      <c r="D37" s="778"/>
      <c r="E37" s="779"/>
    </row>
    <row r="38" spans="2:5" x14ac:dyDescent="0.2">
      <c r="B38" s="777"/>
      <c r="C38" s="778"/>
      <c r="D38" s="778"/>
      <c r="E38" s="779"/>
    </row>
    <row r="39" spans="2:5" x14ac:dyDescent="0.2">
      <c r="B39" s="777"/>
      <c r="C39" s="778"/>
      <c r="D39" s="778"/>
      <c r="E39" s="779"/>
    </row>
    <row r="40" spans="2:5" ht="12.95" customHeight="1" x14ac:dyDescent="0.2">
      <c r="B40" s="780"/>
      <c r="C40" s="781"/>
      <c r="D40" s="781"/>
      <c r="E40" s="782"/>
    </row>
    <row r="41" spans="2:5" x14ac:dyDescent="0.2">
      <c r="D41" s="625"/>
    </row>
    <row r="42" spans="2:5" x14ac:dyDescent="0.2">
      <c r="D42" s="625"/>
    </row>
  </sheetData>
  <sheetProtection algorithmName="SHA-512" hashValue="f5eKldYL66sCxs5SvzWoLoqJPtpO04Rqd0s0OcSuRr5iAO5ibNj3JT7YHw0onfMgXdrmQK/rO1YKqO6YLCDCxw==" saltValue="zvZWCjwzpjjJ1A1HR28GwQ==" spinCount="100000" sheet="1" formatCells="0" formatColumns="0" formatRows="0" insertColumns="0" insertRows="0" insertHyperlinks="0" deleteColumns="0" deleteRows="0" sort="0" autoFilter="0" pivotTables="0"/>
  <mergeCells count="29">
    <mergeCell ref="B20:C20"/>
    <mergeCell ref="B30:C30"/>
    <mergeCell ref="B35:E40"/>
    <mergeCell ref="B12:C12"/>
    <mergeCell ref="B21:C22"/>
    <mergeCell ref="B23:C23"/>
    <mergeCell ref="B24:C24"/>
    <mergeCell ref="B25:C25"/>
    <mergeCell ref="B26:C26"/>
    <mergeCell ref="B31:C31"/>
    <mergeCell ref="B34:C34"/>
    <mergeCell ref="B29:C29"/>
    <mergeCell ref="E27:E28"/>
    <mergeCell ref="B27:C28"/>
    <mergeCell ref="D27:D28"/>
    <mergeCell ref="D18:D19"/>
    <mergeCell ref="B18:C19"/>
    <mergeCell ref="E18:E19"/>
    <mergeCell ref="B11:C11"/>
    <mergeCell ref="B13:C14"/>
    <mergeCell ref="B17:C17"/>
    <mergeCell ref="D15:D16"/>
    <mergeCell ref="B15:C16"/>
    <mergeCell ref="E15:E16"/>
    <mergeCell ref="B5:E5"/>
    <mergeCell ref="B9:C10"/>
    <mergeCell ref="D7:D8"/>
    <mergeCell ref="E7:E8"/>
    <mergeCell ref="B7:C8"/>
  </mergeCells>
  <conditionalFormatting sqref="L9">
    <cfRule type="cellIs" dxfId="1" priority="3" operator="equal">
      <formula>"Opdateret"</formula>
    </cfRule>
    <cfRule type="cellIs" dxfId="0" priority="4" operator="equal">
      <formula>"Ej opdateret"</formula>
    </cfRule>
  </conditionalFormatting>
  <dataValidations count="1">
    <dataValidation type="list" allowBlank="1" showInputMessage="1" showErrorMessage="1" sqref="L9" xr:uid="{DC973D62-098A-4B7C-8DE4-06732CB264CA}">
      <formula1>"Opdateret,Ej opdateret"</formula1>
    </dataValidation>
  </dataValidations>
  <hyperlinks>
    <hyperlink ref="E11" r:id="rId1" location="reporting" xr:uid="{7967FE5A-B945-4C6C-A15D-9AD8B31257EC}"/>
    <hyperlink ref="E12" r:id="rId2" location="reporting" display="See &quot;Nykredit's corporate responsibility&quot; on page 13-15 of the Corporate Responsibility Report 2021 [Link]" xr:uid="{9AB545DF-5DF2-4DA8-B70A-248B2DE9BBEE}"/>
    <hyperlink ref="E15:E16" r:id="rId3" location="reporting" display="https://www.nykredit.com/en-gb/samfundsansvar/reporting/ - reporting" xr:uid="{58DA4EA0-7A61-4EAC-BB1C-4733D3576430}"/>
    <hyperlink ref="E17" r:id="rId4" location="reporting" display="https://www.nykredit.com/en-gb/samfundsansvar/reporting/ - reporting" xr:uid="{5BC00FBF-E4B7-4001-8637-AD95AD1DB5FC}"/>
    <hyperlink ref="E18:E19" r:id="rId5" location="reporting" display="https://www.nykredit.com/en-gb/samfundsansvar/reporting/ - reporting" xr:uid="{A7FFDE93-C831-44AC-A49E-9C94E071CA2F}"/>
    <hyperlink ref="E23" r:id="rId6" location="reporting" display="https://www.nykredit.com/en-gb/samfundsansvar/reporting/ - reporting" xr:uid="{02092CD6-8C2A-43BB-8F25-64E9625DFC95}"/>
    <hyperlink ref="E24" r:id="rId7" location="reporting" display="https://www.nykredit.com/en-gb/samfundsansvar/reporting/ - reporting" xr:uid="{493674B4-4A12-47B7-99AC-5DE6C4536D72}"/>
    <hyperlink ref="E29" r:id="rId8" location="reporting" xr:uid="{5EB06FA9-FD5F-4553-8278-BA3643E50F69}"/>
    <hyperlink ref="E30" r:id="rId9" location="reporting" xr:uid="{755CED13-BE3A-4B7E-B4FC-6EEC7A211A15}"/>
    <hyperlink ref="E31" r:id="rId10" location="reporting" xr:uid="{546094A5-B9B9-4153-9D8A-639FD32239CE}"/>
    <hyperlink ref="E34" r:id="rId11" location="reporting" display="https://www.nykredit.com/en-gb/samfundsansvar/reporting/ - reporting" xr:uid="{747EF147-0E37-4273-93E4-619334DC4567}"/>
  </hyperlinks>
  <pageMargins left="0.7" right="0.7" top="0.75" bottom="0.75" header="0.3" footer="0.3"/>
  <pageSetup paperSize="9" orientation="portrait" r:id="rId12"/>
  <drawing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3:N66"/>
  <sheetViews>
    <sheetView showGridLines="0" zoomScale="80" zoomScaleNormal="80" workbookViewId="0"/>
  </sheetViews>
  <sheetFormatPr defaultColWidth="8.625" defaultRowHeight="14.25" x14ac:dyDescent="0.2"/>
  <cols>
    <col min="1" max="1" width="4.125" customWidth="1"/>
    <col min="2" max="2" width="38.5" customWidth="1"/>
    <col min="3" max="3" width="30.5" customWidth="1"/>
    <col min="4" max="4" width="82.875" customWidth="1"/>
  </cols>
  <sheetData>
    <row r="3" spans="2:14" ht="18.75" x14ac:dyDescent="0.4">
      <c r="C3" s="246"/>
    </row>
    <row r="5" spans="2:14" s="4" customFormat="1" ht="27.6" customHeight="1" x14ac:dyDescent="0.4">
      <c r="B5" s="3" t="s">
        <v>6</v>
      </c>
      <c r="C5" s="2"/>
      <c r="D5" s="2"/>
      <c r="E5" s="2"/>
      <c r="F5" s="2"/>
      <c r="G5" s="2"/>
      <c r="H5" s="2"/>
      <c r="I5" s="2"/>
      <c r="J5" s="2"/>
      <c r="K5" s="2"/>
      <c r="L5" s="2"/>
      <c r="M5" s="2"/>
      <c r="N5" s="2"/>
    </row>
    <row r="7" spans="2:14" ht="18.75" x14ac:dyDescent="0.4">
      <c r="B7" s="1" t="s">
        <v>22</v>
      </c>
    </row>
    <row r="8" spans="2:14" ht="15" thickBot="1" x14ac:dyDescent="0.25">
      <c r="B8" s="21"/>
      <c r="C8" s="492" t="s">
        <v>23</v>
      </c>
      <c r="D8" s="74" t="s">
        <v>24</v>
      </c>
    </row>
    <row r="9" spans="2:14" x14ac:dyDescent="0.2">
      <c r="B9" s="652" t="s">
        <v>25</v>
      </c>
      <c r="C9" s="377" t="s">
        <v>26</v>
      </c>
      <c r="D9" s="377" t="s">
        <v>27</v>
      </c>
      <c r="F9" s="95"/>
    </row>
    <row r="10" spans="2:14" x14ac:dyDescent="0.2">
      <c r="B10" s="653" t="s">
        <v>1132</v>
      </c>
      <c r="C10" s="375" t="s">
        <v>26</v>
      </c>
      <c r="D10" s="387"/>
    </row>
    <row r="11" spans="2:14" x14ac:dyDescent="0.2">
      <c r="B11" s="654" t="s">
        <v>28</v>
      </c>
      <c r="C11" s="377" t="s">
        <v>26</v>
      </c>
      <c r="D11" s="378"/>
    </row>
    <row r="12" spans="2:14" x14ac:dyDescent="0.2">
      <c r="B12" s="655" t="s">
        <v>29</v>
      </c>
      <c r="C12" s="241" t="s">
        <v>26</v>
      </c>
      <c r="D12" s="241"/>
    </row>
    <row r="13" spans="2:14" x14ac:dyDescent="0.2">
      <c r="B13" s="654" t="s">
        <v>30</v>
      </c>
      <c r="C13" s="377" t="s">
        <v>26</v>
      </c>
      <c r="D13" s="377"/>
    </row>
    <row r="14" spans="2:14" x14ac:dyDescent="0.2">
      <c r="B14" s="656" t="s">
        <v>31</v>
      </c>
      <c r="C14" s="241" t="s">
        <v>26</v>
      </c>
      <c r="D14" s="241"/>
    </row>
    <row r="15" spans="2:14" x14ac:dyDescent="0.2">
      <c r="B15" s="657" t="s">
        <v>32</v>
      </c>
      <c r="C15" s="377" t="s">
        <v>26</v>
      </c>
      <c r="D15" s="377"/>
    </row>
    <row r="16" spans="2:14" x14ac:dyDescent="0.2">
      <c r="B16" s="658" t="s">
        <v>33</v>
      </c>
      <c r="C16" s="388" t="s">
        <v>26</v>
      </c>
      <c r="D16" s="76"/>
    </row>
    <row r="17" spans="2:6" x14ac:dyDescent="0.2">
      <c r="B17" s="659" t="s">
        <v>34</v>
      </c>
      <c r="C17" s="389" t="s">
        <v>26</v>
      </c>
      <c r="D17" s="389" t="s">
        <v>27</v>
      </c>
    </row>
    <row r="18" spans="2:6" x14ac:dyDescent="0.2">
      <c r="B18" s="658" t="s">
        <v>35</v>
      </c>
      <c r="C18" s="241" t="s">
        <v>26</v>
      </c>
      <c r="D18" s="390"/>
    </row>
    <row r="19" spans="2:6" ht="17.100000000000001" customHeight="1" x14ac:dyDescent="0.2">
      <c r="B19" s="657" t="s">
        <v>36</v>
      </c>
      <c r="C19" s="391" t="s">
        <v>26</v>
      </c>
      <c r="D19" s="391" t="s">
        <v>37</v>
      </c>
      <c r="E19" s="95"/>
    </row>
    <row r="20" spans="2:6" ht="17.100000000000001" customHeight="1" x14ac:dyDescent="0.2">
      <c r="B20" s="658" t="s">
        <v>38</v>
      </c>
      <c r="C20" s="388" t="s">
        <v>26</v>
      </c>
      <c r="D20" s="388" t="s">
        <v>39</v>
      </c>
      <c r="E20" s="95"/>
    </row>
    <row r="21" spans="2:6" ht="17.100000000000001" customHeight="1" x14ac:dyDescent="0.2">
      <c r="B21" s="657" t="s">
        <v>40</v>
      </c>
      <c r="C21" s="392" t="s">
        <v>26</v>
      </c>
      <c r="D21" s="392" t="s">
        <v>41</v>
      </c>
      <c r="E21" s="95"/>
    </row>
    <row r="22" spans="2:6" ht="17.100000000000001" customHeight="1" x14ac:dyDescent="0.2">
      <c r="B22" s="658" t="s">
        <v>42</v>
      </c>
      <c r="C22" s="388" t="s">
        <v>26</v>
      </c>
      <c r="D22" s="388" t="s">
        <v>43</v>
      </c>
      <c r="E22" s="95"/>
    </row>
    <row r="23" spans="2:6" ht="17.100000000000001" customHeight="1" x14ac:dyDescent="0.2">
      <c r="B23" s="657" t="s">
        <v>44</v>
      </c>
      <c r="C23" s="391" t="s">
        <v>26</v>
      </c>
      <c r="D23" s="391" t="s">
        <v>45</v>
      </c>
      <c r="E23" s="95"/>
    </row>
    <row r="24" spans="2:6" ht="17.100000000000001" customHeight="1" x14ac:dyDescent="0.2">
      <c r="B24" s="379" t="s">
        <v>46</v>
      </c>
      <c r="C24" s="241" t="s">
        <v>26</v>
      </c>
      <c r="D24" s="241" t="s">
        <v>47</v>
      </c>
      <c r="F24" s="242"/>
    </row>
    <row r="25" spans="2:6" ht="17.100000000000001" customHeight="1" x14ac:dyDescent="0.2">
      <c r="B25" s="376" t="s">
        <v>48</v>
      </c>
      <c r="C25" s="376" t="s">
        <v>26</v>
      </c>
      <c r="D25" s="376" t="s">
        <v>47</v>
      </c>
      <c r="F25" s="242"/>
    </row>
    <row r="26" spans="2:6" ht="17.100000000000001" customHeight="1" x14ac:dyDescent="0.2">
      <c r="B26" s="393" t="s">
        <v>49</v>
      </c>
      <c r="C26" s="374" t="s">
        <v>26</v>
      </c>
      <c r="D26" s="374" t="s">
        <v>47</v>
      </c>
      <c r="E26" s="95"/>
      <c r="F26" s="242"/>
    </row>
    <row r="27" spans="2:6" ht="17.100000000000001" customHeight="1" x14ac:dyDescent="0.2">
      <c r="B27" s="376" t="s">
        <v>50</v>
      </c>
      <c r="C27" s="376" t="s">
        <v>26</v>
      </c>
      <c r="D27" s="376" t="s">
        <v>47</v>
      </c>
      <c r="F27" s="242"/>
    </row>
    <row r="28" spans="2:6" ht="17.100000000000001" customHeight="1" x14ac:dyDescent="0.2">
      <c r="B28" s="393" t="s">
        <v>51</v>
      </c>
      <c r="C28" s="374" t="s">
        <v>26</v>
      </c>
      <c r="D28" s="374" t="s">
        <v>47</v>
      </c>
      <c r="F28" s="242"/>
    </row>
    <row r="29" spans="2:6" ht="17.100000000000001" customHeight="1" x14ac:dyDescent="0.2">
      <c r="B29" s="376" t="s">
        <v>52</v>
      </c>
      <c r="C29" s="376" t="s">
        <v>26</v>
      </c>
      <c r="D29" s="376" t="s">
        <v>47</v>
      </c>
      <c r="F29" s="242"/>
    </row>
    <row r="30" spans="2:6" ht="17.100000000000001" customHeight="1" x14ac:dyDescent="0.2">
      <c r="B30" s="379" t="s">
        <v>53</v>
      </c>
      <c r="C30" s="241" t="s">
        <v>26</v>
      </c>
      <c r="D30" s="374" t="s">
        <v>47</v>
      </c>
      <c r="F30" s="242"/>
    </row>
    <row r="31" spans="2:6" ht="17.100000000000001" customHeight="1" x14ac:dyDescent="0.2">
      <c r="B31" s="376" t="s">
        <v>54</v>
      </c>
      <c r="C31" s="376" t="s">
        <v>26</v>
      </c>
      <c r="D31" s="376" t="s">
        <v>47</v>
      </c>
      <c r="F31" s="242"/>
    </row>
    <row r="32" spans="2:6" ht="17.100000000000001" customHeight="1" x14ac:dyDescent="0.2">
      <c r="B32" s="379" t="s">
        <v>55</v>
      </c>
      <c r="C32" s="241" t="s">
        <v>26</v>
      </c>
      <c r="D32" s="374" t="s">
        <v>47</v>
      </c>
      <c r="F32" s="242"/>
    </row>
    <row r="33" spans="2:6" ht="17.100000000000001" customHeight="1" x14ac:dyDescent="0.2">
      <c r="B33" s="376" t="s">
        <v>56</v>
      </c>
      <c r="C33" s="376" t="s">
        <v>26</v>
      </c>
      <c r="D33" s="376" t="s">
        <v>47</v>
      </c>
      <c r="F33" s="242"/>
    </row>
    <row r="34" spans="2:6" ht="17.100000000000001" customHeight="1" x14ac:dyDescent="0.2">
      <c r="B34" s="379" t="s">
        <v>57</v>
      </c>
      <c r="C34" s="241" t="s">
        <v>26</v>
      </c>
      <c r="D34" s="374" t="s">
        <v>47</v>
      </c>
      <c r="F34" s="242"/>
    </row>
    <row r="35" spans="2:6" ht="17.100000000000001" customHeight="1" x14ac:dyDescent="0.2">
      <c r="B35" s="704" t="s">
        <v>58</v>
      </c>
      <c r="C35" s="704"/>
      <c r="D35" s="704"/>
      <c r="F35" s="242"/>
    </row>
    <row r="36" spans="2:6" ht="17.100000000000001" customHeight="1" x14ac:dyDescent="0.2">
      <c r="B36" s="704"/>
      <c r="C36" s="704"/>
      <c r="D36" s="704"/>
    </row>
    <row r="37" spans="2:6" ht="17.100000000000001" customHeight="1" x14ac:dyDescent="0.4">
      <c r="B37" s="1" t="s">
        <v>59</v>
      </c>
      <c r="E37" s="95"/>
    </row>
    <row r="38" spans="2:6" ht="17.100000000000001" customHeight="1" thickBot="1" x14ac:dyDescent="0.25">
      <c r="B38" s="21"/>
      <c r="C38" s="21" t="s">
        <v>23</v>
      </c>
      <c r="D38" s="74" t="s">
        <v>24</v>
      </c>
      <c r="E38" s="95"/>
    </row>
    <row r="39" spans="2:6" ht="17.100000000000001" customHeight="1" x14ac:dyDescent="0.2">
      <c r="B39" s="656" t="s">
        <v>60</v>
      </c>
      <c r="C39" s="375" t="s">
        <v>61</v>
      </c>
      <c r="D39" s="251"/>
      <c r="E39" s="95"/>
    </row>
    <row r="40" spans="2:6" ht="17.100000000000001" customHeight="1" x14ac:dyDescent="0.2">
      <c r="B40" s="652" t="s">
        <v>62</v>
      </c>
      <c r="C40" s="377" t="s">
        <v>61</v>
      </c>
      <c r="D40" s="377" t="s">
        <v>63</v>
      </c>
      <c r="E40" s="95"/>
    </row>
    <row r="41" spans="2:6" x14ac:dyDescent="0.2">
      <c r="B41" s="660" t="s">
        <v>64</v>
      </c>
      <c r="C41" s="374" t="s">
        <v>65</v>
      </c>
      <c r="D41" s="374"/>
    </row>
    <row r="42" spans="2:6" x14ac:dyDescent="0.2">
      <c r="B42" s="652" t="s">
        <v>66</v>
      </c>
      <c r="C42" s="394" t="s">
        <v>61</v>
      </c>
      <c r="D42" s="394"/>
      <c r="E42" s="95"/>
    </row>
    <row r="43" spans="2:6" x14ac:dyDescent="0.2">
      <c r="B43" s="660" t="s">
        <v>67</v>
      </c>
      <c r="C43" s="374" t="s">
        <v>68</v>
      </c>
      <c r="D43" s="374"/>
    </row>
    <row r="44" spans="2:6" x14ac:dyDescent="0.2">
      <c r="B44" s="376" t="s">
        <v>69</v>
      </c>
      <c r="C44" s="394" t="s">
        <v>61</v>
      </c>
      <c r="D44" s="394" t="s">
        <v>47</v>
      </c>
    </row>
    <row r="45" spans="2:6" x14ac:dyDescent="0.2">
      <c r="B45" s="393" t="s">
        <v>70</v>
      </c>
      <c r="C45" s="374"/>
      <c r="D45" s="374" t="s">
        <v>47</v>
      </c>
      <c r="E45" s="95"/>
    </row>
    <row r="46" spans="2:6" x14ac:dyDescent="0.2">
      <c r="B46" s="376" t="s">
        <v>71</v>
      </c>
      <c r="C46" s="394"/>
      <c r="D46" s="394" t="s">
        <v>47</v>
      </c>
      <c r="E46" s="95"/>
    </row>
    <row r="47" spans="2:6" x14ac:dyDescent="0.2">
      <c r="B47" s="96"/>
      <c r="C47" s="241"/>
      <c r="D47" s="69"/>
    </row>
    <row r="48" spans="2:6" ht="18.75" x14ac:dyDescent="0.4">
      <c r="B48" s="1" t="s">
        <v>72</v>
      </c>
    </row>
    <row r="49" spans="2:4" ht="15" thickBot="1" x14ac:dyDescent="0.25">
      <c r="B49" s="21"/>
      <c r="C49" s="21"/>
      <c r="D49" s="74" t="s">
        <v>24</v>
      </c>
    </row>
    <row r="50" spans="2:4" x14ac:dyDescent="0.2">
      <c r="B50" s="76" t="s">
        <v>73</v>
      </c>
      <c r="C50" s="375"/>
      <c r="D50" s="395" t="s">
        <v>74</v>
      </c>
    </row>
    <row r="51" spans="2:4" x14ac:dyDescent="0.2">
      <c r="B51" s="77" t="s">
        <v>75</v>
      </c>
      <c r="C51" s="377"/>
      <c r="D51" s="378" t="s">
        <v>76</v>
      </c>
    </row>
    <row r="52" spans="2:4" x14ac:dyDescent="0.2">
      <c r="B52" s="78" t="s">
        <v>77</v>
      </c>
      <c r="C52" s="375"/>
      <c r="D52" s="387" t="s">
        <v>78</v>
      </c>
    </row>
    <row r="53" spans="2:4" x14ac:dyDescent="0.2">
      <c r="B53" s="380" t="s">
        <v>79</v>
      </c>
      <c r="C53" s="377"/>
      <c r="D53" s="378" t="s">
        <v>80</v>
      </c>
    </row>
    <row r="54" spans="2:4" x14ac:dyDescent="0.2">
      <c r="B54" s="185" t="s">
        <v>81</v>
      </c>
      <c r="C54" s="396"/>
      <c r="D54" s="397" t="s">
        <v>82</v>
      </c>
    </row>
    <row r="55" spans="2:4" x14ac:dyDescent="0.2">
      <c r="B55" s="136" t="s">
        <v>83</v>
      </c>
      <c r="C55" s="398"/>
      <c r="D55" s="398" t="s">
        <v>84</v>
      </c>
    </row>
    <row r="56" spans="2:4" ht="24" x14ac:dyDescent="0.2">
      <c r="B56" s="185" t="s">
        <v>85</v>
      </c>
      <c r="C56" s="399"/>
      <c r="D56" s="400" t="s">
        <v>86</v>
      </c>
    </row>
    <row r="57" spans="2:4" x14ac:dyDescent="0.2">
      <c r="B57" s="376" t="s">
        <v>87</v>
      </c>
      <c r="C57" s="398"/>
      <c r="D57" s="376" t="s">
        <v>88</v>
      </c>
    </row>
    <row r="58" spans="2:4" x14ac:dyDescent="0.2">
      <c r="B58" s="185" t="s">
        <v>89</v>
      </c>
      <c r="C58" s="399"/>
      <c r="D58" s="241" t="s">
        <v>90</v>
      </c>
    </row>
    <row r="59" spans="2:4" x14ac:dyDescent="0.2">
      <c r="B59" s="377" t="s">
        <v>20</v>
      </c>
      <c r="C59" s="377"/>
      <c r="D59" s="377" t="s">
        <v>91</v>
      </c>
    </row>
    <row r="60" spans="2:4" x14ac:dyDescent="0.2">
      <c r="B60" s="241" t="s">
        <v>92</v>
      </c>
      <c r="C60" s="76"/>
      <c r="D60" s="76"/>
    </row>
    <row r="61" spans="2:4" x14ac:dyDescent="0.2">
      <c r="B61" s="377" t="s">
        <v>93</v>
      </c>
      <c r="C61" s="401"/>
      <c r="D61" s="401" t="s">
        <v>94</v>
      </c>
    </row>
    <row r="62" spans="2:4" x14ac:dyDescent="0.2">
      <c r="B62" s="241" t="s">
        <v>95</v>
      </c>
      <c r="C62" s="76"/>
      <c r="D62" s="397" t="s">
        <v>96</v>
      </c>
    </row>
    <row r="63" spans="2:4" x14ac:dyDescent="0.2">
      <c r="B63" s="377" t="s">
        <v>97</v>
      </c>
      <c r="C63" s="377"/>
      <c r="D63" s="377" t="s">
        <v>98</v>
      </c>
    </row>
    <row r="64" spans="2:4" x14ac:dyDescent="0.2">
      <c r="B64" s="76" t="s">
        <v>99</v>
      </c>
      <c r="C64" s="76"/>
      <c r="D64" s="76" t="s">
        <v>100</v>
      </c>
    </row>
    <row r="65" spans="2:4" x14ac:dyDescent="0.2">
      <c r="B65" s="377" t="s">
        <v>101</v>
      </c>
      <c r="C65" s="377"/>
      <c r="D65" s="377"/>
    </row>
    <row r="66" spans="2:4" ht="54" customHeight="1" x14ac:dyDescent="0.2">
      <c r="B66" s="705" t="s">
        <v>102</v>
      </c>
      <c r="C66" s="705"/>
      <c r="D66" s="705"/>
    </row>
  </sheetData>
  <sheetProtection algorithmName="SHA-512" hashValue="AJeCmp+st7CtVpBtkZjYEx1GH1/eLSQC9gFc3nNpxTQQlGyk2ds2+yGYcsCSE4zAcTtoRrD/poGSLQ/UIew6Nw==" saltValue="VwO97204cFP4GOPuMusHuw==" spinCount="100000" sheet="1" formatCells="0" formatColumns="0" formatRows="0" insertColumns="0" insertRows="0" insertHyperlinks="0" deleteColumns="0" deleteRows="0" sort="0" autoFilter="0" pivotTables="0"/>
  <mergeCells count="2">
    <mergeCell ref="B35:D36"/>
    <mergeCell ref="B66:D66"/>
  </mergeCells>
  <hyperlinks>
    <hyperlink ref="B41" r:id="rId1" location="reporting" xr:uid="{00000000-0004-0000-0100-000000000000}"/>
    <hyperlink ref="B11" r:id="rId2" location="reporting" xr:uid="{00000000-0004-0000-0100-000001000000}"/>
    <hyperlink ref="B12" r:id="rId3" location="reporting" xr:uid="{00000000-0004-0000-0100-000002000000}"/>
    <hyperlink ref="B39" r:id="rId4" location="reporting" xr:uid="{00000000-0004-0000-0100-000003000000}"/>
    <hyperlink ref="B10" r:id="rId5" location="reporting" display="Corporate Social Responsibility Policy" xr:uid="{00000000-0004-0000-0100-000004000000}"/>
    <hyperlink ref="B13" r:id="rId6" location="reporting" xr:uid="{00000000-0004-0000-0100-000005000000}"/>
    <hyperlink ref="B42" r:id="rId7" location="reporting" xr:uid="{00000000-0004-0000-0100-000006000000}"/>
    <hyperlink ref="B16" r:id="rId8" location="reporting" xr:uid="{00000000-0004-0000-0100-000007000000}"/>
    <hyperlink ref="B14" r:id="rId9" location="reporting" xr:uid="{00000000-0004-0000-0100-000008000000}"/>
    <hyperlink ref="B20" r:id="rId10" location="reporting" xr:uid="{00000000-0004-0000-0100-000009000000}"/>
    <hyperlink ref="B21" r:id="rId11" location="reporting" xr:uid="{00000000-0004-0000-0100-00000A000000}"/>
    <hyperlink ref="B22" r:id="rId12" location="reporting" xr:uid="{00000000-0004-0000-0100-00000B000000}"/>
    <hyperlink ref="B23" r:id="rId13" location="reporting" xr:uid="{00000000-0004-0000-0100-00000C000000}"/>
    <hyperlink ref="B19" r:id="rId14" location="reporting" xr:uid="{00000000-0004-0000-0100-00000D000000}"/>
    <hyperlink ref="B15" r:id="rId15" location="reporting" xr:uid="{00000000-0004-0000-0100-00000E000000}"/>
    <hyperlink ref="D50" r:id="rId16" xr:uid="{00000000-0004-0000-0100-00000F000000}"/>
    <hyperlink ref="B43" r:id="rId17" location="reporting" xr:uid="{00000000-0004-0000-0100-000010000000}"/>
    <hyperlink ref="B9" r:id="rId18" location="reporting" xr:uid="{00000000-0004-0000-0100-000011000000}"/>
    <hyperlink ref="B17" r:id="rId19" location="reporting" xr:uid="{6DCE7F60-5F1D-44F0-9674-2BC6BA921A25}"/>
    <hyperlink ref="B18" r:id="rId20" location="reporting" xr:uid="{A61A99F6-F596-4188-8BFA-5FC4299F7F98}"/>
    <hyperlink ref="B40" r:id="rId21" location="reporting" xr:uid="{FD07A9FB-B588-48D9-A8E4-39F1DF9F8CA8}"/>
  </hyperlinks>
  <pageMargins left="0.7" right="0.7" top="0.75" bottom="0.75" header="0.3" footer="0.3"/>
  <pageSetup paperSize="9" scale="43" fitToHeight="0" orientation="landscape" r:id="rId22"/>
  <drawing r:id="rId2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80354-03A3-4307-A451-1D1DC182B7F1}">
  <sheetPr>
    <tabColor rgb="FF00B050"/>
  </sheetPr>
  <dimension ref="A3:N132"/>
  <sheetViews>
    <sheetView showGridLines="0" topLeftCell="A64" zoomScale="80" zoomScaleNormal="80" workbookViewId="0">
      <selection activeCell="H81" sqref="H81"/>
    </sheetView>
  </sheetViews>
  <sheetFormatPr defaultRowHeight="14.25" x14ac:dyDescent="0.2"/>
  <cols>
    <col min="1" max="1" width="4.125" customWidth="1"/>
    <col min="2" max="2" width="62.375" customWidth="1"/>
    <col min="3" max="4" width="16.875" customWidth="1"/>
    <col min="5" max="5" width="15.875" customWidth="1"/>
    <col min="6" max="6" width="20.625" customWidth="1"/>
    <col min="7" max="7" width="21.5" customWidth="1"/>
    <col min="8" max="8" width="18.625" customWidth="1"/>
    <col min="9" max="9" width="16.125" customWidth="1"/>
    <col min="10" max="10" width="16" customWidth="1"/>
    <col min="11" max="11" width="12.5" bestFit="1" customWidth="1"/>
    <col min="12" max="12" width="17.75" customWidth="1"/>
    <col min="13" max="13" width="13.25" customWidth="1"/>
    <col min="15" max="15" width="13.375" customWidth="1"/>
  </cols>
  <sheetData>
    <row r="3" spans="1:13" ht="18.75" x14ac:dyDescent="0.4">
      <c r="C3" s="246"/>
    </row>
    <row r="5" spans="1:13" s="26" customFormat="1" ht="27.6" customHeight="1" x14ac:dyDescent="0.4">
      <c r="B5" s="24" t="s">
        <v>103</v>
      </c>
      <c r="C5" s="25"/>
      <c r="D5" s="25"/>
      <c r="E5" s="25"/>
      <c r="F5" s="25"/>
      <c r="G5" s="25"/>
      <c r="H5" s="25"/>
      <c r="I5" s="25"/>
    </row>
    <row r="6" spans="1:13" x14ac:dyDescent="0.2">
      <c r="A6" s="289"/>
      <c r="B6" s="289"/>
      <c r="C6" s="289"/>
      <c r="D6" s="289"/>
      <c r="E6" s="289"/>
      <c r="F6" s="289"/>
      <c r="G6" s="289"/>
      <c r="H6" s="289"/>
      <c r="I6" s="289"/>
      <c r="K6" s="289"/>
      <c r="L6" s="289"/>
      <c r="M6" s="289"/>
    </row>
    <row r="7" spans="1:13" ht="24.75" x14ac:dyDescent="0.5">
      <c r="A7" s="289"/>
      <c r="B7" s="290" t="s">
        <v>104</v>
      </c>
      <c r="C7" s="289"/>
      <c r="D7" s="289"/>
      <c r="E7" s="289"/>
      <c r="F7" s="289"/>
      <c r="G7" s="289"/>
      <c r="H7" s="289"/>
      <c r="I7" s="289"/>
      <c r="K7" s="676"/>
      <c r="L7" s="289"/>
      <c r="M7" s="289"/>
    </row>
    <row r="8" spans="1:13" ht="51.75" customHeight="1" x14ac:dyDescent="0.2">
      <c r="A8" s="289"/>
      <c r="B8" s="708" t="s">
        <v>105</v>
      </c>
      <c r="C8" s="708"/>
      <c r="D8" s="708"/>
      <c r="E8" s="708"/>
      <c r="F8" s="708"/>
      <c r="G8" s="291"/>
      <c r="H8" s="291"/>
      <c r="I8" s="291"/>
      <c r="J8" s="291"/>
      <c r="K8" s="679"/>
      <c r="L8" s="289"/>
      <c r="M8" s="289"/>
    </row>
    <row r="9" spans="1:13" ht="32.25" customHeight="1" x14ac:dyDescent="0.5">
      <c r="A9" s="289"/>
      <c r="B9" s="290" t="s">
        <v>106</v>
      </c>
      <c r="C9" s="331"/>
      <c r="D9" s="289"/>
      <c r="E9" s="289"/>
      <c r="F9" s="289"/>
      <c r="G9" s="289"/>
      <c r="H9" s="289"/>
      <c r="I9" s="289"/>
      <c r="J9" s="289"/>
      <c r="K9" s="679"/>
      <c r="L9" s="289"/>
      <c r="M9" s="289"/>
    </row>
    <row r="10" spans="1:13" x14ac:dyDescent="0.2">
      <c r="A10" s="289"/>
      <c r="B10" s="289"/>
      <c r="C10" s="289"/>
      <c r="D10" s="289"/>
      <c r="E10" s="289"/>
      <c r="F10" s="289"/>
      <c r="G10" s="289"/>
      <c r="H10" s="289"/>
      <c r="I10" s="289"/>
      <c r="J10" s="289"/>
      <c r="K10" s="679"/>
      <c r="L10" s="289"/>
      <c r="M10" s="289"/>
    </row>
    <row r="11" spans="1:13" ht="14.45" customHeight="1" thickBot="1" x14ac:dyDescent="0.3">
      <c r="A11" s="289"/>
      <c r="B11" s="292" t="s">
        <v>107</v>
      </c>
      <c r="C11" s="321">
        <v>2021</v>
      </c>
      <c r="D11" s="321">
        <v>2020</v>
      </c>
      <c r="E11" s="321">
        <v>2019</v>
      </c>
      <c r="F11" s="321">
        <v>2012</v>
      </c>
      <c r="G11" s="321" t="s">
        <v>108</v>
      </c>
      <c r="I11" s="294" t="s">
        <v>109</v>
      </c>
      <c r="K11" s="676"/>
      <c r="L11" s="293" t="s">
        <v>109</v>
      </c>
      <c r="M11" s="289"/>
    </row>
    <row r="12" spans="1:13" ht="14.45" customHeight="1" x14ac:dyDescent="0.25">
      <c r="A12" s="289"/>
      <c r="B12" s="295" t="s">
        <v>110</v>
      </c>
      <c r="C12" s="545">
        <f>SUM(C13:C15)</f>
        <v>7125416</v>
      </c>
      <c r="D12" s="545">
        <f t="shared" ref="D12" si="0">SUM(D13:D15)</f>
        <v>4470995</v>
      </c>
      <c r="E12" s="545">
        <f>SUM(E13:E15)</f>
        <v>3513</v>
      </c>
      <c r="F12" s="545">
        <f>SUM(F13:F15)</f>
        <v>13205</v>
      </c>
      <c r="G12" s="545" t="s">
        <v>111</v>
      </c>
      <c r="I12" s="294" t="s">
        <v>109</v>
      </c>
      <c r="J12" s="293" t="s">
        <v>109</v>
      </c>
      <c r="K12" s="679"/>
      <c r="L12" s="293" t="s">
        <v>109</v>
      </c>
      <c r="M12" s="289"/>
    </row>
    <row r="13" spans="1:13" ht="14.45" customHeight="1" x14ac:dyDescent="0.25">
      <c r="A13" s="294" t="s">
        <v>109</v>
      </c>
      <c r="B13" s="297" t="s">
        <v>112</v>
      </c>
      <c r="C13" s="546">
        <v>191</v>
      </c>
      <c r="D13" s="546">
        <v>172</v>
      </c>
      <c r="E13" s="546">
        <v>189</v>
      </c>
      <c r="F13" s="546">
        <v>308</v>
      </c>
      <c r="G13" s="547">
        <f>C13/F13*100</f>
        <v>62.012987012987011</v>
      </c>
      <c r="I13" s="294"/>
      <c r="J13" s="297" t="s">
        <v>109</v>
      </c>
      <c r="K13" s="294" t="s">
        <v>109</v>
      </c>
      <c r="L13" s="297" t="s">
        <v>109</v>
      </c>
      <c r="M13" s="289"/>
    </row>
    <row r="14" spans="1:13" ht="15" x14ac:dyDescent="0.25">
      <c r="A14" s="289"/>
      <c r="B14" s="298" t="s">
        <v>113</v>
      </c>
      <c r="C14" s="525">
        <v>536</v>
      </c>
      <c r="D14" s="525">
        <v>567</v>
      </c>
      <c r="E14" s="525">
        <v>1800</v>
      </c>
      <c r="F14" s="548">
        <v>9312</v>
      </c>
      <c r="G14" s="431">
        <f>C14/F14*100</f>
        <v>5.7560137457044673</v>
      </c>
      <c r="I14" s="294" t="s">
        <v>109</v>
      </c>
      <c r="J14" s="297" t="s">
        <v>109</v>
      </c>
      <c r="K14" s="294" t="s">
        <v>109</v>
      </c>
      <c r="L14" s="297" t="s">
        <v>109</v>
      </c>
      <c r="M14" s="289"/>
    </row>
    <row r="15" spans="1:13" ht="14.45" customHeight="1" x14ac:dyDescent="0.2">
      <c r="A15" s="289"/>
      <c r="B15" s="299" t="s">
        <v>114</v>
      </c>
      <c r="C15" s="549">
        <f>C37</f>
        <v>7124689</v>
      </c>
      <c r="D15" s="549">
        <f>D37</f>
        <v>4470256</v>
      </c>
      <c r="E15" s="549">
        <f t="shared" ref="E15" si="1">E37</f>
        <v>1524</v>
      </c>
      <c r="F15" s="549">
        <f>F37</f>
        <v>3585</v>
      </c>
      <c r="G15" s="550" t="s">
        <v>111</v>
      </c>
      <c r="I15" s="294" t="s">
        <v>109</v>
      </c>
      <c r="J15" s="297" t="s">
        <v>109</v>
      </c>
      <c r="K15" s="294" t="s">
        <v>109</v>
      </c>
      <c r="L15" s="297" t="s">
        <v>109</v>
      </c>
      <c r="M15" s="289"/>
    </row>
    <row r="16" spans="1:13" ht="66.75" customHeight="1" x14ac:dyDescent="0.2">
      <c r="A16" s="289"/>
      <c r="B16" s="714" t="s">
        <v>115</v>
      </c>
      <c r="C16" s="714"/>
      <c r="D16" s="714"/>
      <c r="E16" s="714"/>
      <c r="F16" s="714"/>
      <c r="G16" s="714"/>
      <c r="H16" s="665"/>
      <c r="I16" s="665"/>
      <c r="J16" s="665"/>
      <c r="K16" s="665"/>
      <c r="L16" s="289"/>
      <c r="M16" s="289"/>
    </row>
    <row r="17" spans="1:14" ht="33" customHeight="1" x14ac:dyDescent="0.2">
      <c r="A17" s="289"/>
      <c r="B17" s="711" t="s">
        <v>116</v>
      </c>
      <c r="C17" s="711"/>
      <c r="D17" s="711"/>
      <c r="E17" s="711"/>
      <c r="F17" s="711"/>
      <c r="G17" s="711"/>
      <c r="H17" s="300"/>
      <c r="I17" s="300"/>
      <c r="J17" s="300"/>
      <c r="K17" s="300"/>
      <c r="L17" s="289"/>
      <c r="M17" s="289"/>
    </row>
    <row r="18" spans="1:14" ht="24.75" customHeight="1" x14ac:dyDescent="0.45">
      <c r="A18" s="289"/>
      <c r="B18" s="301" t="s">
        <v>117</v>
      </c>
      <c r="C18" s="331"/>
      <c r="D18" s="289"/>
      <c r="E18" s="289"/>
      <c r="F18" s="289"/>
      <c r="G18" s="289"/>
      <c r="H18" s="289"/>
      <c r="I18" s="289"/>
      <c r="J18" s="289"/>
      <c r="K18" s="289"/>
      <c r="L18" s="289"/>
      <c r="M18" s="289"/>
    </row>
    <row r="19" spans="1:14" ht="14.45" customHeight="1" x14ac:dyDescent="0.2">
      <c r="A19" s="289"/>
      <c r="B19" s="289"/>
      <c r="C19" s="289"/>
      <c r="D19" s="289"/>
      <c r="E19" s="289"/>
      <c r="F19" s="289"/>
      <c r="G19" s="289"/>
      <c r="H19" s="289"/>
      <c r="I19" s="289"/>
      <c r="J19" s="289"/>
      <c r="K19" s="289"/>
      <c r="L19" s="289"/>
      <c r="M19" s="289"/>
    </row>
    <row r="20" spans="1:14" ht="14.45" customHeight="1" thickBot="1" x14ac:dyDescent="0.3">
      <c r="A20" s="289"/>
      <c r="B20" s="292" t="s">
        <v>107</v>
      </c>
      <c r="C20" s="321">
        <v>2021</v>
      </c>
      <c r="D20" s="321">
        <v>2020</v>
      </c>
      <c r="E20" s="321">
        <v>2019</v>
      </c>
      <c r="F20" s="321">
        <v>2012</v>
      </c>
      <c r="G20" s="321" t="s">
        <v>108</v>
      </c>
      <c r="I20" s="289"/>
      <c r="K20" s="676"/>
      <c r="L20" s="289"/>
      <c r="M20" s="289"/>
    </row>
    <row r="21" spans="1:14" ht="15" x14ac:dyDescent="0.25">
      <c r="A21" s="294" t="s">
        <v>109</v>
      </c>
      <c r="B21" s="296" t="s">
        <v>118</v>
      </c>
      <c r="C21" s="322">
        <v>191</v>
      </c>
      <c r="D21" s="322">
        <v>172</v>
      </c>
      <c r="E21" s="322">
        <v>189</v>
      </c>
      <c r="F21" s="322">
        <v>308</v>
      </c>
      <c r="G21" s="443">
        <v>62</v>
      </c>
      <c r="I21" s="294" t="s">
        <v>109</v>
      </c>
      <c r="J21" s="294" t="s">
        <v>109</v>
      </c>
      <c r="K21" s="294" t="s">
        <v>109</v>
      </c>
      <c r="L21" s="294" t="s">
        <v>109</v>
      </c>
      <c r="M21" s="289"/>
    </row>
    <row r="22" spans="1:14" x14ac:dyDescent="0.2">
      <c r="A22" s="289"/>
      <c r="B22" s="302" t="s">
        <v>119</v>
      </c>
      <c r="C22" s="324">
        <v>76</v>
      </c>
      <c r="D22" s="324">
        <v>58</v>
      </c>
      <c r="E22" s="323">
        <v>75</v>
      </c>
      <c r="F22" s="323">
        <v>143</v>
      </c>
      <c r="G22" s="442">
        <v>53</v>
      </c>
      <c r="I22" s="289"/>
      <c r="J22" s="289"/>
      <c r="K22" s="289"/>
      <c r="L22" s="289"/>
      <c r="M22" s="289"/>
    </row>
    <row r="23" spans="1:14" x14ac:dyDescent="0.2">
      <c r="A23" s="294" t="s">
        <v>109</v>
      </c>
      <c r="B23" s="305" t="s">
        <v>120</v>
      </c>
      <c r="C23" s="325">
        <v>115</v>
      </c>
      <c r="D23" s="325">
        <v>114</v>
      </c>
      <c r="E23" s="325">
        <v>114</v>
      </c>
      <c r="F23" s="325">
        <v>165</v>
      </c>
      <c r="G23" s="444">
        <v>70</v>
      </c>
      <c r="I23" s="294" t="s">
        <v>109</v>
      </c>
      <c r="J23" s="294" t="s">
        <v>109</v>
      </c>
      <c r="K23" s="294" t="s">
        <v>109</v>
      </c>
      <c r="L23" s="294" t="s">
        <v>109</v>
      </c>
      <c r="M23" s="289"/>
    </row>
    <row r="24" spans="1:14" x14ac:dyDescent="0.2">
      <c r="A24" s="294" t="s">
        <v>109</v>
      </c>
      <c r="B24" s="297" t="s">
        <v>109</v>
      </c>
      <c r="C24" s="297" t="s">
        <v>109</v>
      </c>
      <c r="D24" s="297" t="s">
        <v>109</v>
      </c>
      <c r="E24" s="297" t="s">
        <v>109</v>
      </c>
      <c r="F24" s="297"/>
      <c r="G24" s="297" t="s">
        <v>109</v>
      </c>
      <c r="H24" s="294" t="s">
        <v>109</v>
      </c>
      <c r="I24" s="294" t="s">
        <v>109</v>
      </c>
      <c r="J24" s="294" t="s">
        <v>109</v>
      </c>
      <c r="K24" s="294" t="s">
        <v>109</v>
      </c>
      <c r="L24" s="294" t="s">
        <v>109</v>
      </c>
      <c r="M24" s="289"/>
    </row>
    <row r="25" spans="1:14" ht="43.35" customHeight="1" x14ac:dyDescent="0.45">
      <c r="A25" s="289"/>
      <c r="B25" s="301" t="s">
        <v>121</v>
      </c>
      <c r="C25" s="331"/>
      <c r="D25" s="289"/>
      <c r="E25" s="289"/>
      <c r="F25" s="289"/>
      <c r="G25" s="289"/>
      <c r="H25" s="289"/>
      <c r="I25" s="289"/>
      <c r="J25" s="289"/>
      <c r="K25" s="289"/>
      <c r="L25" s="289"/>
      <c r="M25" s="289"/>
    </row>
    <row r="26" spans="1:14" x14ac:dyDescent="0.2">
      <c r="A26" s="289"/>
      <c r="B26" s="289"/>
      <c r="C26" s="289"/>
      <c r="D26" s="289"/>
      <c r="E26" s="289"/>
      <c r="F26" s="289"/>
      <c r="G26" s="289"/>
      <c r="H26" s="289"/>
      <c r="I26" s="289"/>
      <c r="J26" s="289"/>
      <c r="K26" s="289"/>
      <c r="L26" s="289"/>
      <c r="M26" s="289"/>
      <c r="N26" s="676"/>
    </row>
    <row r="27" spans="1:14" ht="15.75" thickBot="1" x14ac:dyDescent="0.3">
      <c r="A27" s="289"/>
      <c r="B27" s="292" t="s">
        <v>107</v>
      </c>
      <c r="C27" s="709">
        <v>2021</v>
      </c>
      <c r="D27" s="709"/>
      <c r="E27" s="709">
        <v>2020</v>
      </c>
      <c r="F27" s="709"/>
      <c r="G27" s="710">
        <v>2019</v>
      </c>
      <c r="H27" s="710"/>
      <c r="I27" s="709">
        <v>2012</v>
      </c>
      <c r="J27" s="709"/>
      <c r="K27" s="709" t="s">
        <v>108</v>
      </c>
      <c r="L27" s="709"/>
      <c r="M27" s="664"/>
    </row>
    <row r="28" spans="1:14" x14ac:dyDescent="0.2">
      <c r="A28" s="289"/>
      <c r="B28" s="306" t="s">
        <v>109</v>
      </c>
      <c r="C28" s="326" t="s">
        <v>122</v>
      </c>
      <c r="D28" s="326" t="s">
        <v>123</v>
      </c>
      <c r="E28" s="326" t="s">
        <v>122</v>
      </c>
      <c r="F28" s="326" t="s">
        <v>123</v>
      </c>
      <c r="G28" s="326" t="s">
        <v>122</v>
      </c>
      <c r="H28" s="326" t="s">
        <v>123</v>
      </c>
      <c r="I28" s="326" t="s">
        <v>122</v>
      </c>
      <c r="J28" s="326" t="s">
        <v>123</v>
      </c>
      <c r="K28" s="326" t="s">
        <v>122</v>
      </c>
      <c r="L28" s="326" t="s">
        <v>123</v>
      </c>
      <c r="M28" s="480"/>
    </row>
    <row r="29" spans="1:14" ht="15" x14ac:dyDescent="0.25">
      <c r="A29" s="289"/>
      <c r="B29" s="296" t="s">
        <v>124</v>
      </c>
      <c r="C29" s="551">
        <v>1373</v>
      </c>
      <c r="D29" s="551">
        <v>536</v>
      </c>
      <c r="E29" s="551">
        <v>1720</v>
      </c>
      <c r="F29" s="551">
        <v>567</v>
      </c>
      <c r="G29" s="552">
        <v>2232</v>
      </c>
      <c r="H29" s="552">
        <v>1800</v>
      </c>
      <c r="I29" s="545">
        <v>6843</v>
      </c>
      <c r="J29" s="545">
        <v>9312</v>
      </c>
      <c r="K29" s="545">
        <v>20</v>
      </c>
      <c r="L29" s="545">
        <v>6</v>
      </c>
      <c r="M29" s="481"/>
    </row>
    <row r="30" spans="1:14" x14ac:dyDescent="0.2">
      <c r="A30" s="289"/>
      <c r="B30" s="302" t="s">
        <v>125</v>
      </c>
      <c r="C30" s="546">
        <v>837</v>
      </c>
      <c r="D30" s="546">
        <v>0</v>
      </c>
      <c r="E30" s="546">
        <v>1153</v>
      </c>
      <c r="F30" s="546">
        <v>0</v>
      </c>
      <c r="G30" s="546">
        <v>1590</v>
      </c>
      <c r="H30" s="546">
        <v>1158</v>
      </c>
      <c r="I30" s="547">
        <v>5321</v>
      </c>
      <c r="J30" s="547">
        <v>7790</v>
      </c>
      <c r="K30" s="547">
        <v>16</v>
      </c>
      <c r="L30" s="547">
        <v>0</v>
      </c>
      <c r="M30" s="337"/>
    </row>
    <row r="31" spans="1:14" x14ac:dyDescent="0.2">
      <c r="A31" s="289"/>
      <c r="B31" s="305" t="s">
        <v>126</v>
      </c>
      <c r="C31" s="553">
        <v>536</v>
      </c>
      <c r="D31" s="553">
        <v>536</v>
      </c>
      <c r="E31" s="553">
        <v>567</v>
      </c>
      <c r="F31" s="553">
        <v>567</v>
      </c>
      <c r="G31" s="554">
        <v>642</v>
      </c>
      <c r="H31" s="554">
        <v>642</v>
      </c>
      <c r="I31" s="555">
        <v>1522</v>
      </c>
      <c r="J31" s="555">
        <v>1522</v>
      </c>
      <c r="K31" s="555">
        <v>36</v>
      </c>
      <c r="L31" s="555">
        <v>35</v>
      </c>
      <c r="M31" s="337"/>
    </row>
    <row r="32" spans="1:14" ht="29.25" customHeight="1" x14ac:dyDescent="0.2">
      <c r="A32" s="294" t="s">
        <v>109</v>
      </c>
      <c r="B32" s="706" t="s">
        <v>127</v>
      </c>
      <c r="C32" s="706"/>
      <c r="D32" s="706"/>
      <c r="E32" s="706"/>
      <c r="F32" s="706"/>
      <c r="G32" s="706"/>
      <c r="H32" s="706"/>
      <c r="I32" s="706"/>
      <c r="J32" s="706"/>
      <c r="K32" s="706"/>
      <c r="L32" s="297" t="s">
        <v>109</v>
      </c>
      <c r="M32" s="289"/>
    </row>
    <row r="33" spans="1:13" x14ac:dyDescent="0.2">
      <c r="A33" s="289"/>
      <c r="B33" s="291"/>
      <c r="C33" s="291"/>
      <c r="D33" s="291"/>
      <c r="E33" s="291"/>
      <c r="F33" s="291"/>
      <c r="G33" s="291"/>
      <c r="H33" s="291"/>
      <c r="I33" s="291"/>
      <c r="J33" s="291"/>
      <c r="K33" s="289"/>
      <c r="L33" s="289"/>
      <c r="M33" s="289"/>
    </row>
    <row r="34" spans="1:13" ht="22.5" x14ac:dyDescent="0.45">
      <c r="A34" s="289"/>
      <c r="B34" s="301" t="s">
        <v>128</v>
      </c>
      <c r="C34" s="331"/>
      <c r="D34" s="289"/>
      <c r="E34" s="289"/>
      <c r="F34" s="289"/>
      <c r="G34" s="289"/>
      <c r="H34" s="289"/>
      <c r="I34" s="289"/>
      <c r="J34" s="289"/>
      <c r="K34" s="289"/>
      <c r="L34" s="289"/>
      <c r="M34" s="289"/>
    </row>
    <row r="35" spans="1:13" ht="11.25" customHeight="1" x14ac:dyDescent="0.4">
      <c r="A35" s="289"/>
      <c r="B35" s="307" t="s">
        <v>109</v>
      </c>
      <c r="C35" s="289"/>
      <c r="D35" s="289"/>
      <c r="E35" s="289"/>
      <c r="F35" s="289"/>
      <c r="G35" s="289"/>
      <c r="H35" s="289"/>
      <c r="I35" s="289"/>
      <c r="J35" s="289"/>
      <c r="K35" s="289"/>
      <c r="L35" s="289"/>
      <c r="M35" s="289"/>
    </row>
    <row r="36" spans="1:13" ht="19.5" thickBot="1" x14ac:dyDescent="0.45">
      <c r="A36" s="289"/>
      <c r="B36" s="292" t="s">
        <v>129</v>
      </c>
      <c r="C36" s="321">
        <v>2021</v>
      </c>
      <c r="D36" s="321">
        <v>2020</v>
      </c>
      <c r="E36" s="321">
        <v>2019</v>
      </c>
      <c r="F36" s="321">
        <v>2012</v>
      </c>
      <c r="G36" s="321" t="s">
        <v>108</v>
      </c>
      <c r="I36" s="308"/>
      <c r="K36" s="676"/>
      <c r="L36" s="289"/>
      <c r="M36" s="289"/>
    </row>
    <row r="37" spans="1:13" ht="15.75" customHeight="1" x14ac:dyDescent="0.4">
      <c r="A37" s="289"/>
      <c r="B37" s="309" t="s">
        <v>130</v>
      </c>
      <c r="C37" s="556">
        <f>SUM(C38:C52)</f>
        <v>7124689</v>
      </c>
      <c r="D37" s="556">
        <f t="shared" ref="D37" si="2">SUM(D38:D52)</f>
        <v>4470256</v>
      </c>
      <c r="E37" s="556">
        <f>SUM(E38:E52)</f>
        <v>1524</v>
      </c>
      <c r="F37" s="556">
        <f>SUM(F38:F52)</f>
        <v>3585</v>
      </c>
      <c r="G37" s="556" t="s">
        <v>111</v>
      </c>
      <c r="I37" s="308"/>
      <c r="J37" s="289"/>
      <c r="K37" s="289"/>
      <c r="L37" s="289"/>
      <c r="M37" s="289"/>
    </row>
    <row r="38" spans="1:13" x14ac:dyDescent="0.2">
      <c r="A38" s="289"/>
      <c r="B38" s="298" t="s">
        <v>131</v>
      </c>
      <c r="C38" s="552" t="s">
        <v>109</v>
      </c>
      <c r="D38" s="552" t="s">
        <v>109</v>
      </c>
      <c r="E38" s="552" t="s">
        <v>109</v>
      </c>
      <c r="F38" s="552" t="s">
        <v>109</v>
      </c>
      <c r="G38" s="552" t="s">
        <v>109</v>
      </c>
      <c r="I38" s="289"/>
      <c r="J38" s="289"/>
      <c r="K38" s="289"/>
      <c r="L38" s="289"/>
      <c r="M38" s="289"/>
    </row>
    <row r="39" spans="1:13" x14ac:dyDescent="0.2">
      <c r="A39" s="289"/>
      <c r="B39" s="297" t="s">
        <v>132</v>
      </c>
      <c r="C39" s="523" t="s">
        <v>109</v>
      </c>
      <c r="D39" s="523" t="s">
        <v>109</v>
      </c>
      <c r="E39" s="546" t="s">
        <v>109</v>
      </c>
      <c r="F39" s="546" t="s">
        <v>109</v>
      </c>
      <c r="G39" s="546" t="s">
        <v>109</v>
      </c>
      <c r="I39" s="289"/>
      <c r="J39" s="289"/>
      <c r="K39" s="289"/>
      <c r="L39" s="289"/>
      <c r="M39" s="289"/>
    </row>
    <row r="40" spans="1:13" ht="14.25" customHeight="1" x14ac:dyDescent="0.2">
      <c r="A40" s="289"/>
      <c r="B40" s="298" t="s">
        <v>133</v>
      </c>
      <c r="C40" s="548">
        <v>326</v>
      </c>
      <c r="D40" s="548">
        <v>424</v>
      </c>
      <c r="E40" s="548">
        <v>588</v>
      </c>
      <c r="F40" s="548">
        <v>1248</v>
      </c>
      <c r="G40" s="548">
        <f>C40/F40*100</f>
        <v>26.121794871794872</v>
      </c>
      <c r="I40" s="289"/>
      <c r="J40" s="289"/>
      <c r="K40" s="289"/>
      <c r="L40" s="289"/>
      <c r="M40" s="289"/>
    </row>
    <row r="41" spans="1:13" x14ac:dyDescent="0.2">
      <c r="A41" s="289"/>
      <c r="B41" s="297" t="s">
        <v>134</v>
      </c>
      <c r="C41" s="523" t="s">
        <v>109</v>
      </c>
      <c r="D41" s="523" t="s">
        <v>109</v>
      </c>
      <c r="E41" s="546" t="s">
        <v>109</v>
      </c>
      <c r="F41" s="546" t="s">
        <v>109</v>
      </c>
      <c r="G41" s="546" t="s">
        <v>109</v>
      </c>
      <c r="I41" s="289"/>
      <c r="J41" s="289"/>
      <c r="K41" s="289"/>
      <c r="L41" s="289"/>
      <c r="M41" s="289"/>
    </row>
    <row r="42" spans="1:13" x14ac:dyDescent="0.2">
      <c r="A42" s="289"/>
      <c r="B42" s="298" t="s">
        <v>135</v>
      </c>
      <c r="C42" s="548" t="s">
        <v>109</v>
      </c>
      <c r="D42" s="548" t="s">
        <v>109</v>
      </c>
      <c r="E42" s="548" t="s">
        <v>109</v>
      </c>
      <c r="F42" s="548" t="s">
        <v>109</v>
      </c>
      <c r="G42" s="548" t="s">
        <v>109</v>
      </c>
      <c r="I42" s="289"/>
      <c r="J42" s="289"/>
      <c r="K42" s="289"/>
      <c r="L42" s="289"/>
      <c r="M42" s="289"/>
    </row>
    <row r="43" spans="1:13" x14ac:dyDescent="0.2">
      <c r="A43" s="289"/>
      <c r="B43" s="297" t="s">
        <v>136</v>
      </c>
      <c r="C43" s="546">
        <v>329</v>
      </c>
      <c r="D43" s="546">
        <v>644</v>
      </c>
      <c r="E43" s="546">
        <v>936</v>
      </c>
      <c r="F43" s="547">
        <v>2337</v>
      </c>
      <c r="G43" s="547">
        <f>C43/F43*100</f>
        <v>14.077877620881472</v>
      </c>
      <c r="I43" s="289"/>
      <c r="J43" s="289"/>
      <c r="K43" s="289"/>
      <c r="L43" s="289"/>
      <c r="M43" s="289"/>
    </row>
    <row r="44" spans="1:13" x14ac:dyDescent="0.2">
      <c r="A44" s="289"/>
      <c r="B44" s="298" t="s">
        <v>137</v>
      </c>
      <c r="C44" s="548" t="s">
        <v>109</v>
      </c>
      <c r="D44" s="548" t="s">
        <v>109</v>
      </c>
      <c r="E44" s="548" t="s">
        <v>109</v>
      </c>
      <c r="F44" s="548" t="s">
        <v>109</v>
      </c>
      <c r="G44" s="548" t="s">
        <v>109</v>
      </c>
      <c r="I44" s="289"/>
      <c r="J44" s="289"/>
      <c r="K44" s="289"/>
      <c r="L44" s="289"/>
      <c r="M44" s="289"/>
    </row>
    <row r="45" spans="1:13" ht="14.25" customHeight="1" x14ac:dyDescent="0.2">
      <c r="A45" s="289"/>
      <c r="B45" s="297" t="s">
        <v>138</v>
      </c>
      <c r="C45" s="523" t="s">
        <v>109</v>
      </c>
      <c r="D45" s="523" t="s">
        <v>109</v>
      </c>
      <c r="E45" s="546" t="s">
        <v>109</v>
      </c>
      <c r="F45" s="546" t="s">
        <v>109</v>
      </c>
      <c r="G45" s="546" t="s">
        <v>109</v>
      </c>
      <c r="I45" s="289"/>
      <c r="J45" s="289"/>
      <c r="K45" s="289"/>
      <c r="L45" s="289"/>
      <c r="M45" s="289"/>
    </row>
    <row r="46" spans="1:13" x14ac:dyDescent="0.2">
      <c r="A46" s="289"/>
      <c r="B46" s="298" t="s">
        <v>139</v>
      </c>
      <c r="C46" s="548" t="s">
        <v>109</v>
      </c>
      <c r="D46" s="548" t="s">
        <v>109</v>
      </c>
      <c r="E46" s="548" t="s">
        <v>109</v>
      </c>
      <c r="F46" s="548" t="s">
        <v>109</v>
      </c>
      <c r="G46" s="548" t="s">
        <v>109</v>
      </c>
      <c r="I46" s="289"/>
      <c r="J46" s="289"/>
      <c r="K46" s="289"/>
      <c r="L46" s="289"/>
      <c r="M46" s="289"/>
    </row>
    <row r="47" spans="1:13" x14ac:dyDescent="0.2">
      <c r="A47" s="289"/>
      <c r="B47" s="297" t="s">
        <v>140</v>
      </c>
      <c r="C47" s="523" t="s">
        <v>109</v>
      </c>
      <c r="D47" s="523" t="s">
        <v>109</v>
      </c>
      <c r="E47" s="546" t="s">
        <v>109</v>
      </c>
      <c r="F47" s="546" t="s">
        <v>109</v>
      </c>
      <c r="G47" s="546" t="s">
        <v>109</v>
      </c>
      <c r="I47" s="289"/>
      <c r="J47" s="289"/>
      <c r="K47" s="289"/>
      <c r="L47" s="289"/>
      <c r="M47" s="289"/>
    </row>
    <row r="48" spans="1:13" x14ac:dyDescent="0.2">
      <c r="A48" s="289"/>
      <c r="B48" s="298" t="s">
        <v>141</v>
      </c>
      <c r="C48" s="548" t="s">
        <v>109</v>
      </c>
      <c r="D48" s="548" t="s">
        <v>109</v>
      </c>
      <c r="E48" s="548" t="s">
        <v>109</v>
      </c>
      <c r="F48" s="548" t="s">
        <v>109</v>
      </c>
      <c r="G48" s="548" t="s">
        <v>109</v>
      </c>
      <c r="I48" s="289"/>
      <c r="J48" s="289"/>
      <c r="K48" s="289"/>
      <c r="L48" s="289"/>
      <c r="M48" s="289"/>
    </row>
    <row r="49" spans="1:13" x14ac:dyDescent="0.2">
      <c r="A49" s="289"/>
      <c r="B49" s="297" t="s">
        <v>142</v>
      </c>
      <c r="C49" s="523" t="s">
        <v>109</v>
      </c>
      <c r="D49" s="523" t="s">
        <v>109</v>
      </c>
      <c r="E49" s="546" t="s">
        <v>109</v>
      </c>
      <c r="F49" s="546" t="s">
        <v>109</v>
      </c>
      <c r="G49" s="546" t="s">
        <v>109</v>
      </c>
      <c r="I49" s="289"/>
      <c r="J49" s="289"/>
      <c r="K49" s="289"/>
      <c r="L49" s="289"/>
      <c r="M49" s="289"/>
    </row>
    <row r="50" spans="1:13" x14ac:dyDescent="0.2">
      <c r="A50" s="289"/>
      <c r="B50" s="298" t="s">
        <v>143</v>
      </c>
      <c r="C50" s="548">
        <f>C73</f>
        <v>1634</v>
      </c>
      <c r="D50" s="548">
        <v>4188</v>
      </c>
      <c r="E50" s="548" t="s">
        <v>109</v>
      </c>
      <c r="F50" s="548" t="s">
        <v>109</v>
      </c>
      <c r="G50" s="548" t="s">
        <v>109</v>
      </c>
      <c r="I50" s="289"/>
      <c r="J50" s="289"/>
      <c r="K50" s="289"/>
      <c r="L50" s="289"/>
      <c r="M50" s="289"/>
    </row>
    <row r="51" spans="1:13" x14ac:dyDescent="0.2">
      <c r="A51" s="289"/>
      <c r="B51" s="297" t="s">
        <v>144</v>
      </c>
      <c r="C51" s="523" t="s">
        <v>109</v>
      </c>
      <c r="D51" s="523" t="s">
        <v>109</v>
      </c>
      <c r="E51" s="546" t="s">
        <v>109</v>
      </c>
      <c r="F51" s="546" t="s">
        <v>109</v>
      </c>
      <c r="G51" s="546" t="s">
        <v>109</v>
      </c>
      <c r="I51" s="289"/>
      <c r="J51" s="289"/>
      <c r="K51" s="289"/>
      <c r="L51" s="289"/>
      <c r="M51" s="289"/>
    </row>
    <row r="52" spans="1:13" x14ac:dyDescent="0.2">
      <c r="A52" s="289"/>
      <c r="B52" s="304" t="s">
        <v>145</v>
      </c>
      <c r="C52" s="554">
        <f>SUM(E81:E84)*1000</f>
        <v>7122400</v>
      </c>
      <c r="D52" s="554">
        <v>4465000</v>
      </c>
      <c r="E52" s="554" t="s">
        <v>109</v>
      </c>
      <c r="F52" s="554" t="s">
        <v>109</v>
      </c>
      <c r="G52" s="554" t="s">
        <v>109</v>
      </c>
      <c r="I52" s="289"/>
      <c r="J52" s="289"/>
      <c r="K52" s="289"/>
      <c r="L52" s="289"/>
      <c r="M52" s="289"/>
    </row>
    <row r="53" spans="1:13" ht="14.25" customHeight="1" x14ac:dyDescent="0.2">
      <c r="A53" s="289"/>
      <c r="B53" s="712" t="s">
        <v>146</v>
      </c>
      <c r="C53" s="712"/>
      <c r="D53" s="712"/>
      <c r="E53" s="712"/>
      <c r="F53" s="712"/>
      <c r="G53" s="712"/>
      <c r="H53" s="498"/>
      <c r="I53" s="498"/>
      <c r="J53" s="498"/>
      <c r="K53" s="498"/>
      <c r="L53" s="289"/>
      <c r="M53" s="289"/>
    </row>
    <row r="54" spans="1:13" x14ac:dyDescent="0.2">
      <c r="A54" s="289"/>
      <c r="B54" s="713"/>
      <c r="C54" s="713"/>
      <c r="D54" s="713"/>
      <c r="E54" s="713"/>
      <c r="F54" s="713"/>
      <c r="G54" s="713"/>
      <c r="H54" s="498"/>
      <c r="I54" s="498"/>
      <c r="J54" s="498"/>
      <c r="K54" s="498"/>
      <c r="L54" s="289"/>
      <c r="M54" s="289"/>
    </row>
    <row r="55" spans="1:13" x14ac:dyDescent="0.2">
      <c r="A55" s="289"/>
      <c r="B55" s="498"/>
      <c r="C55" s="498"/>
      <c r="D55" s="498"/>
      <c r="E55" s="498"/>
      <c r="F55" s="498"/>
      <c r="G55" s="498"/>
      <c r="H55" s="498"/>
      <c r="I55" s="498"/>
      <c r="J55" s="498"/>
      <c r="K55" s="498"/>
      <c r="L55" s="289"/>
      <c r="M55" s="289"/>
    </row>
    <row r="56" spans="1:13" ht="19.5" x14ac:dyDescent="0.4">
      <c r="A56" s="289"/>
      <c r="B56" s="310" t="s">
        <v>133</v>
      </c>
      <c r="D56" s="289"/>
      <c r="E56" s="289"/>
      <c r="F56" s="289"/>
      <c r="G56" s="289"/>
      <c r="H56" s="331"/>
      <c r="I56" s="498"/>
      <c r="J56" s="498"/>
      <c r="K56" s="498"/>
      <c r="L56" s="289"/>
      <c r="M56" s="289"/>
    </row>
    <row r="57" spans="1:13" ht="18.75" x14ac:dyDescent="0.4">
      <c r="A57" s="289"/>
      <c r="B57" s="307" t="s">
        <v>109</v>
      </c>
      <c r="C57" s="289"/>
      <c r="D57" s="289"/>
      <c r="E57" s="289"/>
      <c r="F57" s="289"/>
      <c r="G57" s="289"/>
      <c r="H57" s="498"/>
      <c r="I57" s="498"/>
      <c r="K57" s="498"/>
      <c r="L57" s="289"/>
      <c r="M57" s="289"/>
    </row>
    <row r="58" spans="1:13" ht="15.75" thickBot="1" x14ac:dyDescent="0.3">
      <c r="A58" s="289"/>
      <c r="B58" s="292" t="s">
        <v>107</v>
      </c>
      <c r="C58" s="321">
        <v>2021</v>
      </c>
      <c r="D58" s="321">
        <v>2020</v>
      </c>
      <c r="E58" s="321">
        <v>2019</v>
      </c>
      <c r="F58" s="321">
        <v>2012</v>
      </c>
      <c r="G58" s="321" t="s">
        <v>108</v>
      </c>
      <c r="H58" s="498"/>
      <c r="I58" s="498"/>
      <c r="K58" s="676"/>
      <c r="L58" s="289"/>
      <c r="M58" s="289"/>
    </row>
    <row r="59" spans="1:13" x14ac:dyDescent="0.2">
      <c r="A59" s="289"/>
      <c r="B59" s="297" t="s">
        <v>147</v>
      </c>
      <c r="C59" s="523">
        <v>326</v>
      </c>
      <c r="D59" s="523">
        <v>424</v>
      </c>
      <c r="E59" s="546">
        <v>588</v>
      </c>
      <c r="F59" s="546">
        <v>1248</v>
      </c>
      <c r="G59" s="546">
        <v>26</v>
      </c>
      <c r="H59" s="498"/>
      <c r="I59" s="498"/>
      <c r="K59" s="678"/>
      <c r="L59" s="289"/>
      <c r="M59" s="289"/>
    </row>
    <row r="60" spans="1:13" x14ac:dyDescent="0.2">
      <c r="A60" s="289"/>
      <c r="B60" s="498"/>
      <c r="C60" s="498"/>
      <c r="D60" s="498"/>
      <c r="E60" s="498"/>
      <c r="F60" s="498"/>
      <c r="G60" s="498"/>
      <c r="H60" s="498"/>
      <c r="I60" s="498"/>
      <c r="K60" s="678"/>
      <c r="L60" s="289"/>
      <c r="M60" s="289"/>
    </row>
    <row r="61" spans="1:13" ht="32.450000000000003" customHeight="1" x14ac:dyDescent="0.2">
      <c r="A61" s="289"/>
      <c r="B61" s="297" t="s">
        <v>109</v>
      </c>
      <c r="C61" s="297" t="s">
        <v>109</v>
      </c>
      <c r="D61" s="297" t="s">
        <v>109</v>
      </c>
      <c r="E61" s="297" t="s">
        <v>109</v>
      </c>
      <c r="F61" s="297" t="s">
        <v>109</v>
      </c>
      <c r="G61" s="297" t="s">
        <v>109</v>
      </c>
      <c r="H61" s="289"/>
      <c r="I61" s="289"/>
      <c r="K61" s="679"/>
      <c r="L61" s="289"/>
      <c r="M61" s="289"/>
    </row>
    <row r="62" spans="1:13" ht="19.5" x14ac:dyDescent="0.4">
      <c r="A62" s="289"/>
      <c r="B62" s="310" t="s">
        <v>136</v>
      </c>
      <c r="C62" s="331"/>
      <c r="D62" s="289"/>
      <c r="E62" s="289"/>
      <c r="F62" s="289"/>
      <c r="G62" s="289"/>
      <c r="H62" s="289"/>
      <c r="I62" s="289"/>
      <c r="K62" s="679"/>
      <c r="L62" s="289"/>
      <c r="M62" s="289"/>
    </row>
    <row r="63" spans="1:13" ht="18.75" x14ac:dyDescent="0.4">
      <c r="A63" s="289"/>
      <c r="B63" s="307" t="s">
        <v>109</v>
      </c>
      <c r="C63" s="289"/>
      <c r="D63" s="289"/>
      <c r="E63" s="289"/>
      <c r="F63" s="289"/>
      <c r="G63" s="289"/>
      <c r="H63" s="289"/>
      <c r="I63" s="289"/>
      <c r="K63" s="679"/>
      <c r="L63" s="289"/>
      <c r="M63" s="289"/>
    </row>
    <row r="64" spans="1:13" ht="15.75" thickBot="1" x14ac:dyDescent="0.3">
      <c r="A64" s="289"/>
      <c r="B64" s="292" t="s">
        <v>107</v>
      </c>
      <c r="C64" s="321">
        <v>2021</v>
      </c>
      <c r="D64" s="321">
        <v>2020</v>
      </c>
      <c r="E64" s="321">
        <v>2019</v>
      </c>
      <c r="F64" s="321">
        <v>2012</v>
      </c>
      <c r="G64" s="321" t="s">
        <v>108</v>
      </c>
      <c r="I64" s="289"/>
      <c r="K64" s="676"/>
      <c r="L64" s="289"/>
      <c r="M64" s="289"/>
    </row>
    <row r="65" spans="1:13" x14ac:dyDescent="0.2">
      <c r="A65" s="289"/>
      <c r="B65" s="297" t="s">
        <v>148</v>
      </c>
      <c r="C65" s="523">
        <v>31</v>
      </c>
      <c r="D65" s="523">
        <v>215</v>
      </c>
      <c r="E65" s="546">
        <v>319</v>
      </c>
      <c r="F65" s="546">
        <v>1151</v>
      </c>
      <c r="G65" s="546">
        <f>C65/F65*100</f>
        <v>2.6933101650738487</v>
      </c>
      <c r="I65" s="289"/>
      <c r="K65" s="679"/>
      <c r="L65" s="289"/>
      <c r="M65" s="289"/>
    </row>
    <row r="66" spans="1:13" x14ac:dyDescent="0.2">
      <c r="A66" s="289"/>
      <c r="B66" s="298" t="s">
        <v>149</v>
      </c>
      <c r="C66" s="548">
        <v>5</v>
      </c>
      <c r="D66" s="548">
        <v>24</v>
      </c>
      <c r="E66" s="548">
        <v>38</v>
      </c>
      <c r="F66" s="548">
        <v>49</v>
      </c>
      <c r="G66" s="548">
        <f>C66/F66*100</f>
        <v>10.204081632653061</v>
      </c>
      <c r="I66" s="289"/>
      <c r="K66" s="679"/>
      <c r="L66" s="289"/>
      <c r="M66" s="289"/>
    </row>
    <row r="67" spans="1:13" x14ac:dyDescent="0.2">
      <c r="A67" s="289"/>
      <c r="B67" s="297" t="s">
        <v>150</v>
      </c>
      <c r="C67" s="523">
        <v>288</v>
      </c>
      <c r="D67" s="523">
        <v>377</v>
      </c>
      <c r="E67" s="546">
        <v>548</v>
      </c>
      <c r="F67" s="546">
        <v>1060</v>
      </c>
      <c r="G67" s="546">
        <f>C67/F67*100</f>
        <v>27.169811320754718</v>
      </c>
      <c r="I67" s="289"/>
      <c r="K67" s="679"/>
      <c r="L67" s="289"/>
      <c r="M67" s="289"/>
    </row>
    <row r="68" spans="1:13" x14ac:dyDescent="0.2">
      <c r="A68" s="289"/>
      <c r="B68" s="304" t="s">
        <v>151</v>
      </c>
      <c r="C68" s="554">
        <v>5</v>
      </c>
      <c r="D68" s="554">
        <v>28</v>
      </c>
      <c r="E68" s="554">
        <v>31</v>
      </c>
      <c r="F68" s="554">
        <v>77</v>
      </c>
      <c r="G68" s="554">
        <f>C68/F68*100</f>
        <v>6.4935064935064926</v>
      </c>
      <c r="I68" s="289"/>
      <c r="J68" s="289"/>
      <c r="K68" s="679"/>
      <c r="L68" s="289"/>
      <c r="M68" s="289"/>
    </row>
    <row r="69" spans="1:13" ht="18.75" x14ac:dyDescent="0.4">
      <c r="A69" s="289"/>
      <c r="B69" s="307" t="s">
        <v>109</v>
      </c>
      <c r="C69" s="289"/>
      <c r="D69" s="289"/>
      <c r="E69" s="289"/>
      <c r="F69" s="289"/>
      <c r="G69" s="289"/>
      <c r="H69" s="289"/>
      <c r="I69" s="289"/>
      <c r="J69" s="289"/>
      <c r="K69" s="679"/>
      <c r="L69" s="289"/>
      <c r="M69" s="289"/>
    </row>
    <row r="70" spans="1:13" ht="19.5" x14ac:dyDescent="0.4">
      <c r="A70" s="289"/>
      <c r="B70" s="310" t="s">
        <v>143</v>
      </c>
      <c r="C70" s="289"/>
      <c r="D70" s="289"/>
      <c r="E70" s="289"/>
      <c r="F70" s="289"/>
      <c r="G70" s="289"/>
      <c r="H70" s="289"/>
      <c r="I70" s="289"/>
      <c r="J70" s="289"/>
      <c r="K70" s="679"/>
      <c r="L70" s="289"/>
      <c r="M70" s="289"/>
    </row>
    <row r="71" spans="1:13" ht="18.75" x14ac:dyDescent="0.4">
      <c r="A71" s="289"/>
      <c r="B71" s="307" t="s">
        <v>109</v>
      </c>
      <c r="C71" s="289"/>
      <c r="D71" s="289"/>
      <c r="E71" s="289"/>
      <c r="F71" s="289"/>
      <c r="G71" s="289"/>
      <c r="H71" s="289"/>
      <c r="I71" s="289"/>
      <c r="J71" s="289"/>
      <c r="K71" s="679"/>
      <c r="L71" s="289"/>
      <c r="M71" s="289"/>
    </row>
    <row r="72" spans="1:13" ht="15.75" thickBot="1" x14ac:dyDescent="0.3">
      <c r="A72" s="289"/>
      <c r="B72" s="292" t="s">
        <v>107</v>
      </c>
      <c r="C72" s="321">
        <v>2021</v>
      </c>
      <c r="D72" s="321">
        <v>2020</v>
      </c>
      <c r="E72" s="321">
        <v>2019</v>
      </c>
      <c r="F72" s="321">
        <v>2012</v>
      </c>
      <c r="G72" s="321" t="s">
        <v>108</v>
      </c>
      <c r="I72" s="289"/>
      <c r="K72" s="676"/>
      <c r="L72" s="289"/>
      <c r="M72" s="289"/>
    </row>
    <row r="73" spans="1:13" x14ac:dyDescent="0.2">
      <c r="A73" s="289"/>
      <c r="B73" s="299" t="s">
        <v>152</v>
      </c>
      <c r="C73" s="499">
        <v>1634</v>
      </c>
      <c r="D73" s="499">
        <v>4188</v>
      </c>
      <c r="E73" s="499" t="s">
        <v>111</v>
      </c>
      <c r="F73" s="499" t="s">
        <v>111</v>
      </c>
      <c r="G73" s="557" t="s">
        <v>111</v>
      </c>
      <c r="I73" s="368"/>
      <c r="J73" s="289"/>
      <c r="K73" s="679"/>
      <c r="L73" s="289"/>
      <c r="M73" s="289"/>
    </row>
    <row r="74" spans="1:13" x14ac:dyDescent="0.2">
      <c r="A74" s="289"/>
      <c r="B74" s="706" t="s">
        <v>153</v>
      </c>
      <c r="C74" s="706"/>
      <c r="D74" s="706"/>
      <c r="E74" s="706"/>
      <c r="F74" s="706"/>
      <c r="G74" s="706"/>
      <c r="H74" s="707"/>
      <c r="I74" s="707"/>
      <c r="J74" s="707"/>
      <c r="K74" s="707"/>
      <c r="L74" s="289"/>
      <c r="M74" s="289"/>
    </row>
    <row r="75" spans="1:13" x14ac:dyDescent="0.2">
      <c r="A75" s="289"/>
      <c r="B75" s="297" t="s">
        <v>109</v>
      </c>
      <c r="C75" s="297" t="s">
        <v>109</v>
      </c>
      <c r="D75" s="297" t="s">
        <v>109</v>
      </c>
      <c r="E75" s="297" t="s">
        <v>109</v>
      </c>
      <c r="F75" s="297" t="s">
        <v>109</v>
      </c>
      <c r="G75" s="297" t="s">
        <v>109</v>
      </c>
      <c r="H75" s="289"/>
      <c r="I75" s="289"/>
      <c r="J75" s="289"/>
      <c r="K75" s="289"/>
      <c r="L75" s="289"/>
      <c r="M75" s="289"/>
    </row>
    <row r="76" spans="1:13" ht="19.5" x14ac:dyDescent="0.4">
      <c r="A76" s="289"/>
      <c r="B76" s="310" t="s">
        <v>145</v>
      </c>
      <c r="C76" s="289"/>
      <c r="D76" s="289"/>
      <c r="E76" s="289"/>
      <c r="F76" s="289"/>
      <c r="G76" s="289"/>
      <c r="H76" s="289"/>
      <c r="I76" s="289"/>
      <c r="J76" s="289"/>
      <c r="K76" s="289"/>
      <c r="L76" s="289"/>
      <c r="M76" s="289"/>
    </row>
    <row r="77" spans="1:13" ht="23.25" customHeight="1" x14ac:dyDescent="0.4">
      <c r="A77" s="289"/>
      <c r="B77" s="307" t="s">
        <v>109</v>
      </c>
      <c r="C77" s="289"/>
      <c r="D77" s="289"/>
      <c r="E77" s="289"/>
      <c r="F77" s="289"/>
      <c r="G77" s="289"/>
      <c r="H77" s="289"/>
      <c r="I77" s="289"/>
      <c r="J77" s="289"/>
      <c r="K77" s="289"/>
      <c r="L77" s="289"/>
      <c r="M77" s="289"/>
    </row>
    <row r="78" spans="1:13" ht="23.25" customHeight="1" x14ac:dyDescent="0.25">
      <c r="A78" s="289"/>
      <c r="B78" s="313" t="s">
        <v>154</v>
      </c>
      <c r="C78" s="289"/>
      <c r="D78" s="289"/>
      <c r="E78" s="289"/>
      <c r="F78" s="289"/>
      <c r="G78" s="289"/>
      <c r="H78" s="289"/>
      <c r="I78" s="289"/>
      <c r="J78" s="289"/>
      <c r="K78" s="289"/>
      <c r="L78" s="289"/>
      <c r="M78" s="289"/>
    </row>
    <row r="79" spans="1:13" ht="15" thickBot="1" x14ac:dyDescent="0.25">
      <c r="A79" s="294" t="s">
        <v>109</v>
      </c>
      <c r="B79" s="363" t="s">
        <v>155</v>
      </c>
      <c r="C79" s="311" t="s">
        <v>109</v>
      </c>
      <c r="D79" s="311" t="s">
        <v>109</v>
      </c>
      <c r="E79" s="311" t="s">
        <v>109</v>
      </c>
      <c r="F79" s="311" t="s">
        <v>109</v>
      </c>
      <c r="G79" s="297" t="s">
        <v>109</v>
      </c>
      <c r="H79" s="294" t="s">
        <v>109</v>
      </c>
      <c r="I79" s="294" t="s">
        <v>109</v>
      </c>
      <c r="K79" s="676"/>
      <c r="L79" s="294" t="s">
        <v>109</v>
      </c>
      <c r="M79" s="289"/>
    </row>
    <row r="80" spans="1:13" ht="25.5" x14ac:dyDescent="0.2">
      <c r="A80" s="289"/>
      <c r="B80" s="297" t="s">
        <v>156</v>
      </c>
      <c r="C80" s="490" t="s">
        <v>157</v>
      </c>
      <c r="D80" s="327" t="s">
        <v>158</v>
      </c>
      <c r="E80" s="327" t="s">
        <v>159</v>
      </c>
      <c r="F80" s="327" t="s">
        <v>160</v>
      </c>
      <c r="G80" s="303"/>
      <c r="H80" s="303" t="s">
        <v>109</v>
      </c>
      <c r="I80" s="289"/>
      <c r="J80" s="289"/>
      <c r="K80" s="289"/>
      <c r="L80" s="289"/>
      <c r="M80" s="289"/>
    </row>
    <row r="81" spans="1:14" ht="19.5" customHeight="1" x14ac:dyDescent="0.4">
      <c r="A81" s="289"/>
      <c r="B81" s="298" t="s">
        <v>161</v>
      </c>
      <c r="C81" s="558">
        <f>SUM(C91:C98)</f>
        <v>1305.9000000000001</v>
      </c>
      <c r="D81" s="696">
        <f>SUM(C91:C98)/SUM(C91/D91+C92/D92+C93/D93+C94/D94+C95/D95+C96/D96+C97/D97+C98/D98)</f>
        <v>0.90727115979526396</v>
      </c>
      <c r="E81" s="558">
        <f>SUM(E91:E98)</f>
        <v>3535.7999999999997</v>
      </c>
      <c r="F81" s="700">
        <f>E81/C81</f>
        <v>2.7075580059728916</v>
      </c>
      <c r="G81" s="330"/>
      <c r="H81" s="368"/>
      <c r="I81" s="308"/>
      <c r="J81" s="289"/>
      <c r="K81" s="289"/>
      <c r="L81" s="289"/>
      <c r="M81" s="289"/>
    </row>
    <row r="82" spans="1:14" ht="18.75" customHeight="1" x14ac:dyDescent="0.4">
      <c r="A82" s="289"/>
      <c r="B82" s="312" t="s">
        <v>162</v>
      </c>
      <c r="C82" s="499">
        <f>SUM(C115:C117)</f>
        <v>71.400000000000006</v>
      </c>
      <c r="D82" s="697">
        <f>SUM(C115:C117)/SUM(C115/D115+C116/D116+C117/D117)</f>
        <v>0.78238647155660379</v>
      </c>
      <c r="E82" s="559">
        <f>SUM(E115:E117)</f>
        <v>618.59999999999991</v>
      </c>
      <c r="F82" s="701">
        <f>E82/C82</f>
        <v>8.663865546218485</v>
      </c>
      <c r="G82" s="330"/>
      <c r="H82" s="368"/>
      <c r="I82" s="308"/>
      <c r="J82" s="289"/>
      <c r="K82" s="289"/>
      <c r="L82" s="289"/>
      <c r="M82" s="289"/>
    </row>
    <row r="83" spans="1:14" ht="15.75" customHeight="1" x14ac:dyDescent="0.4">
      <c r="A83" s="289"/>
      <c r="B83" s="298" t="s">
        <v>163</v>
      </c>
      <c r="C83" s="558">
        <v>420</v>
      </c>
      <c r="D83" s="698">
        <v>0.69</v>
      </c>
      <c r="E83" s="560">
        <v>2830</v>
      </c>
      <c r="F83" s="702">
        <f>E83/C83</f>
        <v>6.7380952380952381</v>
      </c>
      <c r="G83" s="330"/>
      <c r="H83" s="297" t="s">
        <v>109</v>
      </c>
      <c r="I83" s="308"/>
      <c r="J83" s="289"/>
      <c r="K83" s="289"/>
      <c r="L83" s="289"/>
      <c r="M83" s="289"/>
    </row>
    <row r="84" spans="1:14" ht="18" customHeight="1" x14ac:dyDescent="0.4">
      <c r="A84" s="289"/>
      <c r="B84" s="636" t="s">
        <v>164</v>
      </c>
      <c r="C84" s="557">
        <v>103</v>
      </c>
      <c r="D84" s="699">
        <v>0.7</v>
      </c>
      <c r="E84" s="637">
        <v>138</v>
      </c>
      <c r="F84" s="703">
        <f>E84/C84</f>
        <v>1.3398058252427185</v>
      </c>
      <c r="G84" s="308"/>
      <c r="H84" s="308"/>
      <c r="I84" s="308"/>
      <c r="J84" s="289"/>
      <c r="K84" s="289"/>
      <c r="L84" s="289"/>
      <c r="M84" s="289"/>
    </row>
    <row r="85" spans="1:14" s="121" customFormat="1" ht="31.5" customHeight="1" x14ac:dyDescent="0.2">
      <c r="A85" s="535"/>
      <c r="B85" s="715" t="s">
        <v>165</v>
      </c>
      <c r="C85" s="715"/>
      <c r="D85" s="715"/>
      <c r="E85" s="715"/>
      <c r="F85" s="715"/>
      <c r="G85" s="536"/>
      <c r="H85" s="536"/>
      <c r="I85" s="536"/>
      <c r="J85" s="535"/>
      <c r="K85" s="535"/>
      <c r="L85" s="535"/>
      <c r="M85" s="535"/>
    </row>
    <row r="86" spans="1:14" s="129" customFormat="1" ht="18.75" x14ac:dyDescent="0.4">
      <c r="A86" s="289"/>
      <c r="B86" s="307" t="s">
        <v>166</v>
      </c>
      <c r="C86" s="329"/>
      <c r="D86" s="289"/>
      <c r="E86" s="289"/>
      <c r="F86" s="289"/>
      <c r="G86" s="289"/>
      <c r="H86" s="289"/>
      <c r="I86" s="289"/>
      <c r="J86" s="289"/>
      <c r="K86" s="289"/>
      <c r="L86" s="289"/>
      <c r="M86" s="289"/>
      <c r="N86"/>
    </row>
    <row r="87" spans="1:14" ht="19.5" customHeight="1" x14ac:dyDescent="0.2">
      <c r="A87" s="289"/>
      <c r="B87" s="289"/>
      <c r="C87" s="289"/>
      <c r="D87" s="289"/>
      <c r="E87" s="289"/>
      <c r="F87" s="289"/>
      <c r="G87" s="289"/>
      <c r="H87" s="289"/>
      <c r="I87" s="289"/>
      <c r="J87" s="289"/>
      <c r="K87" s="289"/>
      <c r="L87" s="289"/>
      <c r="M87" s="289"/>
    </row>
    <row r="88" spans="1:14" s="129" customFormat="1" ht="15" x14ac:dyDescent="0.25">
      <c r="A88" s="289"/>
      <c r="B88" s="313" t="s">
        <v>167</v>
      </c>
      <c r="C88" s="289"/>
      <c r="D88" s="289"/>
      <c r="E88" s="289"/>
      <c r="F88" s="289"/>
      <c r="G88" s="289"/>
      <c r="H88" s="289"/>
      <c r="I88" s="289"/>
      <c r="J88" s="289"/>
      <c r="K88" s="289"/>
      <c r="L88" s="289"/>
      <c r="M88" s="289"/>
      <c r="N88"/>
    </row>
    <row r="89" spans="1:14" ht="15" thickBot="1" x14ac:dyDescent="0.25">
      <c r="A89" s="289"/>
      <c r="B89" s="314" t="s">
        <v>168</v>
      </c>
      <c r="C89" s="314" t="s">
        <v>109</v>
      </c>
      <c r="D89" s="314" t="s">
        <v>109</v>
      </c>
      <c r="E89" s="314" t="s">
        <v>109</v>
      </c>
      <c r="F89" s="314" t="s">
        <v>109</v>
      </c>
      <c r="G89" s="314" t="s">
        <v>109</v>
      </c>
      <c r="H89" s="314" t="s">
        <v>109</v>
      </c>
      <c r="I89" s="289"/>
      <c r="K89" s="676"/>
      <c r="L89" s="289"/>
      <c r="M89" s="289"/>
    </row>
    <row r="90" spans="1:14" ht="25.5" x14ac:dyDescent="0.2">
      <c r="A90" s="289"/>
      <c r="B90" s="315" t="s">
        <v>169</v>
      </c>
      <c r="C90" s="490" t="s">
        <v>157</v>
      </c>
      <c r="D90" s="328" t="s">
        <v>170</v>
      </c>
      <c r="E90" s="328" t="s">
        <v>159</v>
      </c>
      <c r="F90" s="328" t="s">
        <v>171</v>
      </c>
      <c r="G90" s="327" t="s">
        <v>160</v>
      </c>
      <c r="H90" s="328" t="s">
        <v>172</v>
      </c>
      <c r="I90" s="367"/>
      <c r="J90" s="289"/>
      <c r="K90" s="289"/>
      <c r="L90" s="289"/>
      <c r="M90" s="289"/>
    </row>
    <row r="91" spans="1:14" x14ac:dyDescent="0.2">
      <c r="A91" s="289"/>
      <c r="B91" s="438" t="s">
        <v>173</v>
      </c>
      <c r="C91" s="369">
        <v>898.1</v>
      </c>
      <c r="D91" s="370">
        <v>0.96</v>
      </c>
      <c r="E91" s="505">
        <v>1009.1</v>
      </c>
      <c r="F91" s="370">
        <f t="shared" ref="F91:F98" si="3">E91/SUM($E$91:$E$98)</f>
        <v>0.28539510153289216</v>
      </c>
      <c r="G91" s="369">
        <v>1.17</v>
      </c>
      <c r="H91" s="500">
        <v>3.4</v>
      </c>
      <c r="I91" s="316"/>
      <c r="J91" s="289"/>
      <c r="K91" s="289"/>
      <c r="L91" s="289"/>
      <c r="M91" s="289"/>
    </row>
    <row r="92" spans="1:14" x14ac:dyDescent="0.2">
      <c r="A92" s="289"/>
      <c r="B92" s="439" t="s">
        <v>174</v>
      </c>
      <c r="C92" s="482">
        <v>68.099999999999994</v>
      </c>
      <c r="D92" s="483">
        <v>0.89</v>
      </c>
      <c r="E92" s="482">
        <v>119.1</v>
      </c>
      <c r="F92" s="483">
        <f t="shared" si="3"/>
        <v>3.3684031902256918E-2</v>
      </c>
      <c r="G92" s="482">
        <v>1.75</v>
      </c>
      <c r="H92" s="501">
        <v>3.3</v>
      </c>
      <c r="I92" s="289"/>
      <c r="J92" s="289"/>
      <c r="K92" s="289"/>
      <c r="L92" s="289"/>
      <c r="M92" s="289"/>
    </row>
    <row r="93" spans="1:14" x14ac:dyDescent="0.2">
      <c r="A93" s="289"/>
      <c r="B93" s="440" t="s">
        <v>175</v>
      </c>
      <c r="C93" s="369">
        <v>37.5</v>
      </c>
      <c r="D93" s="370">
        <v>0.99</v>
      </c>
      <c r="E93" s="369">
        <v>28.3</v>
      </c>
      <c r="F93" s="370">
        <f t="shared" si="3"/>
        <v>8.0038463714010976E-3</v>
      </c>
      <c r="G93" s="369">
        <v>0.75</v>
      </c>
      <c r="H93" s="500">
        <v>3.2</v>
      </c>
      <c r="I93" s="289"/>
      <c r="J93" s="289"/>
      <c r="K93" s="289"/>
      <c r="L93" s="289"/>
      <c r="M93" s="289"/>
    </row>
    <row r="94" spans="1:14" x14ac:dyDescent="0.2">
      <c r="A94" s="289"/>
      <c r="B94" s="439" t="s">
        <v>176</v>
      </c>
      <c r="C94" s="482">
        <v>93.7</v>
      </c>
      <c r="D94" s="483">
        <v>0.72</v>
      </c>
      <c r="E94" s="482">
        <v>62.9</v>
      </c>
      <c r="F94" s="483">
        <f t="shared" si="3"/>
        <v>1.7789467730075233E-2</v>
      </c>
      <c r="G94" s="482">
        <v>0.67</v>
      </c>
      <c r="H94" s="501">
        <v>3.3</v>
      </c>
      <c r="I94" s="289"/>
      <c r="J94" s="289"/>
      <c r="K94" s="289"/>
      <c r="L94" s="289"/>
      <c r="M94" s="289"/>
    </row>
    <row r="95" spans="1:14" x14ac:dyDescent="0.2">
      <c r="A95" s="289"/>
      <c r="B95" s="440" t="s">
        <v>177</v>
      </c>
      <c r="C95" s="369">
        <v>81.7</v>
      </c>
      <c r="D95" s="370">
        <v>0.62</v>
      </c>
      <c r="E95" s="369">
        <v>113.3</v>
      </c>
      <c r="F95" s="370">
        <f t="shared" si="3"/>
        <v>3.2043667628259519E-2</v>
      </c>
      <c r="G95" s="369">
        <v>1.39</v>
      </c>
      <c r="H95" s="500">
        <v>3.4</v>
      </c>
      <c r="I95" s="289"/>
      <c r="J95" s="289"/>
      <c r="K95" s="289"/>
      <c r="L95" s="289"/>
      <c r="M95" s="289"/>
    </row>
    <row r="96" spans="1:14" x14ac:dyDescent="0.2">
      <c r="A96" s="289"/>
      <c r="B96" s="439" t="s">
        <v>178</v>
      </c>
      <c r="C96" s="482">
        <v>86.4</v>
      </c>
      <c r="D96" s="483">
        <v>1</v>
      </c>
      <c r="E96" s="506">
        <v>1951.3</v>
      </c>
      <c r="F96" s="483">
        <f t="shared" si="3"/>
        <v>0.55186944962950402</v>
      </c>
      <c r="G96" s="482">
        <v>22.6</v>
      </c>
      <c r="H96" s="482">
        <v>5</v>
      </c>
      <c r="I96" s="289"/>
      <c r="J96" s="289"/>
      <c r="K96" s="289"/>
      <c r="L96" s="289"/>
      <c r="M96" s="289"/>
    </row>
    <row r="97" spans="1:13" ht="15.75" customHeight="1" x14ac:dyDescent="0.2">
      <c r="A97" s="289"/>
      <c r="B97" s="438" t="s">
        <v>179</v>
      </c>
      <c r="C97" s="369">
        <v>22.6</v>
      </c>
      <c r="D97" s="370">
        <v>1</v>
      </c>
      <c r="E97" s="505">
        <v>201.6</v>
      </c>
      <c r="F97" s="370">
        <f t="shared" si="3"/>
        <v>5.7016799592737151E-2</v>
      </c>
      <c r="G97" s="369">
        <v>8.9</v>
      </c>
      <c r="H97" s="369">
        <v>5</v>
      </c>
      <c r="I97" s="289"/>
      <c r="J97" s="289"/>
      <c r="K97" s="289"/>
      <c r="L97" s="289"/>
      <c r="M97" s="289"/>
    </row>
    <row r="98" spans="1:13" x14ac:dyDescent="0.2">
      <c r="A98" s="289"/>
      <c r="B98" s="441" t="s">
        <v>180</v>
      </c>
      <c r="C98" s="502">
        <v>17.8</v>
      </c>
      <c r="D98" s="503">
        <v>0.96</v>
      </c>
      <c r="E98" s="502">
        <v>50.2</v>
      </c>
      <c r="F98" s="503">
        <f t="shared" si="3"/>
        <v>1.4197635612874033E-2</v>
      </c>
      <c r="G98" s="502">
        <v>2.82</v>
      </c>
      <c r="H98" s="504">
        <v>3.5</v>
      </c>
      <c r="I98" s="289"/>
      <c r="J98" s="289"/>
      <c r="K98" s="289"/>
      <c r="L98" s="289"/>
      <c r="M98" s="289"/>
    </row>
    <row r="99" spans="1:13" ht="69.75" customHeight="1" x14ac:dyDescent="0.2">
      <c r="A99" s="289"/>
      <c r="B99" s="716" t="s">
        <v>181</v>
      </c>
      <c r="C99" s="716"/>
      <c r="D99" s="716"/>
      <c r="E99" s="716"/>
      <c r="F99" s="716"/>
      <c r="G99" s="716"/>
      <c r="H99" s="716"/>
      <c r="I99" s="289"/>
      <c r="J99" s="289"/>
      <c r="K99" s="289"/>
      <c r="L99" s="289"/>
      <c r="M99" s="294" t="s">
        <v>109</v>
      </c>
    </row>
    <row r="100" spans="1:13" ht="14.1" customHeight="1" x14ac:dyDescent="0.2">
      <c r="A100" s="289"/>
      <c r="B100" s="289"/>
      <c r="C100" s="289"/>
      <c r="D100" s="289"/>
      <c r="E100" s="289"/>
      <c r="F100" s="289"/>
      <c r="G100" s="289"/>
      <c r="H100" s="289"/>
      <c r="I100" s="289"/>
      <c r="J100" s="289"/>
      <c r="K100" s="289"/>
      <c r="L100" s="289"/>
      <c r="M100" s="289"/>
    </row>
    <row r="101" spans="1:13" ht="20.25" customHeight="1" x14ac:dyDescent="0.25">
      <c r="A101" s="289"/>
      <c r="B101" s="313" t="s">
        <v>182</v>
      </c>
      <c r="C101" s="289"/>
      <c r="D101" s="289"/>
      <c r="E101" s="289"/>
      <c r="F101" s="289"/>
      <c r="G101" s="289"/>
      <c r="H101" s="289"/>
      <c r="I101" s="289"/>
      <c r="J101" s="289"/>
      <c r="K101" s="289"/>
      <c r="L101" s="294" t="s">
        <v>109</v>
      </c>
      <c r="M101" s="294" t="s">
        <v>109</v>
      </c>
    </row>
    <row r="102" spans="1:13" ht="15" thickBot="1" x14ac:dyDescent="0.25">
      <c r="A102" s="289"/>
      <c r="B102" s="314" t="s">
        <v>183</v>
      </c>
      <c r="C102" s="314" t="s">
        <v>109</v>
      </c>
      <c r="D102" s="314" t="s">
        <v>109</v>
      </c>
      <c r="E102" s="314" t="s">
        <v>109</v>
      </c>
      <c r="F102" s="314" t="s">
        <v>109</v>
      </c>
      <c r="G102" s="314" t="s">
        <v>109</v>
      </c>
      <c r="H102" s="289"/>
      <c r="I102" s="289"/>
      <c r="K102" s="676"/>
      <c r="L102" s="289"/>
      <c r="M102" s="289"/>
    </row>
    <row r="103" spans="1:13" ht="27" customHeight="1" x14ac:dyDescent="0.2">
      <c r="A103" s="289"/>
      <c r="B103" s="317" t="s">
        <v>184</v>
      </c>
      <c r="C103" s="490" t="s">
        <v>157</v>
      </c>
      <c r="D103" s="327" t="s">
        <v>170</v>
      </c>
      <c r="E103" s="327" t="s">
        <v>159</v>
      </c>
      <c r="F103" s="327" t="s">
        <v>160</v>
      </c>
      <c r="G103" s="328" t="s">
        <v>172</v>
      </c>
      <c r="H103" s="289"/>
      <c r="I103" s="289"/>
      <c r="J103" s="289"/>
      <c r="K103" s="679"/>
      <c r="L103" s="289"/>
      <c r="M103" s="289"/>
    </row>
    <row r="104" spans="1:13" x14ac:dyDescent="0.2">
      <c r="A104" s="289"/>
      <c r="B104" s="298" t="s">
        <v>185</v>
      </c>
      <c r="C104" s="369">
        <f>584.9+18.2</f>
        <v>603.1</v>
      </c>
      <c r="D104" s="370">
        <f>C104/(584.9/0.96+18.2/1)</f>
        <v>0.96116021329012624</v>
      </c>
      <c r="E104" s="505">
        <f>720.3+376.6</f>
        <v>1096.9000000000001</v>
      </c>
      <c r="F104" s="373">
        <f>E104/C104</f>
        <v>1.8187696899353343</v>
      </c>
      <c r="G104" s="507">
        <f>3.4*584.9/C104+5*18.2/C104</f>
        <v>3.4482838666887745</v>
      </c>
      <c r="H104" s="316"/>
      <c r="I104" s="289"/>
      <c r="J104" s="289"/>
      <c r="K104" s="679"/>
      <c r="L104" s="289"/>
      <c r="M104" s="289"/>
    </row>
    <row r="105" spans="1:13" x14ac:dyDescent="0.2">
      <c r="A105" s="289"/>
      <c r="B105" s="318" t="s">
        <v>186</v>
      </c>
      <c r="C105" s="381">
        <f>33.5+27.6</f>
        <v>61.1</v>
      </c>
      <c r="D105" s="382">
        <f>C105/(33.5/0.92+27.6/1)</f>
        <v>0.9544929701827074</v>
      </c>
      <c r="E105" s="383">
        <f>35+521.9</f>
        <v>556.9</v>
      </c>
      <c r="F105" s="493">
        <f>E105/C105</f>
        <v>9.1145662847790501</v>
      </c>
      <c r="G105" s="508">
        <f>3.3*33.5/C105+5*27.6/C105</f>
        <v>4.0679214402618662</v>
      </c>
      <c r="H105" s="289"/>
      <c r="I105" s="289"/>
      <c r="J105" s="289"/>
      <c r="K105" s="679"/>
      <c r="L105" s="289"/>
      <c r="M105" s="289"/>
    </row>
    <row r="106" spans="1:13" x14ac:dyDescent="0.2">
      <c r="A106" s="289"/>
      <c r="B106" s="298" t="s">
        <v>187</v>
      </c>
      <c r="C106" s="369">
        <f>441.1+55.4</f>
        <v>496.5</v>
      </c>
      <c r="D106" s="370">
        <f>C106/(441.1/0.82+55.4/1)</f>
        <v>0.83680692580899763</v>
      </c>
      <c r="E106" s="505">
        <f>453.7+1167</f>
        <v>1620.7</v>
      </c>
      <c r="F106" s="373">
        <f>E106/C106</f>
        <v>3.2642497482376638</v>
      </c>
      <c r="G106" s="373">
        <f>3.4*441.1/C106+5*55.4/C106</f>
        <v>3.5785297079556897</v>
      </c>
      <c r="H106" s="289"/>
      <c r="I106" s="289"/>
      <c r="J106" s="289"/>
      <c r="K106" s="679"/>
      <c r="L106" s="289"/>
      <c r="M106" s="289"/>
    </row>
    <row r="107" spans="1:13" x14ac:dyDescent="0.2">
      <c r="A107" s="289"/>
      <c r="B107" s="386" t="s">
        <v>188</v>
      </c>
      <c r="C107" s="384">
        <f>3.6+4</f>
        <v>7.6</v>
      </c>
      <c r="D107" s="385">
        <f>C107/(3.6/0.94+4/1)</f>
        <v>0.97065217391304337</v>
      </c>
      <c r="E107" s="384">
        <f>3.3+45.6</f>
        <v>48.9</v>
      </c>
      <c r="F107" s="509">
        <f>E107/C107</f>
        <v>6.4342105263157894</v>
      </c>
      <c r="G107" s="510">
        <f>3.3*3.6/C107+5*4/C107</f>
        <v>4.1947368421052635</v>
      </c>
      <c r="H107" s="289"/>
      <c r="I107" s="289"/>
      <c r="J107" s="289"/>
      <c r="K107" s="679"/>
      <c r="L107" s="289"/>
      <c r="M107" s="289"/>
    </row>
    <row r="108" spans="1:13" ht="36.75" customHeight="1" x14ac:dyDescent="0.2">
      <c r="A108" s="289"/>
      <c r="B108" s="711" t="s">
        <v>189</v>
      </c>
      <c r="C108" s="711"/>
      <c r="D108" s="711"/>
      <c r="E108" s="711"/>
      <c r="F108" s="711"/>
      <c r="G108" s="711"/>
      <c r="H108" s="289"/>
      <c r="I108" s="289"/>
      <c r="J108" s="289"/>
      <c r="K108" s="679"/>
      <c r="L108" s="289"/>
      <c r="M108" s="289"/>
    </row>
    <row r="109" spans="1:13" x14ac:dyDescent="0.2">
      <c r="A109" s="289"/>
      <c r="B109" s="289"/>
      <c r="C109" s="289"/>
      <c r="D109" s="289"/>
      <c r="E109" s="289"/>
      <c r="F109" s="289"/>
      <c r="G109" s="289"/>
      <c r="H109" s="289"/>
      <c r="I109" s="289"/>
      <c r="J109" s="289"/>
      <c r="K109" s="679"/>
      <c r="L109" s="289"/>
      <c r="M109" s="289"/>
    </row>
    <row r="110" spans="1:13" ht="18.75" x14ac:dyDescent="0.4">
      <c r="A110" s="289"/>
      <c r="B110" s="307" t="s">
        <v>190</v>
      </c>
      <c r="C110" s="329"/>
      <c r="D110" s="289"/>
      <c r="E110" s="289"/>
      <c r="F110" s="289"/>
      <c r="G110" s="289"/>
      <c r="H110" s="289"/>
      <c r="I110" s="289"/>
      <c r="J110" s="289"/>
      <c r="K110" s="679"/>
      <c r="L110" s="289"/>
      <c r="M110" s="289"/>
    </row>
    <row r="111" spans="1:13" x14ac:dyDescent="0.2">
      <c r="A111" s="289"/>
      <c r="B111" s="319" t="s">
        <v>109</v>
      </c>
      <c r="C111" s="319" t="s">
        <v>109</v>
      </c>
      <c r="D111" s="319" t="s">
        <v>109</v>
      </c>
      <c r="E111" s="319" t="s">
        <v>109</v>
      </c>
      <c r="F111" s="319" t="s">
        <v>109</v>
      </c>
      <c r="G111" s="319" t="s">
        <v>109</v>
      </c>
      <c r="H111" s="319" t="s">
        <v>109</v>
      </c>
      <c r="I111" s="319" t="s">
        <v>109</v>
      </c>
      <c r="J111" s="319" t="s">
        <v>109</v>
      </c>
      <c r="K111" s="679"/>
      <c r="L111" s="289"/>
      <c r="M111" s="289"/>
    </row>
    <row r="112" spans="1:13" ht="15" x14ac:dyDescent="0.25">
      <c r="A112" s="289"/>
      <c r="B112" s="313" t="s">
        <v>191</v>
      </c>
      <c r="C112" s="319" t="s">
        <v>109</v>
      </c>
      <c r="D112" s="319" t="s">
        <v>109</v>
      </c>
      <c r="E112" s="319" t="s">
        <v>109</v>
      </c>
      <c r="F112" s="319" t="s">
        <v>109</v>
      </c>
      <c r="G112" s="319" t="s">
        <v>109</v>
      </c>
      <c r="H112" s="319" t="s">
        <v>109</v>
      </c>
      <c r="I112" s="319" t="s">
        <v>109</v>
      </c>
      <c r="J112" s="319" t="s">
        <v>109</v>
      </c>
      <c r="K112" s="679"/>
      <c r="L112" s="289"/>
      <c r="M112" s="289"/>
    </row>
    <row r="113" spans="1:13" ht="15" thickBot="1" x14ac:dyDescent="0.25">
      <c r="A113" s="289"/>
      <c r="B113" s="314" t="s">
        <v>183</v>
      </c>
      <c r="C113" s="314" t="s">
        <v>109</v>
      </c>
      <c r="D113" s="314" t="s">
        <v>109</v>
      </c>
      <c r="E113" s="314" t="s">
        <v>109</v>
      </c>
      <c r="F113" s="314" t="s">
        <v>109</v>
      </c>
      <c r="G113" s="314" t="s">
        <v>109</v>
      </c>
      <c r="H113" s="319" t="s">
        <v>109</v>
      </c>
      <c r="I113" s="319" t="s">
        <v>109</v>
      </c>
      <c r="K113" s="676"/>
      <c r="L113" s="289"/>
      <c r="M113" s="289"/>
    </row>
    <row r="114" spans="1:13" ht="25.5" x14ac:dyDescent="0.2">
      <c r="A114" s="289"/>
      <c r="B114" s="297" t="s">
        <v>109</v>
      </c>
      <c r="C114" s="491" t="s">
        <v>192</v>
      </c>
      <c r="D114" s="327" t="s">
        <v>170</v>
      </c>
      <c r="E114" s="327" t="s">
        <v>159</v>
      </c>
      <c r="F114" s="327" t="s">
        <v>160</v>
      </c>
      <c r="G114" s="327" t="s">
        <v>172</v>
      </c>
      <c r="I114" s="319" t="s">
        <v>109</v>
      </c>
      <c r="J114" s="319" t="s">
        <v>109</v>
      </c>
      <c r="K114" s="679"/>
      <c r="L114" s="289"/>
      <c r="M114" s="289"/>
    </row>
    <row r="115" spans="1:13" x14ac:dyDescent="0.2">
      <c r="A115" s="289"/>
      <c r="B115" s="298" t="s">
        <v>193</v>
      </c>
      <c r="C115" s="369">
        <v>64.400000000000006</v>
      </c>
      <c r="D115" s="370">
        <v>0.77300000000000002</v>
      </c>
      <c r="E115" s="369">
        <v>596.9</v>
      </c>
      <c r="F115" s="369">
        <v>12</v>
      </c>
      <c r="G115" s="369">
        <v>5</v>
      </c>
      <c r="H115" s="319"/>
      <c r="I115" s="289"/>
      <c r="J115" s="289"/>
      <c r="K115" s="679"/>
      <c r="L115" s="289"/>
      <c r="M115" s="289"/>
    </row>
    <row r="116" spans="1:13" x14ac:dyDescent="0.2">
      <c r="A116" s="289"/>
      <c r="B116" s="511" t="s">
        <v>194</v>
      </c>
      <c r="C116" s="482">
        <v>5.4</v>
      </c>
      <c r="D116" s="483">
        <v>0.86</v>
      </c>
      <c r="E116" s="482">
        <v>6.9</v>
      </c>
      <c r="F116" s="482">
        <v>1.28</v>
      </c>
      <c r="G116" s="482">
        <v>3.5</v>
      </c>
      <c r="H116" s="320"/>
      <c r="I116" s="289"/>
      <c r="J116" s="289"/>
      <c r="K116" s="679"/>
      <c r="L116" s="289"/>
      <c r="M116" s="289"/>
    </row>
    <row r="117" spans="1:13" x14ac:dyDescent="0.2">
      <c r="A117" s="289"/>
      <c r="B117" s="304" t="s">
        <v>195</v>
      </c>
      <c r="C117" s="371">
        <v>1.6</v>
      </c>
      <c r="D117" s="372">
        <v>0.95899999999999996</v>
      </c>
      <c r="E117" s="371">
        <v>14.8</v>
      </c>
      <c r="F117" s="371">
        <v>9.5</v>
      </c>
      <c r="G117" s="371">
        <v>2.7</v>
      </c>
      <c r="H117" s="289"/>
      <c r="I117" s="289"/>
      <c r="J117" s="289"/>
      <c r="K117" s="679"/>
      <c r="L117" s="289"/>
      <c r="M117" s="289"/>
    </row>
    <row r="118" spans="1:13" ht="102" customHeight="1" x14ac:dyDescent="0.2">
      <c r="A118" s="289"/>
      <c r="B118" s="718" t="s">
        <v>196</v>
      </c>
      <c r="C118" s="718"/>
      <c r="D118" s="718"/>
      <c r="E118" s="718"/>
      <c r="F118" s="718"/>
      <c r="G118" s="718"/>
      <c r="H118" s="289"/>
      <c r="I118" s="289"/>
      <c r="J118" s="289"/>
      <c r="K118" s="679"/>
      <c r="L118" s="289"/>
      <c r="M118" s="289"/>
    </row>
    <row r="119" spans="1:13" x14ac:dyDescent="0.2">
      <c r="A119" s="289"/>
      <c r="B119" s="289"/>
      <c r="C119" s="289"/>
      <c r="D119" s="289"/>
      <c r="E119" s="289"/>
      <c r="F119" s="289"/>
      <c r="G119" s="289"/>
      <c r="H119" s="289"/>
      <c r="I119" s="289"/>
      <c r="J119" s="289"/>
      <c r="K119" s="679"/>
      <c r="L119" s="289"/>
      <c r="M119" s="289"/>
    </row>
    <row r="120" spans="1:13" ht="18.75" x14ac:dyDescent="0.4">
      <c r="A120" s="289"/>
      <c r="B120" s="307" t="s">
        <v>197</v>
      </c>
      <c r="C120" s="329"/>
      <c r="D120" s="289"/>
      <c r="E120" s="289"/>
      <c r="F120" s="289"/>
      <c r="G120" s="289"/>
      <c r="H120" s="289"/>
      <c r="I120" s="289"/>
      <c r="J120" s="289"/>
      <c r="K120" s="679"/>
      <c r="L120" s="289"/>
      <c r="M120" s="289"/>
    </row>
    <row r="121" spans="1:13" x14ac:dyDescent="0.2">
      <c r="A121" s="289"/>
      <c r="B121" s="289"/>
      <c r="C121" s="289"/>
      <c r="D121" s="289"/>
      <c r="E121" s="289"/>
      <c r="F121" s="289"/>
      <c r="G121" s="289"/>
      <c r="H121" s="289"/>
      <c r="I121" s="289"/>
      <c r="J121" s="289"/>
      <c r="K121" s="679"/>
      <c r="L121" s="289"/>
      <c r="M121" s="289"/>
    </row>
    <row r="122" spans="1:13" ht="15" x14ac:dyDescent="0.25">
      <c r="A122" s="289"/>
      <c r="B122" s="313" t="s">
        <v>198</v>
      </c>
      <c r="C122" s="289"/>
      <c r="D122" s="289"/>
      <c r="E122" s="289"/>
      <c r="F122" s="289"/>
      <c r="G122" s="289"/>
      <c r="H122" s="289"/>
      <c r="I122" s="289"/>
      <c r="J122" s="289"/>
      <c r="K122" s="679"/>
      <c r="L122" s="289"/>
      <c r="M122" s="289"/>
    </row>
    <row r="123" spans="1:13" ht="15" thickBot="1" x14ac:dyDescent="0.25">
      <c r="A123" s="289"/>
      <c r="B123" s="314" t="s">
        <v>183</v>
      </c>
      <c r="C123" s="314" t="s">
        <v>109</v>
      </c>
      <c r="D123" s="314" t="s">
        <v>109</v>
      </c>
      <c r="E123" s="314" t="s">
        <v>109</v>
      </c>
      <c r="F123" s="314" t="s">
        <v>109</v>
      </c>
      <c r="G123" s="314" t="s">
        <v>109</v>
      </c>
      <c r="H123" s="289"/>
      <c r="I123" s="289"/>
      <c r="K123" s="676"/>
      <c r="L123" s="289"/>
      <c r="M123" s="289"/>
    </row>
    <row r="124" spans="1:13" ht="25.5" x14ac:dyDescent="0.2">
      <c r="A124" s="289"/>
      <c r="B124" s="317" t="s">
        <v>109</v>
      </c>
      <c r="C124" s="432" t="s">
        <v>192</v>
      </c>
      <c r="D124" s="327" t="s">
        <v>199</v>
      </c>
      <c r="E124" s="327" t="s">
        <v>159</v>
      </c>
      <c r="F124" s="719" t="s">
        <v>200</v>
      </c>
      <c r="G124" s="719"/>
      <c r="H124" s="289"/>
      <c r="I124" s="289"/>
      <c r="J124" s="289"/>
      <c r="K124" s="679"/>
      <c r="L124" s="289"/>
      <c r="M124" s="289"/>
    </row>
    <row r="125" spans="1:13" x14ac:dyDescent="0.2">
      <c r="A125" s="289"/>
      <c r="B125" s="298" t="s">
        <v>163</v>
      </c>
      <c r="C125" s="415">
        <v>420</v>
      </c>
      <c r="D125" s="430">
        <v>0.69</v>
      </c>
      <c r="E125" s="431">
        <v>2830</v>
      </c>
      <c r="F125" s="720">
        <v>20</v>
      </c>
      <c r="G125" s="720"/>
      <c r="H125" s="289"/>
      <c r="I125" s="289"/>
      <c r="J125" s="289"/>
      <c r="K125" s="289"/>
      <c r="L125" s="289"/>
      <c r="M125" s="289"/>
    </row>
    <row r="126" spans="1:13" x14ac:dyDescent="0.2">
      <c r="A126" s="289"/>
      <c r="B126" s="513" t="s">
        <v>201</v>
      </c>
      <c r="C126" s="514">
        <v>103</v>
      </c>
      <c r="D126" s="515">
        <v>0.7</v>
      </c>
      <c r="E126" s="514">
        <v>138</v>
      </c>
      <c r="F126" s="721" t="s">
        <v>202</v>
      </c>
      <c r="G126" s="721"/>
      <c r="H126" s="289"/>
      <c r="I126" s="289"/>
      <c r="J126" s="289"/>
      <c r="K126" s="289"/>
      <c r="L126" s="289"/>
      <c r="M126" s="289"/>
    </row>
    <row r="127" spans="1:13" ht="52.5" customHeight="1" x14ac:dyDescent="0.2">
      <c r="A127" s="289"/>
      <c r="B127" s="717" t="s">
        <v>203</v>
      </c>
      <c r="C127" s="717"/>
      <c r="D127" s="717"/>
      <c r="E127" s="717"/>
      <c r="F127" s="717"/>
      <c r="G127" s="717"/>
      <c r="H127" s="289"/>
      <c r="I127" s="289"/>
      <c r="J127" s="289"/>
      <c r="K127" s="289"/>
      <c r="L127" s="289"/>
      <c r="M127" s="289"/>
    </row>
    <row r="128" spans="1:13" x14ac:dyDescent="0.2">
      <c r="A128" s="289"/>
      <c r="B128" s="289"/>
      <c r="C128" s="289"/>
      <c r="D128" s="289"/>
      <c r="E128" s="289"/>
      <c r="F128" s="289"/>
      <c r="G128" s="289"/>
      <c r="H128" s="289"/>
      <c r="I128" s="289"/>
      <c r="J128" s="289"/>
      <c r="K128" s="289"/>
      <c r="L128" s="289"/>
      <c r="M128" s="289"/>
    </row>
    <row r="129" spans="1:13" x14ac:dyDescent="0.2">
      <c r="A129" s="289"/>
      <c r="H129" s="289"/>
      <c r="I129" s="289"/>
      <c r="J129" s="289"/>
      <c r="K129" s="289"/>
      <c r="L129" s="289"/>
      <c r="M129" s="289"/>
    </row>
    <row r="130" spans="1:13" x14ac:dyDescent="0.2">
      <c r="A130" s="289"/>
      <c r="H130" s="289"/>
      <c r="I130" s="289"/>
      <c r="J130" s="289"/>
      <c r="K130" s="289"/>
      <c r="L130" s="289"/>
      <c r="M130" s="289"/>
    </row>
    <row r="131" spans="1:13" x14ac:dyDescent="0.2">
      <c r="A131" s="289"/>
      <c r="H131" s="289"/>
      <c r="I131" s="289"/>
      <c r="J131" s="289"/>
      <c r="K131" s="289"/>
      <c r="L131" s="289"/>
      <c r="M131" s="289"/>
    </row>
    <row r="132" spans="1:13" x14ac:dyDescent="0.2">
      <c r="A132" s="289"/>
      <c r="H132" s="289"/>
      <c r="I132" s="289"/>
      <c r="J132" s="289"/>
      <c r="K132" s="289"/>
      <c r="L132" s="289"/>
      <c r="M132" s="289"/>
    </row>
  </sheetData>
  <sheetProtection algorithmName="SHA-512" hashValue="kpNWUN77wiXQUzNha8OPbcp/Rvlo7psdXwBnJdi7DB9AZ6EjHDbe5crZX9BxC1zlzIBfMilcTy4fyIZkvoxsIA==" saltValue="i9NbM3H0ad2hZRhSirndIQ==" spinCount="100000" sheet="1" formatCells="0" formatColumns="0" formatRows="0" insertColumns="0" insertRows="0" insertHyperlinks="0" deleteColumns="0" deleteRows="0" sort="0" autoFilter="0" pivotTables="0"/>
  <mergeCells count="19">
    <mergeCell ref="B85:F85"/>
    <mergeCell ref="B99:H99"/>
    <mergeCell ref="B127:G127"/>
    <mergeCell ref="B118:G118"/>
    <mergeCell ref="F124:G124"/>
    <mergeCell ref="F125:G125"/>
    <mergeCell ref="F126:G126"/>
    <mergeCell ref="B108:G108"/>
    <mergeCell ref="B32:K32"/>
    <mergeCell ref="B74:K74"/>
    <mergeCell ref="B8:F8"/>
    <mergeCell ref="C27:D27"/>
    <mergeCell ref="E27:F27"/>
    <mergeCell ref="G27:H27"/>
    <mergeCell ref="I27:J27"/>
    <mergeCell ref="K27:L27"/>
    <mergeCell ref="B17:G17"/>
    <mergeCell ref="B53:G54"/>
    <mergeCell ref="B16:G16"/>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B3:O115"/>
  <sheetViews>
    <sheetView showGridLines="0" zoomScale="90" zoomScaleNormal="90" workbookViewId="0"/>
  </sheetViews>
  <sheetFormatPr defaultColWidth="8.625" defaultRowHeight="14.25" x14ac:dyDescent="0.2"/>
  <cols>
    <col min="1" max="1" width="4.125" customWidth="1"/>
    <col min="2" max="2" width="57" customWidth="1"/>
    <col min="3" max="3" width="18.5" customWidth="1"/>
    <col min="4" max="4" width="18.125" customWidth="1"/>
    <col min="5" max="5" width="12.375" customWidth="1"/>
    <col min="6" max="8" width="11.125" customWidth="1"/>
    <col min="9" max="9" width="13.625" customWidth="1"/>
    <col min="10" max="10" width="14" customWidth="1"/>
    <col min="11" max="11" width="14.125" customWidth="1"/>
    <col min="12" max="12" width="12.125" bestFit="1" customWidth="1"/>
    <col min="13" max="13" width="10.5" bestFit="1" customWidth="1"/>
    <col min="14" max="14" width="10.125" bestFit="1" customWidth="1"/>
  </cols>
  <sheetData>
    <row r="3" spans="2:14" ht="18.75" x14ac:dyDescent="0.4">
      <c r="C3" s="246"/>
    </row>
    <row r="5" spans="2:14" s="26" customFormat="1" ht="27.6" customHeight="1" x14ac:dyDescent="0.4">
      <c r="B5" s="24" t="s">
        <v>9</v>
      </c>
      <c r="C5" s="25"/>
      <c r="D5" s="25"/>
      <c r="E5" s="25"/>
      <c r="F5" s="25"/>
      <c r="G5" s="25"/>
      <c r="H5" s="25"/>
      <c r="I5" s="25"/>
      <c r="J5" s="25"/>
      <c r="K5" s="25"/>
    </row>
    <row r="9" spans="2:14" x14ac:dyDescent="0.2">
      <c r="K9" s="263"/>
      <c r="L9" s="263"/>
      <c r="M9" s="263"/>
    </row>
    <row r="14" spans="2:14" ht="19.5" customHeight="1" x14ac:dyDescent="0.4">
      <c r="B14" s="114" t="s">
        <v>204</v>
      </c>
      <c r="C14" s="112"/>
      <c r="D14" s="112"/>
      <c r="E14" s="112"/>
      <c r="F14" s="112"/>
      <c r="G14" s="112"/>
      <c r="H14" s="112"/>
      <c r="I14" s="112"/>
      <c r="J14" s="112"/>
      <c r="K14" s="112"/>
      <c r="L14" s="112"/>
      <c r="M14" s="112"/>
      <c r="N14" s="112"/>
    </row>
    <row r="15" spans="2:14" x14ac:dyDescent="0.2">
      <c r="B15" s="47"/>
      <c r="C15" s="98">
        <v>2016</v>
      </c>
      <c r="D15" s="98">
        <v>2017</v>
      </c>
      <c r="E15" s="98">
        <v>2018</v>
      </c>
      <c r="F15" s="98">
        <v>2019</v>
      </c>
      <c r="G15" s="98">
        <v>2020</v>
      </c>
      <c r="H15" s="98">
        <v>2021</v>
      </c>
      <c r="I15" s="98" t="s">
        <v>205</v>
      </c>
      <c r="K15" s="112"/>
      <c r="L15" s="112"/>
      <c r="M15" s="112"/>
      <c r="N15" s="112"/>
    </row>
    <row r="16" spans="2:14" s="121" customFormat="1" ht="58.5" customHeight="1" x14ac:dyDescent="0.2">
      <c r="B16" s="11" t="s">
        <v>206</v>
      </c>
      <c r="C16" s="680">
        <v>1.37</v>
      </c>
      <c r="D16" s="680">
        <v>1.38</v>
      </c>
      <c r="E16" s="680">
        <v>1.08</v>
      </c>
      <c r="F16" s="680">
        <v>0.63</v>
      </c>
      <c r="G16" s="680">
        <v>0.33</v>
      </c>
      <c r="H16" s="680">
        <v>0.26</v>
      </c>
      <c r="I16" s="680" t="s">
        <v>1128</v>
      </c>
      <c r="J16" s="179"/>
      <c r="K16" s="179"/>
      <c r="L16" s="179"/>
      <c r="M16" s="112"/>
      <c r="N16" s="112"/>
    </row>
    <row r="17" spans="2:14" ht="48" customHeight="1" x14ac:dyDescent="0.2">
      <c r="B17" s="131" t="s">
        <v>207</v>
      </c>
      <c r="C17" s="681">
        <v>21318</v>
      </c>
      <c r="D17" s="681">
        <v>17408</v>
      </c>
      <c r="E17" s="681">
        <v>15558</v>
      </c>
      <c r="F17" s="681">
        <v>15277</v>
      </c>
      <c r="G17" s="681">
        <v>14599</v>
      </c>
      <c r="H17" s="681">
        <v>13815</v>
      </c>
      <c r="I17" s="682" t="s">
        <v>208</v>
      </c>
      <c r="K17" s="112"/>
      <c r="L17" s="429"/>
      <c r="M17" s="112"/>
      <c r="N17" s="112"/>
    </row>
    <row r="18" spans="2:14" ht="24" x14ac:dyDescent="0.2">
      <c r="B18" s="23" t="s">
        <v>209</v>
      </c>
      <c r="C18" s="683">
        <v>0.42</v>
      </c>
      <c r="D18" s="683">
        <v>0.45</v>
      </c>
      <c r="E18" s="683">
        <v>0.5</v>
      </c>
      <c r="F18" s="683">
        <v>0.51</v>
      </c>
      <c r="G18" s="683">
        <v>0.47</v>
      </c>
      <c r="H18" s="683">
        <v>0.54</v>
      </c>
      <c r="I18" s="684" t="s">
        <v>210</v>
      </c>
      <c r="K18" s="112"/>
      <c r="L18" s="112"/>
      <c r="M18" s="112"/>
      <c r="N18" s="112"/>
    </row>
    <row r="19" spans="2:14" ht="24" x14ac:dyDescent="0.2">
      <c r="B19" s="132" t="s">
        <v>211</v>
      </c>
      <c r="C19" s="685">
        <v>120</v>
      </c>
      <c r="D19" s="685">
        <v>125</v>
      </c>
      <c r="E19" s="685">
        <v>141</v>
      </c>
      <c r="F19" s="685" t="s">
        <v>212</v>
      </c>
      <c r="G19" s="685">
        <v>96</v>
      </c>
      <c r="H19" s="686">
        <v>100</v>
      </c>
      <c r="I19" s="687" t="s">
        <v>213</v>
      </c>
      <c r="K19" s="112"/>
      <c r="L19" s="112"/>
      <c r="M19" s="112"/>
      <c r="N19" s="112"/>
    </row>
    <row r="20" spans="2:14" ht="14.1" customHeight="1" x14ac:dyDescent="0.2">
      <c r="B20" s="81" t="s">
        <v>214</v>
      </c>
      <c r="C20" s="81"/>
      <c r="D20" s="81"/>
      <c r="J20" s="112"/>
      <c r="K20" s="112"/>
      <c r="L20" s="112"/>
      <c r="M20" s="112"/>
      <c r="N20" s="112"/>
    </row>
    <row r="23" spans="2:14" ht="19.5" customHeight="1" x14ac:dyDescent="0.4">
      <c r="B23" s="114" t="s">
        <v>215</v>
      </c>
      <c r="C23" s="112"/>
      <c r="D23" s="112"/>
      <c r="E23" s="112"/>
      <c r="F23" s="112"/>
      <c r="G23" s="112"/>
      <c r="H23" s="112"/>
      <c r="I23" s="112"/>
      <c r="J23" s="112"/>
      <c r="K23" s="112"/>
      <c r="L23" s="112"/>
      <c r="M23" s="112"/>
      <c r="N23" s="112"/>
    </row>
    <row r="24" spans="2:14" ht="36" x14ac:dyDescent="0.2">
      <c r="B24" s="47"/>
      <c r="C24" s="98" t="s">
        <v>216</v>
      </c>
      <c r="D24" s="98" t="s">
        <v>217</v>
      </c>
      <c r="E24" s="98" t="s">
        <v>218</v>
      </c>
      <c r="F24" s="164" t="s">
        <v>219</v>
      </c>
      <c r="G24" s="98" t="s">
        <v>220</v>
      </c>
      <c r="H24" s="98" t="s">
        <v>221</v>
      </c>
      <c r="I24" s="98" t="s">
        <v>222</v>
      </c>
      <c r="J24" s="98" t="s">
        <v>223</v>
      </c>
      <c r="K24" s="98" t="s">
        <v>224</v>
      </c>
      <c r="L24" s="98" t="s">
        <v>225</v>
      </c>
    </row>
    <row r="25" spans="2:14" x14ac:dyDescent="0.2">
      <c r="B25" s="11" t="s">
        <v>226</v>
      </c>
      <c r="C25" s="561">
        <v>24</v>
      </c>
      <c r="D25" s="561">
        <v>44</v>
      </c>
      <c r="E25" s="561">
        <v>29</v>
      </c>
      <c r="F25" s="561">
        <v>12</v>
      </c>
      <c r="G25" s="562">
        <v>28</v>
      </c>
      <c r="H25" s="561">
        <v>27</v>
      </c>
      <c r="I25" s="563">
        <v>32</v>
      </c>
      <c r="J25" s="563">
        <v>36</v>
      </c>
      <c r="K25" s="562">
        <v>104</v>
      </c>
      <c r="L25" s="562">
        <v>78</v>
      </c>
    </row>
    <row r="26" spans="2:14" x14ac:dyDescent="0.2">
      <c r="B26" s="131" t="s">
        <v>227</v>
      </c>
      <c r="C26" s="564">
        <v>1869</v>
      </c>
      <c r="D26" s="564">
        <v>1824</v>
      </c>
      <c r="E26" s="564">
        <v>680</v>
      </c>
      <c r="F26" s="564">
        <v>1005</v>
      </c>
      <c r="G26" s="565">
        <v>1795</v>
      </c>
      <c r="H26" s="564">
        <v>1801</v>
      </c>
      <c r="I26" s="566">
        <v>2174</v>
      </c>
      <c r="J26" s="566">
        <v>3321</v>
      </c>
      <c r="K26" s="567">
        <v>100</v>
      </c>
      <c r="L26" s="567">
        <v>5</v>
      </c>
    </row>
    <row r="27" spans="2:14" x14ac:dyDescent="0.2">
      <c r="B27" s="23" t="s">
        <v>228</v>
      </c>
      <c r="C27" s="561">
        <v>78</v>
      </c>
      <c r="D27" s="561">
        <v>42</v>
      </c>
      <c r="E27" s="561">
        <v>23</v>
      </c>
      <c r="F27" s="561">
        <v>82</v>
      </c>
      <c r="G27" s="562">
        <v>64</v>
      </c>
      <c r="H27" s="561">
        <v>67</v>
      </c>
      <c r="I27" s="563">
        <v>67</v>
      </c>
      <c r="J27" s="563">
        <v>92</v>
      </c>
      <c r="K27" s="568">
        <v>95</v>
      </c>
      <c r="L27" s="568">
        <v>69</v>
      </c>
    </row>
    <row r="28" spans="2:14" x14ac:dyDescent="0.2">
      <c r="B28" s="75" t="s">
        <v>229</v>
      </c>
      <c r="C28" s="569">
        <v>1786</v>
      </c>
      <c r="D28" s="570">
        <v>4551</v>
      </c>
      <c r="E28" s="570">
        <v>460</v>
      </c>
      <c r="F28" s="570">
        <v>842</v>
      </c>
      <c r="G28" s="571">
        <v>2387</v>
      </c>
      <c r="H28" s="570">
        <v>2361</v>
      </c>
      <c r="I28" s="572">
        <v>2823</v>
      </c>
      <c r="J28" s="572">
        <v>3507</v>
      </c>
      <c r="K28" s="567">
        <v>101</v>
      </c>
      <c r="L28" s="567">
        <v>68</v>
      </c>
    </row>
    <row r="29" spans="2:14" x14ac:dyDescent="0.2">
      <c r="B29" s="23" t="s">
        <v>230</v>
      </c>
      <c r="C29" s="445">
        <v>75</v>
      </c>
      <c r="D29" s="252">
        <v>104</v>
      </c>
      <c r="E29" s="252">
        <v>16</v>
      </c>
      <c r="F29" s="252">
        <v>69</v>
      </c>
      <c r="G29" s="573">
        <v>85</v>
      </c>
      <c r="H29" s="252">
        <v>87</v>
      </c>
      <c r="I29" s="143">
        <v>87</v>
      </c>
      <c r="J29" s="143">
        <v>97</v>
      </c>
      <c r="K29" s="568">
        <v>97</v>
      </c>
      <c r="L29" s="568">
        <v>87</v>
      </c>
    </row>
    <row r="30" spans="2:14" x14ac:dyDescent="0.2">
      <c r="B30" s="75" t="s">
        <v>231</v>
      </c>
      <c r="C30" s="569">
        <v>3367</v>
      </c>
      <c r="D30" s="570">
        <v>5731</v>
      </c>
      <c r="E30" s="570">
        <v>1140</v>
      </c>
      <c r="F30" s="570">
        <v>1847</v>
      </c>
      <c r="G30" s="571">
        <v>3827</v>
      </c>
      <c r="H30" s="570">
        <v>3803</v>
      </c>
      <c r="I30" s="572">
        <v>4663</v>
      </c>
      <c r="J30" s="572">
        <v>6829</v>
      </c>
      <c r="K30" s="567">
        <v>101</v>
      </c>
      <c r="L30" s="567">
        <v>56</v>
      </c>
    </row>
    <row r="31" spans="2:14" x14ac:dyDescent="0.2">
      <c r="B31" s="23" t="s">
        <v>232</v>
      </c>
      <c r="C31" s="445">
        <v>141</v>
      </c>
      <c r="D31" s="252">
        <v>131</v>
      </c>
      <c r="E31" s="252">
        <v>39</v>
      </c>
      <c r="F31" s="252">
        <v>152</v>
      </c>
      <c r="G31" s="573">
        <v>136</v>
      </c>
      <c r="H31" s="252">
        <v>142</v>
      </c>
      <c r="I31" s="143">
        <v>145</v>
      </c>
      <c r="J31" s="143">
        <v>189</v>
      </c>
      <c r="K31" s="568">
        <v>96</v>
      </c>
      <c r="L31" s="568">
        <v>72</v>
      </c>
    </row>
    <row r="34" spans="2:14" ht="19.5" customHeight="1" x14ac:dyDescent="0.4">
      <c r="B34" s="114" t="s">
        <v>233</v>
      </c>
      <c r="C34" s="112"/>
      <c r="D34" s="112"/>
      <c r="E34" s="112"/>
      <c r="F34" s="112"/>
      <c r="G34" s="112"/>
      <c r="H34" s="112"/>
      <c r="I34" s="112"/>
      <c r="J34" s="112"/>
      <c r="K34" s="112"/>
      <c r="L34" s="112"/>
      <c r="M34" s="112"/>
      <c r="N34" s="112"/>
    </row>
    <row r="35" spans="2:14" ht="36" x14ac:dyDescent="0.2">
      <c r="B35" s="47"/>
      <c r="C35" s="98" t="s">
        <v>216</v>
      </c>
      <c r="D35" s="98" t="s">
        <v>217</v>
      </c>
      <c r="E35" s="98" t="s">
        <v>218</v>
      </c>
      <c r="F35" s="164" t="s">
        <v>219</v>
      </c>
      <c r="G35" s="98" t="s">
        <v>220</v>
      </c>
      <c r="H35" s="98" t="s">
        <v>221</v>
      </c>
      <c r="I35" s="98" t="s">
        <v>222</v>
      </c>
      <c r="J35" s="98" t="s">
        <v>223</v>
      </c>
      <c r="K35" s="98" t="s">
        <v>224</v>
      </c>
      <c r="L35" s="98" t="s">
        <v>225</v>
      </c>
    </row>
    <row r="36" spans="2:14" x14ac:dyDescent="0.2">
      <c r="B36" s="11" t="s">
        <v>234</v>
      </c>
      <c r="C36" s="561">
        <v>8</v>
      </c>
      <c r="D36" s="561">
        <v>39</v>
      </c>
      <c r="E36" s="561">
        <v>1</v>
      </c>
      <c r="F36" s="561">
        <v>5</v>
      </c>
      <c r="G36" s="562">
        <v>53</v>
      </c>
      <c r="H36" s="563">
        <f>SUM(C36:F36)</f>
        <v>53</v>
      </c>
      <c r="I36" s="563">
        <v>47</v>
      </c>
      <c r="J36" s="563">
        <v>73</v>
      </c>
      <c r="K36" s="562">
        <v>98</v>
      </c>
      <c r="L36" s="562">
        <v>73</v>
      </c>
    </row>
    <row r="37" spans="2:14" x14ac:dyDescent="0.2">
      <c r="B37" s="176" t="s">
        <v>235</v>
      </c>
      <c r="C37" s="564">
        <v>0</v>
      </c>
      <c r="D37" s="564">
        <v>3</v>
      </c>
      <c r="E37" s="564">
        <v>0</v>
      </c>
      <c r="F37" s="564">
        <v>0</v>
      </c>
      <c r="G37" s="565">
        <v>3</v>
      </c>
      <c r="H37" s="566">
        <f>SUM(C37:F37)</f>
        <v>3</v>
      </c>
      <c r="I37" s="566">
        <v>5</v>
      </c>
      <c r="J37" s="566">
        <v>56</v>
      </c>
      <c r="K37" s="565">
        <v>75</v>
      </c>
      <c r="L37" s="565">
        <v>5</v>
      </c>
    </row>
    <row r="38" spans="2:14" x14ac:dyDescent="0.2">
      <c r="B38" s="23" t="s">
        <v>236</v>
      </c>
      <c r="C38" s="561">
        <v>59563</v>
      </c>
      <c r="D38" s="561">
        <v>38390</v>
      </c>
      <c r="E38" s="561">
        <v>1473</v>
      </c>
      <c r="F38" s="561">
        <v>2388</v>
      </c>
      <c r="G38" s="562">
        <v>101814</v>
      </c>
      <c r="H38" s="563">
        <v>102987</v>
      </c>
      <c r="I38" s="563">
        <v>105696</v>
      </c>
      <c r="J38" s="563">
        <v>144018</v>
      </c>
      <c r="K38" s="562">
        <v>99</v>
      </c>
      <c r="L38" s="562">
        <v>71</v>
      </c>
    </row>
    <row r="39" spans="2:14" x14ac:dyDescent="0.2">
      <c r="B39" s="75" t="s">
        <v>237</v>
      </c>
      <c r="C39" s="569">
        <v>3132</v>
      </c>
      <c r="D39" s="570">
        <v>924</v>
      </c>
      <c r="E39" s="570">
        <v>54</v>
      </c>
      <c r="F39" s="570">
        <v>201</v>
      </c>
      <c r="G39" s="571">
        <v>4311</v>
      </c>
      <c r="H39" s="572">
        <v>4422</v>
      </c>
      <c r="I39" s="572">
        <v>3829</v>
      </c>
      <c r="J39" s="572">
        <v>4690</v>
      </c>
      <c r="K39" s="571">
        <v>97</v>
      </c>
      <c r="L39" s="571">
        <v>92</v>
      </c>
    </row>
    <row r="40" spans="2:14" x14ac:dyDescent="0.2">
      <c r="B40" s="23" t="s">
        <v>238</v>
      </c>
      <c r="C40" s="445">
        <v>2489</v>
      </c>
      <c r="D40" s="252">
        <v>875</v>
      </c>
      <c r="E40" s="252">
        <v>50</v>
      </c>
      <c r="F40" s="252">
        <v>196</v>
      </c>
      <c r="G40" s="573">
        <v>3610</v>
      </c>
      <c r="H40" s="143">
        <v>3839</v>
      </c>
      <c r="I40" s="143">
        <v>3276</v>
      </c>
      <c r="J40" s="143">
        <v>3983</v>
      </c>
      <c r="K40" s="573">
        <v>94</v>
      </c>
      <c r="L40" s="573">
        <v>91</v>
      </c>
    </row>
    <row r="41" spans="2:14" x14ac:dyDescent="0.2">
      <c r="B41" s="155" t="s">
        <v>239</v>
      </c>
      <c r="C41" s="574"/>
      <c r="D41" s="575"/>
      <c r="E41" s="575"/>
      <c r="F41" s="575"/>
      <c r="G41" s="576"/>
      <c r="H41" s="572"/>
      <c r="I41" s="572"/>
      <c r="J41" s="572"/>
      <c r="K41" s="576"/>
      <c r="L41" s="576"/>
    </row>
    <row r="42" spans="2:14" x14ac:dyDescent="0.2">
      <c r="B42" s="23" t="s">
        <v>240</v>
      </c>
      <c r="C42" s="445">
        <v>4652</v>
      </c>
      <c r="D42" s="252">
        <v>1596</v>
      </c>
      <c r="E42" s="252">
        <v>34</v>
      </c>
      <c r="F42" s="252">
        <v>197</v>
      </c>
      <c r="G42" s="573">
        <v>6479</v>
      </c>
      <c r="H42" s="143">
        <v>6629</v>
      </c>
      <c r="I42" s="143">
        <v>6810</v>
      </c>
      <c r="J42" s="143">
        <v>16054</v>
      </c>
      <c r="K42" s="573">
        <v>98</v>
      </c>
      <c r="L42" s="573">
        <v>49</v>
      </c>
    </row>
    <row r="43" spans="2:14" x14ac:dyDescent="0.2">
      <c r="B43" s="75" t="s">
        <v>241</v>
      </c>
      <c r="C43" s="569">
        <v>3729</v>
      </c>
      <c r="D43" s="570">
        <v>3419</v>
      </c>
      <c r="E43" s="570">
        <v>23</v>
      </c>
      <c r="F43" s="570">
        <v>165</v>
      </c>
      <c r="G43" s="571">
        <v>7336</v>
      </c>
      <c r="H43" s="572">
        <v>7236</v>
      </c>
      <c r="I43" s="572">
        <v>7641</v>
      </c>
      <c r="J43" s="572">
        <v>12010</v>
      </c>
      <c r="K43" s="571">
        <v>101</v>
      </c>
      <c r="L43" s="571">
        <v>62</v>
      </c>
    </row>
    <row r="44" spans="2:14" x14ac:dyDescent="0.2">
      <c r="B44" s="23" t="s">
        <v>242</v>
      </c>
      <c r="C44" s="445">
        <v>4446</v>
      </c>
      <c r="D44" s="252">
        <v>3982</v>
      </c>
      <c r="E44" s="252">
        <v>23</v>
      </c>
      <c r="F44" s="252">
        <v>165</v>
      </c>
      <c r="G44" s="573">
        <v>8616</v>
      </c>
      <c r="H44" s="143">
        <v>8996</v>
      </c>
      <c r="I44" s="143">
        <v>9247</v>
      </c>
      <c r="J44" s="143">
        <v>14094</v>
      </c>
      <c r="K44" s="573">
        <v>96</v>
      </c>
      <c r="L44" s="573">
        <v>62</v>
      </c>
    </row>
    <row r="45" spans="2:14" x14ac:dyDescent="0.2">
      <c r="B45" s="137" t="s">
        <v>243</v>
      </c>
      <c r="C45" s="569">
        <v>529</v>
      </c>
      <c r="D45" s="570">
        <v>535</v>
      </c>
      <c r="E45" s="570">
        <v>0</v>
      </c>
      <c r="F45" s="570">
        <v>0</v>
      </c>
      <c r="G45" s="571">
        <v>1064</v>
      </c>
      <c r="H45" s="572">
        <v>834</v>
      </c>
      <c r="I45" s="572">
        <v>827</v>
      </c>
      <c r="J45" s="572">
        <v>806</v>
      </c>
      <c r="K45" s="571">
        <v>128</v>
      </c>
      <c r="L45" s="571">
        <v>156</v>
      </c>
    </row>
    <row r="46" spans="2:14" x14ac:dyDescent="0.2">
      <c r="B46" s="136" t="s">
        <v>244</v>
      </c>
      <c r="C46" s="445">
        <v>416</v>
      </c>
      <c r="D46" s="252">
        <v>86</v>
      </c>
      <c r="E46" s="252">
        <v>0</v>
      </c>
      <c r="F46" s="252">
        <v>0</v>
      </c>
      <c r="G46" s="573">
        <v>502</v>
      </c>
      <c r="H46" s="143">
        <v>285</v>
      </c>
      <c r="I46" s="143">
        <v>312</v>
      </c>
      <c r="J46" s="143" t="s">
        <v>202</v>
      </c>
      <c r="K46" s="573">
        <v>176</v>
      </c>
      <c r="L46" s="573" t="s">
        <v>202</v>
      </c>
    </row>
    <row r="47" spans="2:14" x14ac:dyDescent="0.2">
      <c r="B47" s="75" t="s">
        <v>245</v>
      </c>
      <c r="C47" s="569">
        <v>7852</v>
      </c>
      <c r="D47" s="570">
        <v>4480</v>
      </c>
      <c r="E47" s="570">
        <v>57</v>
      </c>
      <c r="F47" s="570">
        <v>362</v>
      </c>
      <c r="G47" s="571">
        <v>12751</v>
      </c>
      <c r="H47" s="572">
        <v>13836</v>
      </c>
      <c r="I47" s="572">
        <v>14450</v>
      </c>
      <c r="J47" s="572">
        <v>29343</v>
      </c>
      <c r="K47" s="571">
        <v>92</v>
      </c>
      <c r="L47" s="571">
        <v>48</v>
      </c>
    </row>
    <row r="48" spans="2:14" x14ac:dyDescent="0.2">
      <c r="B48" s="136" t="s">
        <v>246</v>
      </c>
      <c r="C48" s="447">
        <v>0.01</v>
      </c>
      <c r="D48" s="448">
        <v>0.1</v>
      </c>
      <c r="E48" s="448">
        <v>0</v>
      </c>
      <c r="F48" s="448">
        <v>0</v>
      </c>
      <c r="G48" s="449">
        <v>0.04</v>
      </c>
      <c r="H48" s="28">
        <v>0.04</v>
      </c>
      <c r="I48" s="28">
        <v>0.04</v>
      </c>
      <c r="J48" s="28">
        <v>0.03</v>
      </c>
      <c r="K48" s="446">
        <v>110</v>
      </c>
      <c r="L48" s="446">
        <v>147</v>
      </c>
    </row>
    <row r="49" spans="2:14" s="129" customFormat="1" x14ac:dyDescent="0.2">
      <c r="B49" s="75" t="s">
        <v>247</v>
      </c>
      <c r="C49" s="569">
        <v>8381</v>
      </c>
      <c r="D49" s="569">
        <v>5015</v>
      </c>
      <c r="E49" s="569">
        <v>57</v>
      </c>
      <c r="F49" s="569">
        <v>362</v>
      </c>
      <c r="G49" s="569">
        <v>13815</v>
      </c>
      <c r="H49" s="577">
        <v>14599</v>
      </c>
      <c r="I49" s="577">
        <v>15277</v>
      </c>
      <c r="J49" s="577">
        <v>30149</v>
      </c>
      <c r="K49" s="578">
        <v>95</v>
      </c>
      <c r="L49" s="578">
        <v>51</v>
      </c>
    </row>
    <row r="50" spans="2:14" x14ac:dyDescent="0.2">
      <c r="B50" s="10"/>
      <c r="C50" s="112"/>
      <c r="D50" s="112"/>
      <c r="E50" s="112"/>
      <c r="F50" s="112"/>
      <c r="G50" s="112"/>
      <c r="H50" s="112"/>
      <c r="I50" s="112"/>
      <c r="J50" s="112"/>
      <c r="K50" s="112"/>
      <c r="L50" s="112"/>
      <c r="M50" s="112"/>
      <c r="N50" s="112"/>
    </row>
    <row r="51" spans="2:14" x14ac:dyDescent="0.2">
      <c r="B51" s="10"/>
      <c r="C51" s="112"/>
      <c r="D51" s="112"/>
      <c r="E51" s="112"/>
      <c r="F51" s="112"/>
      <c r="G51" s="112"/>
      <c r="H51" s="112"/>
      <c r="I51" s="112"/>
      <c r="J51" s="112"/>
      <c r="K51" s="112"/>
      <c r="L51" s="112"/>
      <c r="M51" s="112"/>
      <c r="N51" s="112"/>
    </row>
    <row r="52" spans="2:14" ht="18.75" x14ac:dyDescent="0.4">
      <c r="B52" s="114" t="s">
        <v>248</v>
      </c>
      <c r="C52" s="112"/>
      <c r="D52" s="112"/>
      <c r="E52" s="112"/>
      <c r="F52" s="112"/>
      <c r="G52" s="112"/>
      <c r="H52" s="112"/>
      <c r="I52" s="112"/>
      <c r="J52" s="112"/>
      <c r="K52" s="112"/>
      <c r="L52" s="112"/>
      <c r="M52" s="112"/>
      <c r="N52" s="112"/>
    </row>
    <row r="53" spans="2:14" ht="36" x14ac:dyDescent="0.2">
      <c r="B53" s="47"/>
      <c r="C53" s="98" t="s">
        <v>216</v>
      </c>
      <c r="D53" s="98" t="s">
        <v>217</v>
      </c>
      <c r="E53" s="98" t="s">
        <v>218</v>
      </c>
      <c r="F53" s="164" t="s">
        <v>219</v>
      </c>
      <c r="G53" s="98" t="s">
        <v>220</v>
      </c>
      <c r="H53" s="98" t="s">
        <v>221</v>
      </c>
      <c r="I53" s="98" t="s">
        <v>222</v>
      </c>
      <c r="J53" s="98" t="s">
        <v>223</v>
      </c>
      <c r="K53" s="98" t="s">
        <v>224</v>
      </c>
      <c r="L53" s="98" t="s">
        <v>225</v>
      </c>
    </row>
    <row r="54" spans="2:14" x14ac:dyDescent="0.2">
      <c r="B54" s="23" t="s">
        <v>249</v>
      </c>
      <c r="C54" s="445">
        <v>541972</v>
      </c>
      <c r="D54" s="252" t="s">
        <v>202</v>
      </c>
      <c r="E54" s="252">
        <v>2262</v>
      </c>
      <c r="F54" s="252">
        <v>0</v>
      </c>
      <c r="G54" s="573">
        <v>544234</v>
      </c>
      <c r="H54" s="143">
        <v>414332</v>
      </c>
      <c r="I54" s="143">
        <v>527865</v>
      </c>
      <c r="J54" s="143">
        <v>865000</v>
      </c>
      <c r="K54" s="573">
        <v>131</v>
      </c>
      <c r="L54" s="573">
        <v>63</v>
      </c>
    </row>
    <row r="55" spans="2:14" x14ac:dyDescent="0.2">
      <c r="B55" s="75" t="s">
        <v>250</v>
      </c>
      <c r="C55" s="569">
        <v>1908230</v>
      </c>
      <c r="D55" s="570" t="s">
        <v>202</v>
      </c>
      <c r="E55" s="570">
        <v>51309</v>
      </c>
      <c r="F55" s="570">
        <v>101497</v>
      </c>
      <c r="G55" s="571">
        <v>2061036</v>
      </c>
      <c r="H55" s="572">
        <v>2681495</v>
      </c>
      <c r="I55" s="572">
        <v>3913924</v>
      </c>
      <c r="J55" s="572">
        <v>6426549</v>
      </c>
      <c r="K55" s="571">
        <v>77</v>
      </c>
      <c r="L55" s="571">
        <v>32</v>
      </c>
    </row>
    <row r="56" spans="2:14" x14ac:dyDescent="0.2">
      <c r="B56" s="23" t="s">
        <v>251</v>
      </c>
      <c r="C56" s="445">
        <v>34319</v>
      </c>
      <c r="D56" s="252" t="s">
        <v>202</v>
      </c>
      <c r="E56" s="252">
        <v>14</v>
      </c>
      <c r="F56" s="252">
        <v>1319</v>
      </c>
      <c r="G56" s="573">
        <v>35652</v>
      </c>
      <c r="H56" s="143">
        <v>190117</v>
      </c>
      <c r="I56" s="143">
        <v>208745</v>
      </c>
      <c r="J56" s="143">
        <v>516788</v>
      </c>
      <c r="K56" s="573">
        <v>19</v>
      </c>
      <c r="L56" s="573">
        <v>7</v>
      </c>
    </row>
    <row r="57" spans="2:14" x14ac:dyDescent="0.2">
      <c r="B57" s="75" t="s">
        <v>252</v>
      </c>
      <c r="C57" s="569">
        <v>7348</v>
      </c>
      <c r="D57" s="570" t="s">
        <v>202</v>
      </c>
      <c r="E57" s="570">
        <v>0</v>
      </c>
      <c r="F57" s="570">
        <v>0</v>
      </c>
      <c r="G57" s="571">
        <v>7348</v>
      </c>
      <c r="H57" s="572">
        <v>4442</v>
      </c>
      <c r="I57" s="572">
        <v>8498</v>
      </c>
      <c r="J57" s="572" t="s">
        <v>202</v>
      </c>
      <c r="K57" s="571">
        <v>165</v>
      </c>
      <c r="L57" s="571" t="s">
        <v>202</v>
      </c>
    </row>
    <row r="58" spans="2:14" x14ac:dyDescent="0.2">
      <c r="B58" s="23" t="s">
        <v>253</v>
      </c>
      <c r="C58" s="445">
        <v>138739</v>
      </c>
      <c r="D58" s="252" t="s">
        <v>202</v>
      </c>
      <c r="E58" s="252">
        <v>0</v>
      </c>
      <c r="F58" s="252">
        <v>0</v>
      </c>
      <c r="G58" s="573">
        <v>138739</v>
      </c>
      <c r="H58" s="143">
        <v>690715</v>
      </c>
      <c r="I58" s="143">
        <v>1092785</v>
      </c>
      <c r="J58" s="143">
        <v>2042325</v>
      </c>
      <c r="K58" s="573">
        <v>20</v>
      </c>
      <c r="L58" s="573">
        <v>7</v>
      </c>
    </row>
    <row r="59" spans="2:14" x14ac:dyDescent="0.2">
      <c r="B59" s="75" t="s">
        <v>254</v>
      </c>
      <c r="C59" s="569">
        <v>254249</v>
      </c>
      <c r="D59" s="569" t="s">
        <v>202</v>
      </c>
      <c r="E59" s="569">
        <v>0</v>
      </c>
      <c r="F59" s="569">
        <v>18047</v>
      </c>
      <c r="G59" s="579">
        <v>272296</v>
      </c>
      <c r="H59" s="577">
        <v>1897152</v>
      </c>
      <c r="I59" s="577">
        <v>2904668</v>
      </c>
      <c r="J59" s="577">
        <v>8759686</v>
      </c>
      <c r="K59" s="571">
        <v>14</v>
      </c>
      <c r="L59" s="571">
        <v>3</v>
      </c>
    </row>
    <row r="60" spans="2:14" x14ac:dyDescent="0.2">
      <c r="B60" s="75"/>
      <c r="C60" s="79"/>
      <c r="D60" s="111"/>
      <c r="E60" s="111"/>
      <c r="F60" s="111"/>
      <c r="G60" s="111"/>
      <c r="H60" s="111"/>
      <c r="I60" s="111"/>
      <c r="J60" s="111"/>
      <c r="K60" s="111"/>
      <c r="L60" s="111"/>
      <c r="M60" s="111"/>
      <c r="N60" s="111"/>
    </row>
    <row r="61" spans="2:14" x14ac:dyDescent="0.2">
      <c r="B61" s="170"/>
      <c r="C61" s="41"/>
      <c r="D61" s="42"/>
      <c r="E61" s="42"/>
      <c r="F61" s="42"/>
      <c r="G61" s="42"/>
      <c r="H61" s="42"/>
      <c r="I61" s="42"/>
      <c r="J61" s="42"/>
      <c r="K61" s="42"/>
      <c r="L61" s="42"/>
      <c r="M61" s="42"/>
      <c r="N61" s="42"/>
    </row>
    <row r="62" spans="2:14" ht="18.75" x14ac:dyDescent="0.4">
      <c r="B62" s="171" t="s">
        <v>255</v>
      </c>
      <c r="C62" s="41"/>
      <c r="D62" s="42"/>
      <c r="E62" s="42"/>
      <c r="F62" s="42"/>
      <c r="G62" s="42"/>
      <c r="H62" s="42"/>
      <c r="I62" s="42"/>
      <c r="J62" s="42"/>
      <c r="K62" s="42"/>
      <c r="L62" s="42"/>
      <c r="M62" s="42"/>
      <c r="N62" s="42"/>
    </row>
    <row r="63" spans="2:14" ht="36" x14ac:dyDescent="0.2">
      <c r="B63" s="172"/>
      <c r="C63" s="98" t="s">
        <v>216</v>
      </c>
      <c r="D63" s="98" t="s">
        <v>217</v>
      </c>
      <c r="E63" s="98" t="s">
        <v>218</v>
      </c>
      <c r="F63" s="164" t="s">
        <v>219</v>
      </c>
      <c r="G63" s="98" t="s">
        <v>220</v>
      </c>
      <c r="H63" s="98" t="s">
        <v>221</v>
      </c>
      <c r="I63" s="98" t="s">
        <v>222</v>
      </c>
      <c r="J63" s="98" t="s">
        <v>223</v>
      </c>
      <c r="K63" s="98" t="s">
        <v>224</v>
      </c>
      <c r="L63" s="98" t="s">
        <v>225</v>
      </c>
    </row>
    <row r="64" spans="2:14" x14ac:dyDescent="0.2">
      <c r="B64" s="136" t="s">
        <v>256</v>
      </c>
      <c r="C64" s="445">
        <v>309</v>
      </c>
      <c r="D64" s="252">
        <v>327</v>
      </c>
      <c r="E64" s="252">
        <v>2</v>
      </c>
      <c r="F64" s="252">
        <v>13</v>
      </c>
      <c r="G64" s="580">
        <v>651</v>
      </c>
      <c r="H64" s="143">
        <v>683</v>
      </c>
      <c r="I64" s="143">
        <v>756</v>
      </c>
      <c r="J64" s="252">
        <v>1647</v>
      </c>
      <c r="K64" s="573">
        <v>95</v>
      </c>
      <c r="L64" s="573">
        <v>40</v>
      </c>
    </row>
    <row r="65" spans="2:15" x14ac:dyDescent="0.2">
      <c r="B65" s="170" t="s">
        <v>257</v>
      </c>
      <c r="C65" s="451">
        <v>593</v>
      </c>
      <c r="D65" s="452">
        <v>211</v>
      </c>
      <c r="E65" s="452">
        <v>5</v>
      </c>
      <c r="F65" s="452">
        <v>28</v>
      </c>
      <c r="G65" s="150">
        <v>837</v>
      </c>
      <c r="H65" s="144">
        <v>1152</v>
      </c>
      <c r="I65" s="144">
        <v>1590</v>
      </c>
      <c r="J65" s="452">
        <v>5446</v>
      </c>
      <c r="K65" s="581">
        <v>73</v>
      </c>
      <c r="L65" s="581">
        <v>15</v>
      </c>
    </row>
    <row r="66" spans="2:15" x14ac:dyDescent="0.2">
      <c r="B66" s="136" t="s">
        <v>258</v>
      </c>
      <c r="C66" s="445">
        <v>28</v>
      </c>
      <c r="D66" s="252">
        <v>0</v>
      </c>
      <c r="E66" s="252">
        <v>0</v>
      </c>
      <c r="F66" s="252">
        <v>3</v>
      </c>
      <c r="G66" s="580">
        <v>31</v>
      </c>
      <c r="H66" s="143">
        <v>215</v>
      </c>
      <c r="I66" s="143">
        <v>319</v>
      </c>
      <c r="J66" s="252">
        <v>1151</v>
      </c>
      <c r="K66" s="573">
        <v>14</v>
      </c>
      <c r="L66" s="573">
        <v>3</v>
      </c>
    </row>
    <row r="67" spans="2:15" x14ac:dyDescent="0.2">
      <c r="B67" s="170" t="s">
        <v>259</v>
      </c>
      <c r="C67" s="451">
        <v>5</v>
      </c>
      <c r="D67" s="452">
        <v>0</v>
      </c>
      <c r="E67" s="452">
        <v>0</v>
      </c>
      <c r="F67" s="452">
        <v>0</v>
      </c>
      <c r="G67" s="150">
        <v>5</v>
      </c>
      <c r="H67" s="144">
        <v>24</v>
      </c>
      <c r="I67" s="144">
        <v>38</v>
      </c>
      <c r="J67" s="452">
        <v>49</v>
      </c>
      <c r="K67" s="581">
        <v>21</v>
      </c>
      <c r="L67" s="581">
        <v>10</v>
      </c>
    </row>
    <row r="68" spans="2:15" x14ac:dyDescent="0.2">
      <c r="B68" s="136" t="s">
        <v>260</v>
      </c>
      <c r="C68" s="445">
        <v>267</v>
      </c>
      <c r="D68" s="252">
        <v>0</v>
      </c>
      <c r="E68" s="252">
        <v>7</v>
      </c>
      <c r="F68" s="252">
        <v>14</v>
      </c>
      <c r="G68" s="580">
        <v>288</v>
      </c>
      <c r="H68" s="143">
        <v>377</v>
      </c>
      <c r="I68" s="143">
        <v>548</v>
      </c>
      <c r="J68" s="252">
        <v>1060</v>
      </c>
      <c r="K68" s="573">
        <v>76</v>
      </c>
      <c r="L68" s="573">
        <v>27</v>
      </c>
    </row>
    <row r="69" spans="2:15" x14ac:dyDescent="0.2">
      <c r="B69" s="170" t="s">
        <v>261</v>
      </c>
      <c r="C69" s="451">
        <v>76</v>
      </c>
      <c r="D69" s="452">
        <v>0</v>
      </c>
      <c r="E69" s="452">
        <v>0.3</v>
      </c>
      <c r="F69" s="452">
        <v>0</v>
      </c>
      <c r="G69" s="150">
        <v>76</v>
      </c>
      <c r="H69" s="144">
        <v>58</v>
      </c>
      <c r="I69" s="144">
        <v>75</v>
      </c>
      <c r="J69" s="452">
        <v>143</v>
      </c>
      <c r="K69" s="581">
        <v>132</v>
      </c>
      <c r="L69" s="581">
        <v>53</v>
      </c>
    </row>
    <row r="70" spans="2:15" x14ac:dyDescent="0.2">
      <c r="B70" s="136" t="s">
        <v>262</v>
      </c>
      <c r="C70" s="445">
        <v>5</v>
      </c>
      <c r="D70" s="252">
        <v>0</v>
      </c>
      <c r="E70" s="252">
        <v>0</v>
      </c>
      <c r="F70" s="252">
        <v>0.2</v>
      </c>
      <c r="G70" s="580">
        <v>5</v>
      </c>
      <c r="H70" s="143">
        <v>28</v>
      </c>
      <c r="I70" s="143">
        <v>31</v>
      </c>
      <c r="J70" s="252">
        <v>77</v>
      </c>
      <c r="K70" s="573">
        <v>19</v>
      </c>
      <c r="L70" s="573">
        <v>7</v>
      </c>
    </row>
    <row r="71" spans="2:15" x14ac:dyDescent="0.2">
      <c r="B71" s="173" t="s">
        <v>263</v>
      </c>
      <c r="C71" s="582">
        <v>1283</v>
      </c>
      <c r="D71" s="582">
        <v>538</v>
      </c>
      <c r="E71" s="582">
        <v>14</v>
      </c>
      <c r="F71" s="582">
        <v>58</v>
      </c>
      <c r="G71" s="583">
        <v>1894</v>
      </c>
      <c r="H71" s="584">
        <v>2537</v>
      </c>
      <c r="I71" s="584">
        <v>3357</v>
      </c>
      <c r="J71" s="585">
        <v>9573</v>
      </c>
      <c r="K71" s="578">
        <v>75</v>
      </c>
      <c r="L71" s="578">
        <v>20</v>
      </c>
    </row>
    <row r="72" spans="2:15" x14ac:dyDescent="0.2">
      <c r="B72" s="226" t="s">
        <v>264</v>
      </c>
      <c r="C72" s="586">
        <v>667</v>
      </c>
      <c r="D72" s="587">
        <v>235</v>
      </c>
      <c r="E72" s="587">
        <v>9</v>
      </c>
      <c r="F72" s="587">
        <v>31</v>
      </c>
      <c r="G72" s="588">
        <v>942</v>
      </c>
      <c r="H72" s="589">
        <v>1269</v>
      </c>
      <c r="I72" s="589">
        <v>2052</v>
      </c>
      <c r="J72" s="587">
        <v>9573</v>
      </c>
      <c r="K72" s="590">
        <v>74</v>
      </c>
      <c r="L72" s="590">
        <v>10</v>
      </c>
    </row>
    <row r="73" spans="2:15" x14ac:dyDescent="0.2">
      <c r="B73" s="173" t="s">
        <v>265</v>
      </c>
      <c r="C73" s="582">
        <v>0.27</v>
      </c>
      <c r="D73" s="582">
        <v>0.27</v>
      </c>
      <c r="E73" s="582">
        <v>0.18</v>
      </c>
      <c r="F73" s="582">
        <v>0.16</v>
      </c>
      <c r="G73" s="583">
        <v>0.26</v>
      </c>
      <c r="H73" s="591">
        <v>0.33</v>
      </c>
      <c r="I73" s="584">
        <v>0.63</v>
      </c>
      <c r="J73" s="585">
        <v>2.4</v>
      </c>
      <c r="K73" s="578">
        <v>79</v>
      </c>
      <c r="L73" s="578">
        <v>11</v>
      </c>
      <c r="O73" s="154"/>
    </row>
    <row r="74" spans="2:15" x14ac:dyDescent="0.2">
      <c r="B74" s="136" t="s">
        <v>266</v>
      </c>
      <c r="C74" s="445" t="s">
        <v>202</v>
      </c>
      <c r="D74" s="252" t="s">
        <v>202</v>
      </c>
      <c r="E74" s="252" t="s">
        <v>202</v>
      </c>
      <c r="F74" s="252" t="s">
        <v>202</v>
      </c>
      <c r="G74" s="580">
        <v>17547</v>
      </c>
      <c r="H74" s="143">
        <v>11481</v>
      </c>
      <c r="I74" s="143">
        <v>7135</v>
      </c>
      <c r="J74" s="252">
        <v>1231</v>
      </c>
      <c r="K74" s="573">
        <v>153</v>
      </c>
      <c r="L74" s="573">
        <v>1425</v>
      </c>
    </row>
    <row r="75" spans="2:15" x14ac:dyDescent="0.2">
      <c r="B75" s="173" t="s">
        <v>267</v>
      </c>
      <c r="C75" s="582">
        <v>667</v>
      </c>
      <c r="D75" s="582">
        <v>235</v>
      </c>
      <c r="E75" s="582">
        <v>9</v>
      </c>
      <c r="F75" s="582">
        <v>31</v>
      </c>
      <c r="G75" s="583">
        <v>942</v>
      </c>
      <c r="H75" s="591">
        <v>1269</v>
      </c>
      <c r="I75" s="584" t="s">
        <v>202</v>
      </c>
      <c r="J75" s="585" t="s">
        <v>202</v>
      </c>
      <c r="K75" s="578">
        <v>74</v>
      </c>
      <c r="L75" s="578" t="s">
        <v>202</v>
      </c>
    </row>
    <row r="76" spans="2:15" x14ac:dyDescent="0.2">
      <c r="B76" s="136" t="s">
        <v>268</v>
      </c>
      <c r="C76" s="445">
        <v>0</v>
      </c>
      <c r="D76" s="252">
        <v>0</v>
      </c>
      <c r="E76" s="252">
        <v>0</v>
      </c>
      <c r="F76" s="252">
        <v>0</v>
      </c>
      <c r="G76" s="580">
        <v>0</v>
      </c>
      <c r="H76" s="143">
        <v>0</v>
      </c>
      <c r="I76" s="143">
        <v>2052</v>
      </c>
      <c r="J76" s="252">
        <v>9573</v>
      </c>
      <c r="K76" s="573">
        <v>0</v>
      </c>
      <c r="L76" s="573">
        <v>0</v>
      </c>
    </row>
    <row r="77" spans="2:15" ht="14.25" customHeight="1" x14ac:dyDescent="0.2">
      <c r="B77" s="174"/>
      <c r="C77" s="41"/>
      <c r="D77" s="42"/>
      <c r="E77" s="42"/>
      <c r="F77" s="42"/>
      <c r="G77" s="42"/>
      <c r="H77" s="42"/>
      <c r="I77" s="344"/>
      <c r="J77" s="42"/>
      <c r="K77" s="42"/>
      <c r="L77" s="42"/>
      <c r="M77" s="42"/>
      <c r="N77" s="42"/>
    </row>
    <row r="78" spans="2:15" ht="14.25" customHeight="1" x14ac:dyDescent="0.2">
      <c r="B78" s="174"/>
      <c r="C78" s="41"/>
      <c r="D78" s="42"/>
      <c r="E78" s="42"/>
      <c r="F78" s="42"/>
      <c r="G78" s="42"/>
      <c r="H78" s="42"/>
      <c r="I78" s="42"/>
      <c r="J78" s="42"/>
      <c r="K78" s="42"/>
      <c r="L78" s="42"/>
      <c r="M78" s="42"/>
      <c r="N78" s="42"/>
    </row>
    <row r="79" spans="2:15" ht="18.75" x14ac:dyDescent="0.4">
      <c r="B79" s="171" t="s">
        <v>269</v>
      </c>
      <c r="C79" s="41"/>
      <c r="D79" s="42"/>
      <c r="E79" s="42"/>
      <c r="F79" s="42"/>
      <c r="G79" s="42"/>
      <c r="H79" s="42"/>
      <c r="I79" s="42"/>
      <c r="J79" s="42"/>
      <c r="K79" s="42"/>
      <c r="L79" s="42"/>
      <c r="M79" s="42"/>
      <c r="N79" s="42"/>
    </row>
    <row r="80" spans="2:15" ht="36" x14ac:dyDescent="0.2">
      <c r="B80" s="172"/>
      <c r="C80" s="98" t="s">
        <v>216</v>
      </c>
      <c r="D80" s="98" t="s">
        <v>217</v>
      </c>
      <c r="E80" s="98" t="s">
        <v>218</v>
      </c>
      <c r="F80" s="164" t="s">
        <v>219</v>
      </c>
      <c r="G80" s="98" t="s">
        <v>220</v>
      </c>
      <c r="H80" s="98" t="s">
        <v>221</v>
      </c>
      <c r="I80" s="98" t="s">
        <v>222</v>
      </c>
      <c r="J80" s="164" t="s">
        <v>270</v>
      </c>
      <c r="K80" s="98" t="s">
        <v>224</v>
      </c>
      <c r="L80" s="164" t="s">
        <v>271</v>
      </c>
    </row>
    <row r="81" spans="2:12" s="119" customFormat="1" ht="15" x14ac:dyDescent="0.25">
      <c r="B81" s="175" t="s">
        <v>272</v>
      </c>
      <c r="C81" s="445">
        <v>313</v>
      </c>
      <c r="D81" s="445">
        <v>47</v>
      </c>
      <c r="E81" s="445" t="s">
        <v>202</v>
      </c>
      <c r="F81" s="445" t="s">
        <v>202</v>
      </c>
      <c r="G81" s="145">
        <v>360</v>
      </c>
      <c r="H81" s="143">
        <v>376</v>
      </c>
      <c r="I81" s="142">
        <v>462</v>
      </c>
      <c r="J81" s="142">
        <v>413</v>
      </c>
      <c r="K81" s="468">
        <v>96</v>
      </c>
      <c r="L81" s="471">
        <v>87.167070217917669</v>
      </c>
    </row>
    <row r="82" spans="2:12" x14ac:dyDescent="0.2">
      <c r="B82" s="170" t="s">
        <v>273</v>
      </c>
      <c r="C82" s="458">
        <v>126</v>
      </c>
      <c r="D82" s="459">
        <v>54</v>
      </c>
      <c r="E82" s="459" t="s">
        <v>202</v>
      </c>
      <c r="F82" s="459" t="s">
        <v>202</v>
      </c>
      <c r="G82" s="254">
        <v>100</v>
      </c>
      <c r="H82" s="144">
        <v>96</v>
      </c>
      <c r="I82" s="163">
        <v>137</v>
      </c>
      <c r="J82" s="147">
        <v>125</v>
      </c>
      <c r="K82" s="472">
        <v>104</v>
      </c>
      <c r="L82" s="473">
        <v>80</v>
      </c>
    </row>
    <row r="83" spans="2:12" x14ac:dyDescent="0.2">
      <c r="B83" s="136" t="s">
        <v>274</v>
      </c>
      <c r="C83" s="445">
        <v>135</v>
      </c>
      <c r="D83" s="460">
        <v>30</v>
      </c>
      <c r="E83" s="460" t="s">
        <v>202</v>
      </c>
      <c r="F83" s="460" t="s">
        <v>202</v>
      </c>
      <c r="G83" s="151">
        <v>165</v>
      </c>
      <c r="H83" s="143">
        <v>201</v>
      </c>
      <c r="I83" s="148">
        <v>228</v>
      </c>
      <c r="J83" s="148">
        <v>225</v>
      </c>
      <c r="K83" s="470">
        <v>82</v>
      </c>
      <c r="L83" s="474">
        <v>73.333333333333329</v>
      </c>
    </row>
    <row r="84" spans="2:12" x14ac:dyDescent="0.2">
      <c r="B84" s="170" t="s">
        <v>275</v>
      </c>
      <c r="C84" s="461">
        <v>0</v>
      </c>
      <c r="D84" s="462">
        <v>0</v>
      </c>
      <c r="E84" s="462" t="s">
        <v>202</v>
      </c>
      <c r="F84" s="462" t="s">
        <v>202</v>
      </c>
      <c r="G84" s="255">
        <v>0</v>
      </c>
      <c r="H84" s="156">
        <v>0.1</v>
      </c>
      <c r="I84" s="158">
        <v>0.1</v>
      </c>
      <c r="J84" s="158">
        <v>3.9</v>
      </c>
      <c r="K84" s="469">
        <v>0</v>
      </c>
      <c r="L84" s="475">
        <v>0</v>
      </c>
    </row>
    <row r="85" spans="2:12" x14ac:dyDescent="0.2">
      <c r="B85" s="136" t="s">
        <v>276</v>
      </c>
      <c r="C85" s="445">
        <v>178</v>
      </c>
      <c r="D85" s="445">
        <v>17</v>
      </c>
      <c r="E85" s="460" t="s">
        <v>202</v>
      </c>
      <c r="F85" s="460" t="s">
        <v>202</v>
      </c>
      <c r="G85" s="151">
        <v>195</v>
      </c>
      <c r="H85" s="143">
        <v>175</v>
      </c>
      <c r="I85" s="148">
        <v>233</v>
      </c>
      <c r="J85" s="148">
        <v>186</v>
      </c>
      <c r="K85" s="470">
        <v>112</v>
      </c>
      <c r="L85" s="474">
        <v>104.83870967741935</v>
      </c>
    </row>
    <row r="86" spans="2:12" x14ac:dyDescent="0.2">
      <c r="B86" s="170" t="s">
        <v>277</v>
      </c>
      <c r="C86" s="451">
        <v>52</v>
      </c>
      <c r="D86" s="463">
        <v>1.6</v>
      </c>
      <c r="E86" s="462" t="s">
        <v>202</v>
      </c>
      <c r="F86" s="462" t="s">
        <v>202</v>
      </c>
      <c r="G86" s="255">
        <v>54</v>
      </c>
      <c r="H86" s="144">
        <v>71</v>
      </c>
      <c r="I86" s="149">
        <v>91</v>
      </c>
      <c r="J86" s="149">
        <v>46</v>
      </c>
      <c r="K86" s="469">
        <v>75</v>
      </c>
      <c r="L86" s="475">
        <v>117.39130434782609</v>
      </c>
    </row>
    <row r="87" spans="2:12" x14ac:dyDescent="0.2">
      <c r="B87" s="136" t="s">
        <v>278</v>
      </c>
      <c r="C87" s="445">
        <v>88</v>
      </c>
      <c r="D87" s="460">
        <v>13</v>
      </c>
      <c r="E87" s="460" t="s">
        <v>202</v>
      </c>
      <c r="F87" s="460" t="s">
        <v>202</v>
      </c>
      <c r="G87" s="151">
        <v>101</v>
      </c>
      <c r="H87" s="143">
        <v>64</v>
      </c>
      <c r="I87" s="148">
        <v>95</v>
      </c>
      <c r="J87" s="148">
        <v>131</v>
      </c>
      <c r="K87" s="470">
        <v>159</v>
      </c>
      <c r="L87" s="474">
        <v>77.099236641221367</v>
      </c>
    </row>
    <row r="88" spans="2:12" x14ac:dyDescent="0.2">
      <c r="B88" s="170" t="s">
        <v>279</v>
      </c>
      <c r="C88" s="451">
        <v>12</v>
      </c>
      <c r="D88" s="454">
        <v>2.2999999999999998</v>
      </c>
      <c r="E88" s="452" t="s">
        <v>202</v>
      </c>
      <c r="F88" s="452" t="s">
        <v>202</v>
      </c>
      <c r="G88" s="150">
        <v>15</v>
      </c>
      <c r="H88" s="144">
        <v>16</v>
      </c>
      <c r="I88" s="144">
        <v>17</v>
      </c>
      <c r="J88" s="144" t="s">
        <v>202</v>
      </c>
      <c r="K88" s="455">
        <v>91</v>
      </c>
      <c r="L88" s="476" t="s">
        <v>202</v>
      </c>
    </row>
    <row r="89" spans="2:12" x14ac:dyDescent="0.2">
      <c r="B89" s="136" t="s">
        <v>280</v>
      </c>
      <c r="C89" s="464">
        <v>6.2</v>
      </c>
      <c r="D89" s="453">
        <v>0.1</v>
      </c>
      <c r="E89" s="252" t="s">
        <v>202</v>
      </c>
      <c r="F89" s="252" t="s">
        <v>202</v>
      </c>
      <c r="G89" s="159">
        <v>6.3</v>
      </c>
      <c r="H89" s="157">
        <v>6.7</v>
      </c>
      <c r="I89" s="143">
        <v>10</v>
      </c>
      <c r="J89" s="143" t="s">
        <v>202</v>
      </c>
      <c r="K89" s="446">
        <v>95</v>
      </c>
      <c r="L89" s="450" t="s">
        <v>202</v>
      </c>
    </row>
    <row r="90" spans="2:12" x14ac:dyDescent="0.2">
      <c r="B90" s="170" t="s">
        <v>281</v>
      </c>
      <c r="C90" s="461">
        <v>1</v>
      </c>
      <c r="D90" s="452">
        <v>0</v>
      </c>
      <c r="E90" s="452" t="s">
        <v>202</v>
      </c>
      <c r="F90" s="452" t="s">
        <v>202</v>
      </c>
      <c r="G90" s="160">
        <v>1</v>
      </c>
      <c r="H90" s="156">
        <v>1</v>
      </c>
      <c r="I90" s="156">
        <v>2.1</v>
      </c>
      <c r="J90" s="156">
        <v>1.7</v>
      </c>
      <c r="K90" s="455">
        <v>95</v>
      </c>
      <c r="L90" s="476">
        <v>58.82352941176471</v>
      </c>
    </row>
    <row r="91" spans="2:12" x14ac:dyDescent="0.2">
      <c r="B91" s="136" t="s">
        <v>282</v>
      </c>
      <c r="C91" s="464">
        <v>2.5</v>
      </c>
      <c r="D91" s="453">
        <v>0.1</v>
      </c>
      <c r="E91" s="252" t="s">
        <v>202</v>
      </c>
      <c r="F91" s="252" t="s">
        <v>202</v>
      </c>
      <c r="G91" s="159">
        <v>2.6</v>
      </c>
      <c r="H91" s="157">
        <v>3.9</v>
      </c>
      <c r="I91" s="157">
        <v>8.1999999999999993</v>
      </c>
      <c r="J91" s="157">
        <v>5.6</v>
      </c>
      <c r="K91" s="446">
        <v>66</v>
      </c>
      <c r="L91" s="450">
        <v>46.428571428571438</v>
      </c>
    </row>
    <row r="92" spans="2:12" x14ac:dyDescent="0.2">
      <c r="B92" s="170" t="s">
        <v>283</v>
      </c>
      <c r="C92" s="461">
        <v>7.8</v>
      </c>
      <c r="D92" s="452">
        <v>0</v>
      </c>
      <c r="E92" s="452" t="s">
        <v>202</v>
      </c>
      <c r="F92" s="452" t="s">
        <v>202</v>
      </c>
      <c r="G92" s="160">
        <v>7.8</v>
      </c>
      <c r="H92" s="156">
        <v>7.1</v>
      </c>
      <c r="I92" s="156">
        <v>7.6</v>
      </c>
      <c r="J92" s="156">
        <v>1.9</v>
      </c>
      <c r="K92" s="455">
        <v>109</v>
      </c>
      <c r="L92" s="476">
        <v>410.5263157894737</v>
      </c>
    </row>
    <row r="93" spans="2:12" x14ac:dyDescent="0.2">
      <c r="B93" s="136" t="s">
        <v>284</v>
      </c>
      <c r="C93" s="465">
        <v>0.06</v>
      </c>
      <c r="D93" s="252">
        <v>0</v>
      </c>
      <c r="E93" s="252" t="s">
        <v>202</v>
      </c>
      <c r="F93" s="252" t="s">
        <v>202</v>
      </c>
      <c r="G93" s="456">
        <v>0.06</v>
      </c>
      <c r="H93" s="161">
        <v>0.01</v>
      </c>
      <c r="I93" s="161">
        <v>0.03</v>
      </c>
      <c r="J93" s="161">
        <v>0.03</v>
      </c>
      <c r="K93" s="446">
        <v>600</v>
      </c>
      <c r="L93" s="450">
        <v>200</v>
      </c>
    </row>
    <row r="94" spans="2:12" x14ac:dyDescent="0.2">
      <c r="B94" s="170" t="s">
        <v>285</v>
      </c>
      <c r="C94" s="461">
        <v>8.5</v>
      </c>
      <c r="D94" s="452">
        <v>0</v>
      </c>
      <c r="E94" s="452" t="s">
        <v>202</v>
      </c>
      <c r="F94" s="452" t="s">
        <v>202</v>
      </c>
      <c r="G94" s="160">
        <v>8.5</v>
      </c>
      <c r="H94" s="156">
        <v>5.3</v>
      </c>
      <c r="I94" s="156">
        <v>3.4</v>
      </c>
      <c r="J94" s="162">
        <v>7.0000000000000007E-2</v>
      </c>
      <c r="K94" s="455">
        <v>159</v>
      </c>
      <c r="L94" s="476">
        <v>12142.857142857141</v>
      </c>
    </row>
    <row r="95" spans="2:12" x14ac:dyDescent="0.2">
      <c r="B95" s="136" t="s">
        <v>286</v>
      </c>
      <c r="C95" s="447">
        <v>0.56999999999999995</v>
      </c>
      <c r="D95" s="448">
        <v>0.37</v>
      </c>
      <c r="E95" s="252" t="s">
        <v>202</v>
      </c>
      <c r="F95" s="252" t="s">
        <v>202</v>
      </c>
      <c r="G95" s="153">
        <v>0.54</v>
      </c>
      <c r="H95" s="28">
        <v>0.47</v>
      </c>
      <c r="I95" s="28">
        <v>0.51</v>
      </c>
      <c r="J95" s="28">
        <v>0.45</v>
      </c>
      <c r="K95" s="446">
        <v>117</v>
      </c>
      <c r="L95" s="450">
        <v>120</v>
      </c>
    </row>
    <row r="96" spans="2:12" x14ac:dyDescent="0.2">
      <c r="B96" s="170" t="s">
        <v>287</v>
      </c>
      <c r="C96" s="466">
        <v>0.43</v>
      </c>
      <c r="D96" s="467">
        <v>0.63</v>
      </c>
      <c r="E96" s="467" t="s">
        <v>202</v>
      </c>
      <c r="F96" s="467" t="s">
        <v>202</v>
      </c>
      <c r="G96" s="457">
        <v>0.46</v>
      </c>
      <c r="H96" s="27">
        <v>0.53</v>
      </c>
      <c r="I96" s="27">
        <v>0.49</v>
      </c>
      <c r="J96" s="27">
        <v>0.55000000000000004</v>
      </c>
      <c r="K96" s="455">
        <v>86</v>
      </c>
      <c r="L96" s="476">
        <v>83.636363636363626</v>
      </c>
    </row>
    <row r="99" spans="2:12" ht="18.75" x14ac:dyDescent="0.4">
      <c r="B99" s="115" t="s">
        <v>288</v>
      </c>
    </row>
    <row r="100" spans="2:12" ht="11.25" customHeight="1" x14ac:dyDescent="0.2">
      <c r="B100" s="113"/>
      <c r="C100" s="98" t="s">
        <v>216</v>
      </c>
      <c r="D100" s="98" t="s">
        <v>217</v>
      </c>
      <c r="E100" s="98" t="s">
        <v>218</v>
      </c>
      <c r="F100" s="164" t="s">
        <v>219</v>
      </c>
      <c r="G100" s="98" t="s">
        <v>220</v>
      </c>
      <c r="H100" s="98" t="s">
        <v>221</v>
      </c>
      <c r="I100" s="98" t="s">
        <v>222</v>
      </c>
      <c r="J100" s="164" t="s">
        <v>270</v>
      </c>
      <c r="K100" s="98" t="s">
        <v>224</v>
      </c>
      <c r="L100" s="98" t="s">
        <v>271</v>
      </c>
    </row>
    <row r="101" spans="2:12" x14ac:dyDescent="0.2">
      <c r="B101" s="11" t="s">
        <v>289</v>
      </c>
      <c r="C101" s="445">
        <v>14810</v>
      </c>
      <c r="D101" s="445">
        <v>6452</v>
      </c>
      <c r="E101" s="445">
        <v>302</v>
      </c>
      <c r="F101" s="445">
        <v>492</v>
      </c>
      <c r="G101" s="145">
        <v>22055</v>
      </c>
      <c r="H101" s="143">
        <v>27871</v>
      </c>
      <c r="I101" s="142">
        <v>32456</v>
      </c>
      <c r="J101" s="592">
        <v>36026</v>
      </c>
      <c r="K101" s="593">
        <v>79</v>
      </c>
      <c r="L101" s="594">
        <v>61</v>
      </c>
    </row>
    <row r="102" spans="2:12" x14ac:dyDescent="0.2">
      <c r="B102" s="20" t="s">
        <v>290</v>
      </c>
      <c r="C102" s="458">
        <v>1153</v>
      </c>
      <c r="D102" s="459" t="s">
        <v>202</v>
      </c>
      <c r="E102" s="459" t="s">
        <v>202</v>
      </c>
      <c r="F102" s="459" t="s">
        <v>202</v>
      </c>
      <c r="G102" s="254">
        <v>1153</v>
      </c>
      <c r="H102" s="144">
        <v>1127</v>
      </c>
      <c r="I102" s="147">
        <v>141</v>
      </c>
      <c r="J102" s="595" t="s">
        <v>202</v>
      </c>
      <c r="K102" s="596">
        <v>102</v>
      </c>
      <c r="L102" s="597" t="s">
        <v>202</v>
      </c>
    </row>
    <row r="103" spans="2:12" x14ac:dyDescent="0.2">
      <c r="B103" s="23" t="s">
        <v>291</v>
      </c>
      <c r="C103" s="445">
        <v>2489</v>
      </c>
      <c r="D103" s="460">
        <v>875</v>
      </c>
      <c r="E103" s="460">
        <v>50</v>
      </c>
      <c r="F103" s="460">
        <v>196</v>
      </c>
      <c r="G103" s="151">
        <v>3610</v>
      </c>
      <c r="H103" s="143">
        <v>3839</v>
      </c>
      <c r="I103" s="148">
        <v>3276</v>
      </c>
      <c r="J103" s="598">
        <v>3215</v>
      </c>
      <c r="K103" s="599">
        <v>94</v>
      </c>
      <c r="L103" s="594">
        <v>112</v>
      </c>
    </row>
    <row r="104" spans="2:12" x14ac:dyDescent="0.2">
      <c r="B104" s="20" t="s">
        <v>236</v>
      </c>
      <c r="C104" s="451">
        <v>59563</v>
      </c>
      <c r="D104" s="462">
        <v>38390</v>
      </c>
      <c r="E104" s="462">
        <v>1473</v>
      </c>
      <c r="F104" s="462">
        <v>2388</v>
      </c>
      <c r="G104" s="255">
        <v>101814</v>
      </c>
      <c r="H104" s="144">
        <v>102987</v>
      </c>
      <c r="I104" s="149">
        <v>105696</v>
      </c>
      <c r="J104" s="600">
        <v>108512</v>
      </c>
      <c r="K104" s="596">
        <v>99</v>
      </c>
      <c r="L104" s="601">
        <v>94</v>
      </c>
    </row>
    <row r="105" spans="2:12" x14ac:dyDescent="0.2">
      <c r="B105" s="23" t="s">
        <v>292</v>
      </c>
      <c r="C105" s="445">
        <v>5950</v>
      </c>
      <c r="D105" s="460">
        <v>7374</v>
      </c>
      <c r="E105" s="460">
        <v>7374</v>
      </c>
      <c r="F105" s="460">
        <v>2510</v>
      </c>
      <c r="G105" s="151">
        <v>6109</v>
      </c>
      <c r="H105" s="143">
        <v>7260</v>
      </c>
      <c r="I105" s="148">
        <v>9907</v>
      </c>
      <c r="J105" s="598">
        <v>11205</v>
      </c>
      <c r="K105" s="599">
        <v>62</v>
      </c>
      <c r="L105" s="594">
        <v>55</v>
      </c>
    </row>
    <row r="106" spans="2:12" x14ac:dyDescent="0.2">
      <c r="B106" s="20" t="s">
        <v>293</v>
      </c>
      <c r="C106" s="451">
        <v>249</v>
      </c>
      <c r="D106" s="462">
        <v>163</v>
      </c>
      <c r="E106" s="462">
        <v>163</v>
      </c>
      <c r="F106" s="462">
        <v>206</v>
      </c>
      <c r="G106" s="255">
        <v>217</v>
      </c>
      <c r="H106" s="144">
        <v>271</v>
      </c>
      <c r="I106" s="149">
        <v>307</v>
      </c>
      <c r="J106" s="600">
        <v>332</v>
      </c>
      <c r="K106" s="596">
        <v>80</v>
      </c>
      <c r="L106" s="601">
        <v>65</v>
      </c>
    </row>
    <row r="107" spans="2:12" x14ac:dyDescent="0.2">
      <c r="B107" s="49" t="s">
        <v>294</v>
      </c>
    </row>
    <row r="108" spans="2:12" x14ac:dyDescent="0.2">
      <c r="B108" s="49"/>
    </row>
    <row r="109" spans="2:12" x14ac:dyDescent="0.2">
      <c r="B109" s="49"/>
    </row>
    <row r="111" spans="2:12" ht="18.75" x14ac:dyDescent="0.4">
      <c r="B111" s="115" t="s">
        <v>295</v>
      </c>
    </row>
    <row r="112" spans="2:12" x14ac:dyDescent="0.2">
      <c r="B112" s="113"/>
      <c r="C112" s="98">
        <v>2017</v>
      </c>
      <c r="D112" s="98">
        <v>2018</v>
      </c>
      <c r="E112" s="98">
        <v>2019</v>
      </c>
      <c r="F112" s="164">
        <v>2020</v>
      </c>
      <c r="G112" s="98">
        <v>2021</v>
      </c>
      <c r="H112" s="98" t="s">
        <v>205</v>
      </c>
    </row>
    <row r="113" spans="2:8" x14ac:dyDescent="0.2">
      <c r="B113" s="11" t="s">
        <v>296</v>
      </c>
      <c r="C113" s="152">
        <v>0.54</v>
      </c>
      <c r="D113" s="152">
        <v>0.28000000000000003</v>
      </c>
      <c r="E113" s="152">
        <v>0.27</v>
      </c>
      <c r="F113" s="152">
        <v>0.28999999999999998</v>
      </c>
      <c r="G113" s="152" t="s">
        <v>202</v>
      </c>
      <c r="H113" s="477" t="s">
        <v>202</v>
      </c>
    </row>
    <row r="114" spans="2:8" x14ac:dyDescent="0.2">
      <c r="B114" s="20" t="s">
        <v>297</v>
      </c>
      <c r="C114" s="146" t="s">
        <v>111</v>
      </c>
      <c r="D114" s="146" t="s">
        <v>111</v>
      </c>
      <c r="E114" s="146" t="s">
        <v>111</v>
      </c>
      <c r="F114" s="147">
        <v>9</v>
      </c>
      <c r="G114" s="147">
        <v>10</v>
      </c>
      <c r="H114" s="478">
        <v>15</v>
      </c>
    </row>
    <row r="115" spans="2:8" x14ac:dyDescent="0.2">
      <c r="B115" s="479" t="s">
        <v>298</v>
      </c>
    </row>
  </sheetData>
  <sheetProtection algorithmName="SHA-512" hashValue="1t/a7OOGFaK9Q0qUiQ+D9FexHyYOFMdT6dpQskSIeYIaaNWlxzVM+NTn+pM1qaRUPySpJLK8YNVbg2s0TXPCkw==" saltValue="b8xn1st3rhd1KfN+jyfLng==" spinCount="100000" sheet="1" formatCells="0" formatColumns="0" formatRows="0" insertColumns="0" insertRows="0" insertHyperlinks="0" deleteColumns="0" deleteRows="0" sort="0" autoFilter="0" pivotTables="0"/>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B5:J72"/>
  <sheetViews>
    <sheetView showGridLines="0" zoomScale="90" zoomScaleNormal="90" workbookViewId="0"/>
  </sheetViews>
  <sheetFormatPr defaultColWidth="8.625" defaultRowHeight="14.25" x14ac:dyDescent="0.2"/>
  <cols>
    <col min="1" max="1" width="4.125" customWidth="1"/>
    <col min="2" max="2" width="56.125" customWidth="1"/>
    <col min="3" max="3" width="10.125" customWidth="1"/>
    <col min="4" max="4" width="21.125" customWidth="1"/>
    <col min="5" max="5" width="21.625" customWidth="1"/>
    <col min="6" max="7" width="15.125" bestFit="1" customWidth="1"/>
    <col min="8" max="8" width="15.125" customWidth="1"/>
    <col min="9" max="9" width="15.125" bestFit="1" customWidth="1"/>
    <col min="10" max="10" width="15" customWidth="1"/>
  </cols>
  <sheetData>
    <row r="5" spans="2:10" s="26" customFormat="1" ht="27.6" customHeight="1" x14ac:dyDescent="0.4">
      <c r="B5" s="24" t="s">
        <v>299</v>
      </c>
      <c r="C5" s="24"/>
      <c r="D5" s="25"/>
      <c r="E5" s="25"/>
      <c r="F5" s="25"/>
      <c r="G5" s="25"/>
      <c r="H5" s="25"/>
      <c r="I5" s="25"/>
      <c r="J5" s="25"/>
    </row>
    <row r="7" spans="2:10" ht="18.75" x14ac:dyDescent="0.4">
      <c r="B7" s="1" t="s">
        <v>300</v>
      </c>
      <c r="C7" s="1"/>
      <c r="G7" s="91"/>
      <c r="H7" s="91"/>
    </row>
    <row r="9" spans="2:10" x14ac:dyDescent="0.2">
      <c r="B9" s="46" t="s">
        <v>301</v>
      </c>
      <c r="C9" s="46"/>
    </row>
    <row r="10" spans="2:10" ht="18.75" x14ac:dyDescent="0.4">
      <c r="B10" s="21" t="s">
        <v>302</v>
      </c>
      <c r="C10" s="21"/>
      <c r="D10" s="34" t="s">
        <v>303</v>
      </c>
      <c r="E10" s="34" t="s">
        <v>304</v>
      </c>
      <c r="G10" s="247"/>
      <c r="H10" s="247"/>
      <c r="I10" s="73"/>
      <c r="J10" s="73"/>
    </row>
    <row r="11" spans="2:10" x14ac:dyDescent="0.2">
      <c r="B11" s="9" t="s">
        <v>305</v>
      </c>
      <c r="C11" s="9"/>
      <c r="D11" s="402">
        <v>465</v>
      </c>
      <c r="E11" s="403" t="s">
        <v>202</v>
      </c>
      <c r="I11" s="116"/>
      <c r="J11" s="116"/>
    </row>
    <row r="12" spans="2:10" x14ac:dyDescent="0.2">
      <c r="B12" s="11" t="s">
        <v>306</v>
      </c>
      <c r="C12" s="11"/>
      <c r="D12" s="404">
        <f>SUM(D13:D19)</f>
        <v>367</v>
      </c>
      <c r="E12" s="405">
        <f>SUM(E13:E19)</f>
        <v>0.99999999999999989</v>
      </c>
      <c r="I12" s="117"/>
      <c r="J12" s="117"/>
    </row>
    <row r="13" spans="2:10" x14ac:dyDescent="0.2">
      <c r="B13" s="20" t="s">
        <v>307</v>
      </c>
      <c r="C13" s="20"/>
      <c r="D13" s="402">
        <v>61</v>
      </c>
      <c r="E13" s="520">
        <f t="shared" ref="E13:E19" si="0">D13/$D$12</f>
        <v>0.16621253405994552</v>
      </c>
      <c r="I13" s="116"/>
      <c r="J13" s="116"/>
    </row>
    <row r="14" spans="2:10" x14ac:dyDescent="0.2">
      <c r="B14" s="23" t="s">
        <v>308</v>
      </c>
      <c r="C14" s="23"/>
      <c r="D14" s="404">
        <v>21</v>
      </c>
      <c r="E14" s="521">
        <f t="shared" si="0"/>
        <v>5.7220708446866483E-2</v>
      </c>
      <c r="I14" s="116"/>
      <c r="J14" s="116"/>
    </row>
    <row r="15" spans="2:10" x14ac:dyDescent="0.2">
      <c r="B15" s="20" t="s">
        <v>309</v>
      </c>
      <c r="C15" s="20"/>
      <c r="D15" s="402">
        <v>99</v>
      </c>
      <c r="E15" s="520">
        <f t="shared" si="0"/>
        <v>0.26975476839237056</v>
      </c>
      <c r="I15" s="116"/>
      <c r="J15" s="116"/>
    </row>
    <row r="16" spans="2:10" x14ac:dyDescent="0.2">
      <c r="B16" s="23" t="s">
        <v>310</v>
      </c>
      <c r="C16" s="23"/>
      <c r="D16" s="404">
        <v>106</v>
      </c>
      <c r="E16" s="521">
        <f t="shared" si="0"/>
        <v>0.28882833787465939</v>
      </c>
      <c r="I16" s="116"/>
      <c r="J16" s="116"/>
    </row>
    <row r="17" spans="2:10" x14ac:dyDescent="0.2">
      <c r="B17" s="20" t="s">
        <v>311</v>
      </c>
      <c r="C17" s="20"/>
      <c r="D17" s="402">
        <v>49</v>
      </c>
      <c r="E17" s="520">
        <f t="shared" si="0"/>
        <v>0.1335149863760218</v>
      </c>
      <c r="I17" s="116"/>
      <c r="J17" s="116"/>
    </row>
    <row r="18" spans="2:10" x14ac:dyDescent="0.2">
      <c r="B18" s="23" t="s">
        <v>312</v>
      </c>
      <c r="C18" s="23"/>
      <c r="D18" s="404">
        <v>21</v>
      </c>
      <c r="E18" s="521">
        <f t="shared" si="0"/>
        <v>5.7220708446866483E-2</v>
      </c>
      <c r="I18" s="116"/>
      <c r="J18" s="116"/>
    </row>
    <row r="19" spans="2:10" x14ac:dyDescent="0.2">
      <c r="B19" s="120" t="s">
        <v>313</v>
      </c>
      <c r="C19" s="120"/>
      <c r="D19" s="406">
        <v>10</v>
      </c>
      <c r="E19" s="522">
        <f t="shared" si="0"/>
        <v>2.7247956403269755E-2</v>
      </c>
      <c r="I19" s="116"/>
      <c r="J19" s="116"/>
    </row>
    <row r="20" spans="2:10" ht="47.85" customHeight="1" x14ac:dyDescent="0.2">
      <c r="B20" s="724" t="s">
        <v>314</v>
      </c>
      <c r="C20" s="724"/>
      <c r="D20" s="724"/>
      <c r="E20" s="724"/>
    </row>
    <row r="21" spans="2:10" ht="15.6" customHeight="1" x14ac:dyDescent="0.2">
      <c r="B21" s="81" t="s">
        <v>315</v>
      </c>
      <c r="C21" s="232"/>
      <c r="D21" s="122"/>
      <c r="E21" s="123"/>
    </row>
    <row r="22" spans="2:10" ht="35.85" customHeight="1" x14ac:dyDescent="0.2">
      <c r="B22" s="724" t="s">
        <v>316</v>
      </c>
      <c r="C22" s="724"/>
      <c r="D22" s="724"/>
      <c r="E22" s="724"/>
    </row>
    <row r="23" spans="2:10" ht="14.85" customHeight="1" x14ac:dyDescent="0.2">
      <c r="B23" s="81" t="s">
        <v>317</v>
      </c>
      <c r="C23" s="232"/>
      <c r="D23" s="122"/>
      <c r="E23" s="123"/>
    </row>
    <row r="24" spans="2:10" x14ac:dyDescent="0.2">
      <c r="C24" s="20"/>
      <c r="D24" s="36"/>
      <c r="E24" s="37"/>
    </row>
    <row r="26" spans="2:10" x14ac:dyDescent="0.2">
      <c r="B26" s="722" t="s">
        <v>318</v>
      </c>
      <c r="C26" s="722"/>
      <c r="D26" s="722"/>
      <c r="E26" s="722"/>
      <c r="F26" s="722"/>
      <c r="G26" s="722"/>
      <c r="H26" s="251"/>
    </row>
    <row r="27" spans="2:10" x14ac:dyDescent="0.2">
      <c r="B27" s="21"/>
      <c r="C27" s="21"/>
      <c r="D27" s="34">
        <v>2016</v>
      </c>
      <c r="E27" s="34">
        <v>2017</v>
      </c>
      <c r="F27" s="34">
        <v>2018</v>
      </c>
      <c r="G27" s="34">
        <v>2019</v>
      </c>
      <c r="H27" s="34">
        <v>2020</v>
      </c>
      <c r="I27" s="34">
        <v>2021</v>
      </c>
    </row>
    <row r="28" spans="2:10" x14ac:dyDescent="0.2">
      <c r="B28" s="32" t="s">
        <v>319</v>
      </c>
      <c r="C28" s="32"/>
      <c r="D28" s="30">
        <v>31.277241714244134</v>
      </c>
      <c r="E28" s="30">
        <v>40.863632584997909</v>
      </c>
      <c r="F28" s="30">
        <v>51.165882040485577</v>
      </c>
      <c r="G28" s="30">
        <v>63.484255328068919</v>
      </c>
      <c r="H28" s="30">
        <v>69.677967734818253</v>
      </c>
      <c r="I28" s="30">
        <v>61</v>
      </c>
    </row>
    <row r="29" spans="2:10" x14ac:dyDescent="0.2">
      <c r="B29" s="33" t="s">
        <v>304</v>
      </c>
      <c r="C29" s="33"/>
      <c r="D29" s="35">
        <v>0.1013641339811069</v>
      </c>
      <c r="E29" s="35">
        <v>0.11922196646567547</v>
      </c>
      <c r="F29" s="35">
        <v>0.13731457063695385</v>
      </c>
      <c r="G29" s="35">
        <v>0.15567412247472118</v>
      </c>
      <c r="H29" s="35">
        <v>0.15567412247472118</v>
      </c>
      <c r="I29" s="35">
        <v>0.17</v>
      </c>
    </row>
    <row r="32" spans="2:10" ht="18.75" x14ac:dyDescent="0.2">
      <c r="B32" s="40" t="s">
        <v>320</v>
      </c>
      <c r="C32" s="40"/>
    </row>
    <row r="33" spans="2:10" ht="18.75" x14ac:dyDescent="0.2">
      <c r="B33" s="40"/>
      <c r="C33" s="40"/>
      <c r="D33" s="225"/>
    </row>
    <row r="34" spans="2:10" ht="17.25" customHeight="1" x14ac:dyDescent="0.2">
      <c r="B34" s="118" t="s">
        <v>321</v>
      </c>
      <c r="C34" s="46"/>
    </row>
    <row r="35" spans="2:10" ht="24.75" customHeight="1" x14ac:dyDescent="0.4">
      <c r="B35" s="21" t="s">
        <v>302</v>
      </c>
      <c r="C35" s="21"/>
      <c r="D35" s="34" t="s">
        <v>319</v>
      </c>
      <c r="E35" s="34" t="s">
        <v>304</v>
      </c>
      <c r="G35" s="246"/>
      <c r="H35" s="246"/>
      <c r="I35" s="73"/>
      <c r="J35" s="246"/>
    </row>
    <row r="36" spans="2:10" x14ac:dyDescent="0.2">
      <c r="B36" s="9" t="s">
        <v>305</v>
      </c>
      <c r="C36" s="9"/>
      <c r="D36" s="407">
        <v>158</v>
      </c>
      <c r="E36" s="408" t="s">
        <v>202</v>
      </c>
      <c r="I36" s="111"/>
      <c r="J36" s="111"/>
    </row>
    <row r="37" spans="2:10" x14ac:dyDescent="0.2">
      <c r="B37" s="11" t="s">
        <v>306</v>
      </c>
      <c r="C37" s="11"/>
      <c r="D37" s="409">
        <f>SUM(D38:D44)</f>
        <v>169</v>
      </c>
      <c r="E37" s="410">
        <f>SUM(E38:E44)</f>
        <v>1</v>
      </c>
      <c r="I37" s="110"/>
      <c r="J37" s="110"/>
    </row>
    <row r="38" spans="2:10" x14ac:dyDescent="0.2">
      <c r="B38" s="20" t="s">
        <v>307</v>
      </c>
      <c r="C38" s="20"/>
      <c r="D38" s="407">
        <v>45</v>
      </c>
      <c r="E38" s="411">
        <f t="shared" ref="E38:E44" si="1">D38/$D$37</f>
        <v>0.26627218934911245</v>
      </c>
      <c r="I38" s="111"/>
      <c r="J38" s="111"/>
    </row>
    <row r="39" spans="2:10" x14ac:dyDescent="0.2">
      <c r="B39" s="23" t="s">
        <v>308</v>
      </c>
      <c r="C39" s="23"/>
      <c r="D39" s="409">
        <v>18</v>
      </c>
      <c r="E39" s="410">
        <f t="shared" si="1"/>
        <v>0.10650887573964497</v>
      </c>
      <c r="I39" s="111"/>
      <c r="J39" s="111"/>
    </row>
    <row r="40" spans="2:10" x14ac:dyDescent="0.2">
      <c r="B40" s="20" t="s">
        <v>309</v>
      </c>
      <c r="C40" s="20"/>
      <c r="D40" s="407">
        <v>55</v>
      </c>
      <c r="E40" s="411">
        <f t="shared" si="1"/>
        <v>0.32544378698224852</v>
      </c>
      <c r="I40" s="111"/>
      <c r="J40" s="111"/>
    </row>
    <row r="41" spans="2:10" x14ac:dyDescent="0.2">
      <c r="B41" s="23" t="s">
        <v>310</v>
      </c>
      <c r="C41" s="23"/>
      <c r="D41" s="409">
        <v>37</v>
      </c>
      <c r="E41" s="410">
        <f t="shared" si="1"/>
        <v>0.21893491124260356</v>
      </c>
      <c r="I41" s="111"/>
      <c r="J41" s="111"/>
    </row>
    <row r="42" spans="2:10" x14ac:dyDescent="0.2">
      <c r="B42" s="20" t="s">
        <v>311</v>
      </c>
      <c r="C42" s="20"/>
      <c r="D42" s="407">
        <v>10</v>
      </c>
      <c r="E42" s="411">
        <f t="shared" si="1"/>
        <v>5.9171597633136092E-2</v>
      </c>
      <c r="I42" s="111"/>
      <c r="J42" s="111"/>
    </row>
    <row r="43" spans="2:10" x14ac:dyDescent="0.2">
      <c r="B43" s="23" t="s">
        <v>312</v>
      </c>
      <c r="C43" s="23"/>
      <c r="D43" s="409">
        <v>3</v>
      </c>
      <c r="E43" s="410">
        <f t="shared" si="1"/>
        <v>1.7751479289940829E-2</v>
      </c>
      <c r="I43" s="111"/>
      <c r="J43" s="111"/>
    </row>
    <row r="44" spans="2:10" x14ac:dyDescent="0.2">
      <c r="B44" s="20" t="s">
        <v>313</v>
      </c>
      <c r="C44" s="20"/>
      <c r="D44" s="407">
        <v>1</v>
      </c>
      <c r="E44" s="411">
        <f t="shared" si="1"/>
        <v>5.9171597633136093E-3</v>
      </c>
      <c r="I44" s="111"/>
      <c r="J44" s="111"/>
    </row>
    <row r="45" spans="2:10" ht="47.85" customHeight="1" x14ac:dyDescent="0.2">
      <c r="B45" s="724" t="s">
        <v>322</v>
      </c>
      <c r="C45" s="724"/>
      <c r="D45" s="724"/>
      <c r="E45" s="724"/>
      <c r="H45" t="s">
        <v>323</v>
      </c>
      <c r="I45" s="111"/>
      <c r="J45" s="111"/>
    </row>
    <row r="46" spans="2:10" ht="18.600000000000001" customHeight="1" x14ac:dyDescent="0.2">
      <c r="B46" s="81" t="s">
        <v>324</v>
      </c>
      <c r="C46" s="232"/>
      <c r="D46" s="122"/>
      <c r="E46" s="123"/>
      <c r="I46" s="111"/>
      <c r="J46" s="111"/>
    </row>
    <row r="47" spans="2:10" ht="20.85" customHeight="1" x14ac:dyDescent="0.2">
      <c r="B47" s="724" t="s">
        <v>325</v>
      </c>
      <c r="C47" s="724"/>
      <c r="D47" s="724"/>
      <c r="E47" s="724"/>
      <c r="F47" s="111"/>
      <c r="G47" s="111"/>
      <c r="H47" s="111"/>
      <c r="I47" s="111"/>
      <c r="J47" s="111"/>
    </row>
    <row r="48" spans="2:10" x14ac:dyDescent="0.2">
      <c r="B48" s="81" t="s">
        <v>326</v>
      </c>
      <c r="C48" s="232"/>
      <c r="D48" s="122"/>
      <c r="E48" s="123"/>
      <c r="F48" s="111"/>
      <c r="G48" s="111"/>
      <c r="H48" s="111"/>
      <c r="I48" s="111"/>
      <c r="J48" s="111"/>
    </row>
    <row r="49" spans="2:10" x14ac:dyDescent="0.2">
      <c r="B49" s="20"/>
      <c r="C49" s="20"/>
      <c r="D49" s="13"/>
      <c r="E49" s="37"/>
      <c r="F49" s="111"/>
      <c r="G49" s="111"/>
      <c r="H49" s="111"/>
      <c r="I49" s="111"/>
      <c r="J49" s="111"/>
    </row>
    <row r="50" spans="2:10" x14ac:dyDescent="0.2">
      <c r="B50" s="20"/>
      <c r="C50" s="20"/>
      <c r="D50" s="13"/>
      <c r="E50" s="37"/>
      <c r="F50" s="111"/>
      <c r="G50" s="111"/>
      <c r="H50" s="111"/>
      <c r="I50" s="111"/>
      <c r="J50" s="111"/>
    </row>
    <row r="51" spans="2:10" x14ac:dyDescent="0.2">
      <c r="B51" s="722" t="s">
        <v>327</v>
      </c>
      <c r="C51" s="722"/>
      <c r="D51" s="722"/>
      <c r="E51" s="722"/>
      <c r="F51" s="722"/>
      <c r="G51" s="722"/>
      <c r="H51" s="251"/>
    </row>
    <row r="52" spans="2:10" x14ac:dyDescent="0.2">
      <c r="B52" s="21"/>
      <c r="C52" s="21"/>
      <c r="D52" s="34">
        <v>2016</v>
      </c>
      <c r="E52" s="34">
        <v>2017</v>
      </c>
      <c r="F52" s="34">
        <v>2018</v>
      </c>
      <c r="G52" s="34">
        <v>2019</v>
      </c>
      <c r="H52" s="34">
        <v>2020</v>
      </c>
      <c r="I52" s="34">
        <v>2021</v>
      </c>
    </row>
    <row r="53" spans="2:10" x14ac:dyDescent="0.2">
      <c r="B53" s="32" t="s">
        <v>319</v>
      </c>
      <c r="C53" s="32"/>
      <c r="D53" s="30">
        <v>18.437965683885253</v>
      </c>
      <c r="E53" s="30">
        <v>22.562457198982386</v>
      </c>
      <c r="F53" s="30">
        <v>30.561299009413741</v>
      </c>
      <c r="G53" s="30">
        <v>40.731651536730716</v>
      </c>
      <c r="H53" s="30">
        <v>37.346604718786793</v>
      </c>
      <c r="I53" s="30">
        <v>45.3</v>
      </c>
    </row>
    <row r="54" spans="2:10" x14ac:dyDescent="0.2">
      <c r="B54" s="33" t="s">
        <v>304</v>
      </c>
      <c r="C54" s="33"/>
      <c r="D54" s="35">
        <v>0.11061951791129664</v>
      </c>
      <c r="E54" s="35">
        <v>0.13022936588142076</v>
      </c>
      <c r="F54" s="35">
        <v>0.1622944221594666</v>
      </c>
      <c r="G54" s="35">
        <v>0.21098839878645276</v>
      </c>
      <c r="H54" s="35">
        <v>0.21098839878645276</v>
      </c>
      <c r="I54" s="35">
        <v>0.27</v>
      </c>
    </row>
    <row r="57" spans="2:10" ht="18.75" x14ac:dyDescent="0.2">
      <c r="B57" s="40" t="s">
        <v>328</v>
      </c>
      <c r="C57" s="40"/>
    </row>
    <row r="58" spans="2:10" x14ac:dyDescent="0.2">
      <c r="B58" s="6"/>
      <c r="C58" s="6"/>
      <c r="D58" s="14">
        <v>2016</v>
      </c>
      <c r="E58" s="14">
        <v>2017</v>
      </c>
      <c r="F58" s="14">
        <v>2018</v>
      </c>
      <c r="G58" s="14">
        <v>2019</v>
      </c>
      <c r="H58" s="14">
        <v>2020</v>
      </c>
      <c r="I58" s="34">
        <v>2021</v>
      </c>
    </row>
    <row r="59" spans="2:10" x14ac:dyDescent="0.2">
      <c r="B59" s="5" t="s">
        <v>329</v>
      </c>
      <c r="C59" s="5"/>
      <c r="D59" s="15" t="s">
        <v>111</v>
      </c>
      <c r="E59" s="15" t="s">
        <v>111</v>
      </c>
      <c r="F59" s="15" t="s">
        <v>111</v>
      </c>
      <c r="G59" s="124">
        <v>15</v>
      </c>
      <c r="H59" s="124">
        <v>17</v>
      </c>
      <c r="I59" s="124">
        <v>15</v>
      </c>
    </row>
    <row r="60" spans="2:10" x14ac:dyDescent="0.2">
      <c r="B60" s="49"/>
      <c r="C60" s="49"/>
    </row>
    <row r="62" spans="2:10" ht="18.75" x14ac:dyDescent="0.2">
      <c r="B62" s="40" t="s">
        <v>330</v>
      </c>
      <c r="C62" s="40"/>
    </row>
    <row r="63" spans="2:10" x14ac:dyDescent="0.2">
      <c r="B63" s="6"/>
      <c r="C63" s="6"/>
      <c r="D63" s="14">
        <v>2016</v>
      </c>
      <c r="E63" s="14">
        <v>2017</v>
      </c>
      <c r="F63" s="14">
        <v>2018</v>
      </c>
      <c r="G63" s="133">
        <v>2019</v>
      </c>
      <c r="H63" s="133">
        <v>2020</v>
      </c>
      <c r="I63" s="34">
        <v>2021</v>
      </c>
    </row>
    <row r="64" spans="2:10" x14ac:dyDescent="0.2">
      <c r="B64" s="76" t="s">
        <v>330</v>
      </c>
      <c r="C64" s="124"/>
      <c r="D64" s="437" t="s">
        <v>111</v>
      </c>
      <c r="E64" s="437" t="s">
        <v>111</v>
      </c>
      <c r="F64" s="437" t="s">
        <v>111</v>
      </c>
      <c r="G64" s="76">
        <v>0</v>
      </c>
      <c r="H64" s="76">
        <v>0</v>
      </c>
      <c r="I64" s="76">
        <v>0</v>
      </c>
    </row>
    <row r="65" spans="2:9" x14ac:dyDescent="0.2">
      <c r="B65" s="76"/>
      <c r="C65" s="124"/>
      <c r="D65" s="125"/>
      <c r="E65" s="125"/>
      <c r="F65" s="125"/>
      <c r="G65" s="76"/>
      <c r="H65" s="76"/>
      <c r="I65" s="76"/>
    </row>
    <row r="67" spans="2:9" ht="18.75" x14ac:dyDescent="0.2">
      <c r="B67" s="40" t="s">
        <v>331</v>
      </c>
      <c r="C67" s="40"/>
    </row>
    <row r="68" spans="2:9" x14ac:dyDescent="0.2">
      <c r="B68" s="6"/>
      <c r="C68" s="21" t="s">
        <v>332</v>
      </c>
      <c r="D68" s="14">
        <v>2016</v>
      </c>
      <c r="E68" s="14">
        <v>2017</v>
      </c>
      <c r="F68" s="14">
        <v>2018</v>
      </c>
      <c r="G68" s="133">
        <v>2019</v>
      </c>
      <c r="H68" s="133">
        <v>2020</v>
      </c>
      <c r="I68" s="34">
        <v>2021</v>
      </c>
    </row>
    <row r="69" spans="2:9" s="121" customFormat="1" ht="15.75" customHeight="1" x14ac:dyDescent="0.2">
      <c r="B69" s="5" t="s">
        <v>333</v>
      </c>
      <c r="C69" s="5" t="s">
        <v>155</v>
      </c>
      <c r="D69" s="489" t="s">
        <v>111</v>
      </c>
      <c r="E69" s="489" t="s">
        <v>111</v>
      </c>
      <c r="F69" s="489" t="s">
        <v>111</v>
      </c>
      <c r="G69" s="688">
        <v>1813</v>
      </c>
      <c r="H69" s="688">
        <v>3852</v>
      </c>
      <c r="I69" s="688">
        <v>11776</v>
      </c>
    </row>
    <row r="70" spans="2:9" s="121" customFormat="1" ht="15.75" customHeight="1" x14ac:dyDescent="0.2">
      <c r="B70" s="23" t="s">
        <v>334</v>
      </c>
      <c r="C70" s="23" t="s">
        <v>335</v>
      </c>
      <c r="D70" s="45" t="s">
        <v>111</v>
      </c>
      <c r="E70" s="45" t="s">
        <v>111</v>
      </c>
      <c r="F70" s="45" t="s">
        <v>111</v>
      </c>
      <c r="G70" s="689">
        <v>4037.4722849999998</v>
      </c>
      <c r="H70" s="689">
        <v>7091</v>
      </c>
      <c r="I70" s="689">
        <v>13978</v>
      </c>
    </row>
    <row r="71" spans="2:9" s="121" customFormat="1" ht="15.75" customHeight="1" x14ac:dyDescent="0.2">
      <c r="B71" s="185" t="s">
        <v>336</v>
      </c>
      <c r="C71" s="82" t="s">
        <v>155</v>
      </c>
      <c r="D71" s="489" t="s">
        <v>111</v>
      </c>
      <c r="E71" s="489" t="s">
        <v>111</v>
      </c>
      <c r="F71" s="489" t="s">
        <v>111</v>
      </c>
      <c r="G71" s="690">
        <v>4703</v>
      </c>
      <c r="H71" s="690">
        <v>9098.6309000000001</v>
      </c>
      <c r="I71" s="690">
        <v>21211</v>
      </c>
    </row>
    <row r="72" spans="2:9" ht="21" customHeight="1" x14ac:dyDescent="0.2">
      <c r="B72" s="723"/>
      <c r="C72" s="723"/>
      <c r="D72" s="723"/>
      <c r="E72" s="723"/>
      <c r="G72" s="103"/>
      <c r="H72" s="103"/>
    </row>
  </sheetData>
  <sheetProtection algorithmName="SHA-512" hashValue="2Rb6rXZQOXchO9osJ0hoNkKxJXgIYheEumMG/4fLwIjbOC+5nLa2w5nxpXdG+Q0HMMcIVi/tuZvPU5acnz2z9w==" saltValue="dmD9giO1btYhCS7t8hzW0g==" spinCount="100000" sheet="1" formatCells="0" formatColumns="0" formatRows="0" insertColumns="0" insertRows="0" insertHyperlinks="0" deleteColumns="0" deleteRows="0" sort="0" autoFilter="0" pivotTables="0"/>
  <mergeCells count="7">
    <mergeCell ref="B26:G26"/>
    <mergeCell ref="B51:G51"/>
    <mergeCell ref="B72:E72"/>
    <mergeCell ref="B20:E20"/>
    <mergeCell ref="B22:E22"/>
    <mergeCell ref="B45:E45"/>
    <mergeCell ref="B47:E47"/>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B5:I23"/>
  <sheetViews>
    <sheetView showGridLines="0" zoomScale="90" zoomScaleNormal="90" workbookViewId="0"/>
  </sheetViews>
  <sheetFormatPr defaultColWidth="8.625" defaultRowHeight="14.25" x14ac:dyDescent="0.2"/>
  <cols>
    <col min="1" max="1" width="4.375" customWidth="1"/>
    <col min="2" max="2" width="60.125" customWidth="1"/>
    <col min="3" max="8" width="14.125" customWidth="1"/>
  </cols>
  <sheetData>
    <row r="5" spans="2:9" s="26" customFormat="1" ht="27.6" customHeight="1" x14ac:dyDescent="0.4">
      <c r="B5" s="24" t="s">
        <v>337</v>
      </c>
      <c r="C5" s="25"/>
      <c r="D5" s="25"/>
      <c r="E5" s="25"/>
      <c r="F5" s="25"/>
      <c r="G5" s="25"/>
      <c r="H5" s="25"/>
      <c r="I5" s="25"/>
    </row>
    <row r="7" spans="2:9" ht="18.75" x14ac:dyDescent="0.4">
      <c r="B7" s="1" t="s">
        <v>338</v>
      </c>
    </row>
    <row r="9" spans="2:9" x14ac:dyDescent="0.2">
      <c r="B9" s="21" t="s">
        <v>168</v>
      </c>
      <c r="C9" s="34">
        <v>2016</v>
      </c>
      <c r="D9" s="34">
        <v>2017</v>
      </c>
      <c r="E9" s="34">
        <v>2018</v>
      </c>
      <c r="F9" s="34">
        <v>2019</v>
      </c>
      <c r="G9" s="34">
        <v>2020</v>
      </c>
      <c r="H9" s="34">
        <v>2021</v>
      </c>
    </row>
    <row r="10" spans="2:9" x14ac:dyDescent="0.2">
      <c r="B10" s="9" t="s">
        <v>339</v>
      </c>
      <c r="C10" s="36">
        <v>303.39999999999998</v>
      </c>
      <c r="D10" s="36">
        <v>278.89999999999998</v>
      </c>
      <c r="E10" s="36">
        <v>300.60000000000002</v>
      </c>
      <c r="F10" s="36">
        <v>440</v>
      </c>
      <c r="G10" s="36">
        <v>451</v>
      </c>
      <c r="H10" s="36">
        <v>541</v>
      </c>
    </row>
    <row r="11" spans="2:9" x14ac:dyDescent="0.2">
      <c r="B11" s="23" t="s">
        <v>340</v>
      </c>
      <c r="C11" s="38">
        <v>2281</v>
      </c>
      <c r="D11" s="44">
        <v>2320</v>
      </c>
      <c r="E11" s="44">
        <v>2283</v>
      </c>
      <c r="F11" s="44">
        <v>4091</v>
      </c>
      <c r="G11" s="44">
        <v>5285</v>
      </c>
      <c r="H11" s="44">
        <v>4684</v>
      </c>
    </row>
    <row r="12" spans="2:9" x14ac:dyDescent="0.2">
      <c r="B12" s="20" t="s">
        <v>341</v>
      </c>
      <c r="C12" s="36">
        <v>17</v>
      </c>
      <c r="D12" s="188">
        <v>21</v>
      </c>
      <c r="E12" s="188">
        <v>22</v>
      </c>
      <c r="F12" s="188">
        <v>21</v>
      </c>
      <c r="G12" s="188">
        <v>25</v>
      </c>
      <c r="H12" s="36">
        <v>27</v>
      </c>
    </row>
    <row r="13" spans="2:9" x14ac:dyDescent="0.2">
      <c r="B13" s="23" t="s">
        <v>342</v>
      </c>
      <c r="C13" s="38">
        <v>23</v>
      </c>
      <c r="D13" s="44">
        <v>32</v>
      </c>
      <c r="E13" s="44">
        <v>51</v>
      </c>
      <c r="F13" s="44">
        <v>58</v>
      </c>
      <c r="G13" s="44">
        <v>65</v>
      </c>
      <c r="H13" s="44">
        <v>168</v>
      </c>
    </row>
    <row r="14" spans="2:9" x14ac:dyDescent="0.2">
      <c r="B14" s="250" t="s">
        <v>343</v>
      </c>
      <c r="C14" s="36"/>
      <c r="D14" s="188"/>
      <c r="E14" s="188"/>
      <c r="F14" s="188"/>
      <c r="G14" s="188"/>
      <c r="H14" s="188"/>
    </row>
    <row r="15" spans="2:9" x14ac:dyDescent="0.2">
      <c r="B15" s="23" t="s">
        <v>344</v>
      </c>
      <c r="C15" s="38" t="s">
        <v>111</v>
      </c>
      <c r="D15" s="44">
        <v>589</v>
      </c>
      <c r="E15" s="44">
        <v>772</v>
      </c>
      <c r="F15" s="44">
        <v>839</v>
      </c>
      <c r="G15" s="38">
        <f>705+1019</f>
        <v>1724</v>
      </c>
      <c r="H15" s="38">
        <f>1321+964</f>
        <v>2285</v>
      </c>
    </row>
    <row r="16" spans="2:9" x14ac:dyDescent="0.2">
      <c r="B16" s="20" t="s">
        <v>345</v>
      </c>
      <c r="C16" s="127" t="s">
        <v>111</v>
      </c>
      <c r="D16" s="37">
        <v>0.22</v>
      </c>
      <c r="E16" s="37">
        <v>0.37</v>
      </c>
      <c r="F16" s="37">
        <v>0.49</v>
      </c>
      <c r="G16" s="37">
        <v>0.33</v>
      </c>
      <c r="H16" s="37">
        <v>0.36</v>
      </c>
    </row>
    <row r="17" spans="2:9" x14ac:dyDescent="0.2">
      <c r="B17" s="23" t="s">
        <v>346</v>
      </c>
      <c r="C17" s="38" t="s">
        <v>111</v>
      </c>
      <c r="D17" s="186">
        <v>8.4000000000000005E-2</v>
      </c>
      <c r="E17" s="186">
        <v>8.1000000000000003E-2</v>
      </c>
      <c r="F17" s="186">
        <v>0.08</v>
      </c>
      <c r="G17" s="186">
        <v>0.08</v>
      </c>
      <c r="H17" s="186" t="s">
        <v>1129</v>
      </c>
    </row>
    <row r="18" spans="2:9" s="129" customFormat="1" x14ac:dyDescent="0.2">
      <c r="B18" s="126" t="s">
        <v>347</v>
      </c>
      <c r="C18" s="127" t="s">
        <v>111</v>
      </c>
      <c r="D18" s="128" t="s">
        <v>111</v>
      </c>
      <c r="E18" s="127" t="s">
        <v>111</v>
      </c>
      <c r="F18" s="128" t="s">
        <v>111</v>
      </c>
      <c r="G18" s="128">
        <v>60</v>
      </c>
      <c r="H18" s="127">
        <v>163</v>
      </c>
      <c r="I18"/>
    </row>
    <row r="19" spans="2:9" x14ac:dyDescent="0.2">
      <c r="B19" s="23" t="s">
        <v>348</v>
      </c>
      <c r="C19" s="38" t="s">
        <v>111</v>
      </c>
      <c r="D19" s="44" t="s">
        <v>111</v>
      </c>
      <c r="E19" s="39">
        <v>0.78</v>
      </c>
      <c r="F19" s="39">
        <v>0.78</v>
      </c>
      <c r="G19" s="39">
        <v>0.8</v>
      </c>
      <c r="H19" s="17">
        <v>0.65</v>
      </c>
    </row>
    <row r="20" spans="2:9" s="129" customFormat="1" x14ac:dyDescent="0.2">
      <c r="B20" s="126" t="s">
        <v>349</v>
      </c>
      <c r="C20" s="127" t="s">
        <v>111</v>
      </c>
      <c r="D20" s="128" t="s">
        <v>111</v>
      </c>
      <c r="E20" s="130">
        <v>0.44</v>
      </c>
      <c r="F20" s="130">
        <v>0.47</v>
      </c>
      <c r="G20" s="130">
        <v>0.56999999999999995</v>
      </c>
      <c r="H20" s="130">
        <v>0.71</v>
      </c>
      <c r="I20"/>
    </row>
    <row r="21" spans="2:9" x14ac:dyDescent="0.2">
      <c r="B21" s="23" t="s">
        <v>350</v>
      </c>
      <c r="C21" s="17">
        <v>1</v>
      </c>
      <c r="D21" s="17">
        <v>1</v>
      </c>
      <c r="E21" s="17">
        <v>1</v>
      </c>
      <c r="F21" s="17">
        <v>1</v>
      </c>
      <c r="G21" s="17">
        <v>1</v>
      </c>
      <c r="H21" s="17">
        <v>1</v>
      </c>
    </row>
    <row r="22" spans="2:9" ht="21.75" customHeight="1" x14ac:dyDescent="0.2">
      <c r="B22" s="725" t="s">
        <v>351</v>
      </c>
      <c r="C22" s="725"/>
      <c r="D22" s="725"/>
      <c r="E22" s="725"/>
      <c r="F22" s="725"/>
      <c r="G22" s="725"/>
      <c r="H22" s="725"/>
    </row>
    <row r="23" spans="2:9" x14ac:dyDescent="0.2">
      <c r="B23" s="84"/>
      <c r="C23" s="84"/>
      <c r="D23" s="84"/>
      <c r="E23" s="84"/>
      <c r="F23" s="84"/>
      <c r="G23" s="84"/>
      <c r="H23" s="84"/>
    </row>
  </sheetData>
  <sheetProtection algorithmName="SHA-512" hashValue="39+z15eL+iS2EJPf3ae4PoR9r94l+yIJZ5KAKYLDKUrYFmhVaqsn7LDUzvnpiPJTnaBb+FVAC5cWlTVUI/E6WA==" saltValue="3Jm3oOvLcIjaLlW9+x1qtQ==" spinCount="100000" sheet="1" formatCells="0" formatColumns="0" formatRows="0" insertColumns="0" insertRows="0" insertHyperlinks="0" deleteColumns="0" deleteRows="0" sort="0" autoFilter="0" pivotTables="0"/>
  <mergeCells count="1">
    <mergeCell ref="B22:H22"/>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499984740745262"/>
  </sheetPr>
  <dimension ref="B5:P41"/>
  <sheetViews>
    <sheetView showGridLines="0" topLeftCell="A22" workbookViewId="0">
      <selection activeCell="F15" sqref="F15"/>
    </sheetView>
  </sheetViews>
  <sheetFormatPr defaultColWidth="8.625" defaultRowHeight="14.25" x14ac:dyDescent="0.2"/>
  <cols>
    <col min="1" max="1" width="4.125" customWidth="1"/>
    <col min="2" max="2" width="45.625" customWidth="1"/>
    <col min="3" max="3" width="38" customWidth="1"/>
    <col min="4" max="4" width="39.5" customWidth="1"/>
  </cols>
  <sheetData>
    <row r="5" spans="2:16" s="52" customFormat="1" ht="27.6" customHeight="1" x14ac:dyDescent="0.4">
      <c r="B5" s="50" t="s">
        <v>352</v>
      </c>
      <c r="C5" s="51"/>
      <c r="D5" s="51"/>
      <c r="E5" s="51"/>
      <c r="F5" s="51"/>
      <c r="G5" s="51"/>
      <c r="H5" s="51"/>
      <c r="I5" s="51"/>
      <c r="J5" s="51"/>
      <c r="K5" s="51"/>
      <c r="L5" s="51"/>
      <c r="M5" s="51"/>
      <c r="N5" s="51"/>
      <c r="O5" s="51"/>
      <c r="P5" s="51"/>
    </row>
    <row r="7" spans="2:16" ht="18.75" x14ac:dyDescent="0.4">
      <c r="B7" s="1" t="s">
        <v>353</v>
      </c>
    </row>
    <row r="8" spans="2:16" ht="15" thickBot="1" x14ac:dyDescent="0.25">
      <c r="B8" s="21"/>
      <c r="C8" s="21" t="s">
        <v>354</v>
      </c>
      <c r="D8" s="74"/>
    </row>
    <row r="9" spans="2:16" x14ac:dyDescent="0.2">
      <c r="B9" s="82" t="s">
        <v>355</v>
      </c>
      <c r="C9" s="9" t="s">
        <v>356</v>
      </c>
      <c r="D9" s="87"/>
      <c r="F9" s="95"/>
    </row>
    <row r="10" spans="2:16" x14ac:dyDescent="0.2">
      <c r="B10" s="77" t="s">
        <v>357</v>
      </c>
      <c r="C10" s="68" t="s">
        <v>358</v>
      </c>
      <c r="D10" s="70"/>
      <c r="F10" s="95"/>
    </row>
    <row r="11" spans="2:16" ht="24" customHeight="1" x14ac:dyDescent="0.2">
      <c r="B11" s="78" t="s">
        <v>359</v>
      </c>
      <c r="C11" s="726" t="s">
        <v>360</v>
      </c>
      <c r="D11" s="726"/>
    </row>
    <row r="12" spans="2:16" x14ac:dyDescent="0.2">
      <c r="B12" s="77" t="s">
        <v>361</v>
      </c>
      <c r="C12" s="77" t="s">
        <v>362</v>
      </c>
      <c r="D12" s="70"/>
    </row>
    <row r="13" spans="2:16" x14ac:dyDescent="0.2">
      <c r="B13" s="85" t="s">
        <v>363</v>
      </c>
      <c r="C13" s="69" t="s">
        <v>364</v>
      </c>
      <c r="D13" s="86"/>
    </row>
    <row r="16" spans="2:16" ht="18.75" x14ac:dyDescent="0.4">
      <c r="B16" s="1" t="s">
        <v>365</v>
      </c>
    </row>
    <row r="17" spans="2:4" ht="15" thickBot="1" x14ac:dyDescent="0.25">
      <c r="B17" s="21"/>
      <c r="C17" s="21" t="s">
        <v>354</v>
      </c>
      <c r="D17" s="74"/>
    </row>
    <row r="18" spans="2:4" x14ac:dyDescent="0.2">
      <c r="B18" s="82" t="s">
        <v>366</v>
      </c>
      <c r="C18" s="9" t="s">
        <v>367</v>
      </c>
      <c r="D18" s="87"/>
    </row>
    <row r="19" spans="2:4" x14ac:dyDescent="0.2">
      <c r="B19" s="77" t="s">
        <v>368</v>
      </c>
      <c r="C19" s="68" t="s">
        <v>369</v>
      </c>
      <c r="D19" s="70"/>
    </row>
    <row r="20" spans="2:4" x14ac:dyDescent="0.2">
      <c r="B20" s="76" t="s">
        <v>13</v>
      </c>
      <c r="C20" s="76" t="s">
        <v>367</v>
      </c>
      <c r="D20" s="76"/>
    </row>
    <row r="21" spans="2:4" x14ac:dyDescent="0.2">
      <c r="B21" s="77" t="s">
        <v>370</v>
      </c>
      <c r="C21" s="68" t="s">
        <v>371</v>
      </c>
      <c r="D21" s="68"/>
    </row>
    <row r="23" spans="2:4" ht="18.75" x14ac:dyDescent="0.4">
      <c r="B23" s="1" t="s">
        <v>372</v>
      </c>
    </row>
    <row r="24" spans="2:4" ht="15" thickBot="1" x14ac:dyDescent="0.25">
      <c r="B24" s="21"/>
      <c r="C24" s="21" t="s">
        <v>373</v>
      </c>
      <c r="D24" s="74"/>
    </row>
    <row r="25" spans="2:4" x14ac:dyDescent="0.2">
      <c r="B25" s="82" t="s">
        <v>178</v>
      </c>
      <c r="C25" s="9"/>
      <c r="D25" s="87"/>
    </row>
    <row r="26" spans="2:4" x14ac:dyDescent="0.2">
      <c r="B26" s="77" t="s">
        <v>374</v>
      </c>
      <c r="C26" s="68"/>
      <c r="D26" s="70"/>
    </row>
    <row r="27" spans="2:4" x14ac:dyDescent="0.2">
      <c r="B27" s="76" t="s">
        <v>375</v>
      </c>
      <c r="C27" s="76"/>
      <c r="D27" s="76"/>
    </row>
    <row r="28" spans="2:4" x14ac:dyDescent="0.2">
      <c r="B28" s="77" t="s">
        <v>376</v>
      </c>
      <c r="C28" s="68"/>
      <c r="D28" s="68"/>
    </row>
    <row r="29" spans="2:4" x14ac:dyDescent="0.2">
      <c r="B29" s="76" t="s">
        <v>377</v>
      </c>
      <c r="C29" s="76"/>
      <c r="D29" s="76"/>
    </row>
    <row r="30" spans="2:4" x14ac:dyDescent="0.2">
      <c r="B30" s="77" t="s">
        <v>378</v>
      </c>
      <c r="C30" s="68"/>
      <c r="D30" s="68"/>
    </row>
    <row r="31" spans="2:4" x14ac:dyDescent="0.2">
      <c r="B31" s="76" t="s">
        <v>248</v>
      </c>
      <c r="C31" s="76"/>
      <c r="D31" s="76"/>
    </row>
    <row r="32" spans="2:4" x14ac:dyDescent="0.2">
      <c r="B32" s="77" t="s">
        <v>379</v>
      </c>
      <c r="C32" s="68"/>
      <c r="D32" s="68"/>
    </row>
    <row r="33" spans="2:6" x14ac:dyDescent="0.2">
      <c r="B33" s="76"/>
      <c r="C33" s="76"/>
      <c r="D33" s="76"/>
    </row>
    <row r="34" spans="2:6" x14ac:dyDescent="0.2">
      <c r="B34" s="77"/>
      <c r="C34" s="68"/>
      <c r="D34" s="68"/>
    </row>
    <row r="36" spans="2:6" ht="18.75" x14ac:dyDescent="0.4">
      <c r="B36" s="1" t="s">
        <v>380</v>
      </c>
      <c r="E36" s="1"/>
    </row>
    <row r="37" spans="2:6" ht="15" thickBot="1" x14ac:dyDescent="0.25">
      <c r="B37" s="21"/>
      <c r="C37" s="21"/>
      <c r="D37" s="74"/>
      <c r="E37" s="21"/>
      <c r="F37" s="21"/>
    </row>
    <row r="38" spans="2:6" x14ac:dyDescent="0.2">
      <c r="B38" s="82" t="s">
        <v>381</v>
      </c>
      <c r="C38" s="9"/>
      <c r="D38" s="87"/>
      <c r="E38" s="82"/>
      <c r="F38" s="9"/>
    </row>
    <row r="39" spans="2:6" x14ac:dyDescent="0.2">
      <c r="B39" s="77" t="s">
        <v>382</v>
      </c>
      <c r="C39" s="68"/>
      <c r="D39" s="70"/>
    </row>
    <row r="40" spans="2:6" x14ac:dyDescent="0.2">
      <c r="B40" s="76" t="s">
        <v>383</v>
      </c>
      <c r="C40" s="76"/>
      <c r="D40" s="76"/>
    </row>
    <row r="41" spans="2:6" x14ac:dyDescent="0.2">
      <c r="E41" s="95"/>
    </row>
  </sheetData>
  <mergeCells count="1">
    <mergeCell ref="C11:D11"/>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E3B43-C81A-4040-96C7-770E998C4A66}">
  <sheetPr>
    <tabColor rgb="FF00B050"/>
  </sheetPr>
  <dimension ref="A5:M56"/>
  <sheetViews>
    <sheetView showGridLines="0" zoomScale="90" zoomScaleNormal="90" workbookViewId="0"/>
  </sheetViews>
  <sheetFormatPr defaultColWidth="8.625" defaultRowHeight="14.25" x14ac:dyDescent="0.2"/>
  <cols>
    <col min="1" max="1" width="4.375" customWidth="1"/>
    <col min="2" max="2" width="60.125" customWidth="1"/>
    <col min="3" max="8" width="14.125" customWidth="1"/>
    <col min="9" max="9" width="9" bestFit="1" customWidth="1"/>
  </cols>
  <sheetData>
    <row r="5" spans="1:13" s="26" customFormat="1" ht="27.6" customHeight="1" x14ac:dyDescent="0.5">
      <c r="B5" s="355" t="s">
        <v>384</v>
      </c>
      <c r="C5" s="25"/>
      <c r="D5" s="25"/>
      <c r="E5" s="25"/>
      <c r="F5" s="25"/>
      <c r="G5" s="25"/>
      <c r="H5" s="25"/>
      <c r="I5" s="25"/>
    </row>
    <row r="6" spans="1:13" x14ac:dyDescent="0.2">
      <c r="A6" s="289"/>
      <c r="B6" s="289"/>
      <c r="C6" s="289"/>
      <c r="D6" s="289"/>
      <c r="E6" s="289"/>
      <c r="F6" s="289"/>
      <c r="G6" s="289"/>
      <c r="H6" s="289"/>
      <c r="I6" s="289"/>
    </row>
    <row r="7" spans="1:13" ht="18.75" x14ac:dyDescent="0.4">
      <c r="A7" s="289"/>
      <c r="B7" s="289"/>
      <c r="C7" s="289"/>
      <c r="D7" s="289"/>
      <c r="E7" s="289"/>
      <c r="F7" s="289"/>
      <c r="G7" s="289"/>
      <c r="H7" s="289"/>
      <c r="I7" s="289"/>
      <c r="J7" s="246"/>
    </row>
    <row r="8" spans="1:13" x14ac:dyDescent="0.2">
      <c r="A8" s="289"/>
      <c r="B8" s="289"/>
      <c r="C8" s="289"/>
      <c r="D8" s="289"/>
      <c r="E8" s="289"/>
      <c r="F8" s="289"/>
      <c r="G8" s="289"/>
      <c r="H8" s="289"/>
      <c r="I8" s="289"/>
    </row>
    <row r="9" spans="1:13" x14ac:dyDescent="0.2">
      <c r="A9" s="289"/>
      <c r="B9" s="289"/>
      <c r="C9" s="289"/>
      <c r="D9" s="289"/>
      <c r="E9" s="289"/>
      <c r="F9" s="289"/>
      <c r="G9" s="289"/>
      <c r="H9" s="289"/>
      <c r="I9" s="289"/>
    </row>
    <row r="10" spans="1:13" x14ac:dyDescent="0.2">
      <c r="A10" s="289"/>
      <c r="B10" s="289"/>
      <c r="C10" s="289"/>
      <c r="D10" s="289"/>
      <c r="E10" s="289"/>
      <c r="F10" s="289"/>
      <c r="G10" s="289"/>
      <c r="H10" s="289"/>
      <c r="I10" s="289"/>
    </row>
    <row r="11" spans="1:13" x14ac:dyDescent="0.2">
      <c r="A11" s="289"/>
      <c r="B11" s="289"/>
      <c r="C11" s="289"/>
      <c r="D11" s="289"/>
      <c r="E11" s="289"/>
      <c r="F11" s="289"/>
      <c r="G11" s="289"/>
      <c r="H11" s="289"/>
      <c r="I11" s="289"/>
    </row>
    <row r="12" spans="1:13" x14ac:dyDescent="0.2">
      <c r="A12" s="289"/>
      <c r="B12" s="289"/>
      <c r="C12" s="289"/>
      <c r="D12" s="289"/>
      <c r="E12" s="289"/>
      <c r="F12" s="289"/>
      <c r="G12" s="289"/>
      <c r="H12" s="289"/>
      <c r="I12" s="289"/>
    </row>
    <row r="13" spans="1:13" ht="18.75" x14ac:dyDescent="0.4">
      <c r="A13" s="289"/>
      <c r="B13" s="308" t="s">
        <v>385</v>
      </c>
      <c r="C13" s="289"/>
      <c r="D13" s="289"/>
      <c r="E13" s="289"/>
      <c r="F13" s="289"/>
      <c r="G13" s="289"/>
      <c r="H13" s="289"/>
      <c r="I13" s="289"/>
    </row>
    <row r="14" spans="1:13" ht="24.75" thickBot="1" x14ac:dyDescent="0.25">
      <c r="A14" s="289"/>
      <c r="B14" s="314" t="s">
        <v>109</v>
      </c>
      <c r="C14" s="512" t="s">
        <v>386</v>
      </c>
      <c r="D14" s="512" t="s">
        <v>387</v>
      </c>
      <c r="E14" s="289"/>
      <c r="F14" s="289"/>
      <c r="G14" s="289"/>
      <c r="H14" s="289"/>
      <c r="I14" s="289"/>
    </row>
    <row r="15" spans="1:13" s="129" customFormat="1" x14ac:dyDescent="0.2">
      <c r="A15" s="289"/>
      <c r="B15" s="306" t="s">
        <v>388</v>
      </c>
      <c r="C15" s="486">
        <v>1673</v>
      </c>
      <c r="D15" s="487" t="s">
        <v>109</v>
      </c>
      <c r="E15" s="289"/>
      <c r="F15" s="289"/>
      <c r="G15" s="289"/>
      <c r="H15" s="289"/>
      <c r="I15" s="289"/>
      <c r="J15"/>
      <c r="K15"/>
      <c r="L15"/>
      <c r="M15"/>
    </row>
    <row r="16" spans="1:13" x14ac:dyDescent="0.2">
      <c r="A16" s="289"/>
      <c r="B16" s="484" t="s">
        <v>389</v>
      </c>
      <c r="C16" s="350">
        <v>982</v>
      </c>
      <c r="D16" s="346">
        <v>0.58699999999999997</v>
      </c>
      <c r="E16" s="289"/>
      <c r="F16" s="289"/>
      <c r="G16" s="289"/>
      <c r="H16" s="289"/>
      <c r="I16" s="289"/>
    </row>
    <row r="17" spans="1:13" s="129" customFormat="1" x14ac:dyDescent="0.2">
      <c r="A17" s="289"/>
      <c r="B17" s="303" t="s">
        <v>390</v>
      </c>
      <c r="C17" s="349">
        <v>155</v>
      </c>
      <c r="D17" s="354">
        <v>9.2700000000000005E-2</v>
      </c>
      <c r="E17" s="289"/>
      <c r="F17" s="289"/>
      <c r="G17" s="289"/>
      <c r="H17" s="289"/>
      <c r="I17" s="289"/>
      <c r="J17"/>
      <c r="K17"/>
      <c r="L17"/>
      <c r="M17"/>
    </row>
    <row r="18" spans="1:13" x14ac:dyDescent="0.2">
      <c r="A18" s="289"/>
      <c r="B18" s="484" t="s">
        <v>391</v>
      </c>
      <c r="C18" s="350">
        <v>43</v>
      </c>
      <c r="D18" s="346">
        <v>2.5899999999999999E-2</v>
      </c>
      <c r="E18" s="289"/>
      <c r="F18" s="289"/>
      <c r="G18" s="289"/>
      <c r="H18" s="289"/>
      <c r="I18" s="289"/>
    </row>
    <row r="19" spans="1:13" x14ac:dyDescent="0.2">
      <c r="A19" s="289"/>
      <c r="B19" s="303" t="s">
        <v>392</v>
      </c>
      <c r="C19" s="349">
        <v>17</v>
      </c>
      <c r="D19" s="354">
        <v>1.04E-2</v>
      </c>
      <c r="E19" s="289"/>
      <c r="F19" s="289"/>
      <c r="G19" s="289"/>
      <c r="H19" s="289"/>
      <c r="I19" s="289"/>
    </row>
    <row r="20" spans="1:13" ht="24" x14ac:dyDescent="0.2">
      <c r="A20" s="289"/>
      <c r="B20" s="484" t="s">
        <v>393</v>
      </c>
      <c r="C20" s="350">
        <v>368</v>
      </c>
      <c r="D20" s="346">
        <v>0.21970000000000001</v>
      </c>
      <c r="E20" s="289"/>
      <c r="F20" s="289"/>
      <c r="G20" s="289"/>
      <c r="H20" s="289"/>
      <c r="I20" s="289"/>
    </row>
    <row r="21" spans="1:13" x14ac:dyDescent="0.2">
      <c r="A21" s="289"/>
      <c r="B21" s="303" t="s">
        <v>394</v>
      </c>
      <c r="C21" s="349">
        <v>101</v>
      </c>
      <c r="D21" s="354">
        <v>6.0600000000000001E-2</v>
      </c>
      <c r="E21" s="289"/>
      <c r="F21" s="289"/>
      <c r="G21" s="289"/>
      <c r="H21" s="289"/>
      <c r="I21" s="289"/>
    </row>
    <row r="22" spans="1:13" x14ac:dyDescent="0.2">
      <c r="A22" s="289"/>
      <c r="B22" s="484" t="s">
        <v>395</v>
      </c>
      <c r="C22" s="350">
        <v>4</v>
      </c>
      <c r="D22" s="346">
        <v>2.5000000000000001E-3</v>
      </c>
      <c r="E22" s="289"/>
      <c r="F22" s="289"/>
      <c r="G22" s="289"/>
      <c r="H22" s="289"/>
      <c r="I22" s="289"/>
    </row>
    <row r="23" spans="1:13" ht="28.5" customHeight="1" x14ac:dyDescent="0.2">
      <c r="A23" s="289"/>
      <c r="B23" s="727"/>
      <c r="C23" s="727"/>
      <c r="D23" s="727"/>
      <c r="E23" s="289"/>
      <c r="F23" s="289"/>
      <c r="G23" s="289"/>
      <c r="H23" s="289"/>
      <c r="I23" s="289"/>
    </row>
    <row r="24" spans="1:13" x14ac:dyDescent="0.2">
      <c r="A24" s="289"/>
      <c r="B24" s="485"/>
      <c r="C24" s="485"/>
      <c r="D24" s="485"/>
      <c r="E24" s="289"/>
      <c r="F24" s="289"/>
      <c r="G24" s="289"/>
      <c r="H24" s="289"/>
      <c r="I24" s="289"/>
    </row>
    <row r="25" spans="1:13" x14ac:dyDescent="0.2">
      <c r="A25" s="289"/>
      <c r="B25" s="289"/>
      <c r="C25" s="289"/>
      <c r="D25" s="289"/>
      <c r="E25" s="289"/>
      <c r="F25" s="289"/>
      <c r="G25" s="289"/>
      <c r="H25" s="289"/>
      <c r="I25" s="289"/>
    </row>
    <row r="26" spans="1:13" x14ac:dyDescent="0.2">
      <c r="A26" s="289"/>
      <c r="B26" s="289"/>
      <c r="C26" s="289"/>
      <c r="D26" s="289"/>
      <c r="E26" s="289"/>
      <c r="F26" s="289"/>
      <c r="G26" s="289"/>
      <c r="H26" s="289"/>
      <c r="I26" s="289"/>
    </row>
    <row r="27" spans="1:13" x14ac:dyDescent="0.2">
      <c r="A27" s="289"/>
      <c r="B27" s="289"/>
      <c r="C27" s="289"/>
      <c r="D27" s="289"/>
      <c r="E27" s="289"/>
      <c r="F27" s="289"/>
      <c r="G27" s="289"/>
      <c r="H27" s="289"/>
      <c r="I27" s="289"/>
    </row>
    <row r="28" spans="1:13" x14ac:dyDescent="0.2">
      <c r="A28" s="289"/>
      <c r="B28" s="289"/>
      <c r="C28" s="289"/>
      <c r="D28" s="289"/>
      <c r="E28" s="289"/>
      <c r="F28" s="289"/>
      <c r="G28" s="289"/>
      <c r="H28" s="289"/>
      <c r="I28" s="289"/>
    </row>
    <row r="29" spans="1:13" x14ac:dyDescent="0.2">
      <c r="A29" s="289"/>
      <c r="B29" s="289"/>
      <c r="C29" s="289"/>
      <c r="D29" s="289"/>
      <c r="E29" s="289"/>
      <c r="F29" s="289"/>
      <c r="G29" s="289"/>
      <c r="H29" s="289"/>
      <c r="I29" s="289"/>
    </row>
    <row r="30" spans="1:13" x14ac:dyDescent="0.2">
      <c r="A30" s="289"/>
      <c r="B30" s="289"/>
      <c r="C30" s="289"/>
      <c r="D30" s="289"/>
      <c r="E30" s="289"/>
      <c r="F30" s="289"/>
      <c r="G30" s="289"/>
      <c r="H30" s="289"/>
      <c r="I30" s="289"/>
    </row>
    <row r="31" spans="1:13" x14ac:dyDescent="0.2">
      <c r="A31" s="289"/>
      <c r="B31" s="289"/>
      <c r="C31" s="289"/>
      <c r="D31" s="289"/>
      <c r="E31" s="289"/>
      <c r="F31" s="289"/>
      <c r="G31" s="289"/>
      <c r="H31" s="289"/>
      <c r="I31" s="289"/>
    </row>
    <row r="32" spans="1:13" x14ac:dyDescent="0.2">
      <c r="A32" s="289"/>
      <c r="B32" s="289"/>
      <c r="C32" s="289"/>
      <c r="D32" s="289"/>
      <c r="E32" s="289"/>
      <c r="F32" s="289"/>
      <c r="G32" s="289"/>
      <c r="H32" s="289"/>
      <c r="I32" s="289"/>
    </row>
    <row r="33" spans="1:9" x14ac:dyDescent="0.2">
      <c r="A33" s="289"/>
      <c r="B33" s="289"/>
      <c r="C33" s="289"/>
      <c r="D33" s="289"/>
      <c r="E33" s="289"/>
      <c r="F33" s="289"/>
      <c r="G33" s="289"/>
      <c r="H33" s="289"/>
      <c r="I33" s="289"/>
    </row>
    <row r="34" spans="1:9" x14ac:dyDescent="0.2">
      <c r="A34" s="289"/>
      <c r="B34" s="289"/>
      <c r="C34" s="289"/>
      <c r="D34" s="289"/>
      <c r="E34" s="289"/>
      <c r="F34" s="289"/>
      <c r="G34" s="289"/>
      <c r="H34" s="289"/>
      <c r="I34" s="289"/>
    </row>
    <row r="35" spans="1:9" x14ac:dyDescent="0.2">
      <c r="A35" s="289"/>
      <c r="B35" s="289"/>
      <c r="C35" s="289"/>
      <c r="D35" s="289"/>
      <c r="E35" s="289"/>
      <c r="F35" s="289"/>
      <c r="G35" s="289"/>
      <c r="H35" s="289"/>
      <c r="I35" s="289"/>
    </row>
    <row r="36" spans="1:9" x14ac:dyDescent="0.2">
      <c r="A36" s="289"/>
      <c r="B36" s="289"/>
      <c r="C36" s="289"/>
      <c r="D36" s="289"/>
      <c r="E36" s="289"/>
      <c r="F36" s="289"/>
      <c r="G36" s="289"/>
      <c r="H36" s="289"/>
      <c r="I36" s="289"/>
    </row>
    <row r="37" spans="1:9" x14ac:dyDescent="0.2">
      <c r="A37" s="289"/>
      <c r="B37" s="289"/>
      <c r="C37" s="289"/>
      <c r="D37" s="289"/>
      <c r="E37" s="289"/>
      <c r="F37" s="289"/>
      <c r="G37" s="289"/>
      <c r="H37" s="289"/>
      <c r="I37" s="289"/>
    </row>
    <row r="38" spans="1:9" x14ac:dyDescent="0.2">
      <c r="A38" s="289"/>
      <c r="B38" s="289"/>
      <c r="C38" s="289"/>
      <c r="D38" s="289"/>
      <c r="E38" s="289"/>
      <c r="F38" s="289"/>
      <c r="G38" s="289"/>
      <c r="H38" s="289"/>
      <c r="I38" s="289"/>
    </row>
    <row r="39" spans="1:9" x14ac:dyDescent="0.2">
      <c r="A39" s="289"/>
      <c r="B39" s="289"/>
      <c r="C39" s="289"/>
      <c r="D39" s="289"/>
      <c r="E39" s="289"/>
      <c r="F39" s="289"/>
      <c r="G39" s="289"/>
      <c r="H39" s="289"/>
      <c r="I39" s="289"/>
    </row>
    <row r="40" spans="1:9" x14ac:dyDescent="0.2">
      <c r="A40" s="289"/>
      <c r="B40" s="289"/>
      <c r="C40" s="289"/>
      <c r="D40" s="289"/>
      <c r="E40" s="289"/>
      <c r="F40" s="289"/>
      <c r="G40" s="289"/>
      <c r="H40" s="289"/>
      <c r="I40" s="289"/>
    </row>
    <row r="41" spans="1:9" x14ac:dyDescent="0.2">
      <c r="A41" s="289"/>
      <c r="B41" s="289"/>
      <c r="C41" s="289"/>
      <c r="D41" s="289"/>
      <c r="E41" s="289"/>
      <c r="F41" s="289"/>
      <c r="G41" s="289"/>
      <c r="H41" s="289"/>
      <c r="I41" s="289"/>
    </row>
    <row r="42" spans="1:9" x14ac:dyDescent="0.2">
      <c r="A42" s="289"/>
      <c r="B42" s="289"/>
      <c r="C42" s="289"/>
      <c r="D42" s="289"/>
      <c r="E42" s="289"/>
      <c r="F42" s="289"/>
      <c r="G42" s="289"/>
      <c r="H42" s="289"/>
      <c r="I42" s="289"/>
    </row>
    <row r="43" spans="1:9" x14ac:dyDescent="0.2">
      <c r="A43" s="289"/>
      <c r="B43" s="289"/>
      <c r="C43" s="289"/>
      <c r="D43" s="289"/>
      <c r="E43" s="289"/>
      <c r="F43" s="289"/>
      <c r="G43" s="289"/>
      <c r="H43" s="289"/>
      <c r="I43" s="289"/>
    </row>
    <row r="44" spans="1:9" x14ac:dyDescent="0.2">
      <c r="A44" s="289"/>
      <c r="B44" s="289"/>
      <c r="C44" s="289"/>
      <c r="D44" s="289"/>
      <c r="E44" s="289"/>
      <c r="F44" s="289"/>
      <c r="G44" s="289"/>
      <c r="H44" s="289"/>
      <c r="I44" s="289"/>
    </row>
    <row r="45" spans="1:9" x14ac:dyDescent="0.2">
      <c r="A45" s="289"/>
      <c r="B45" s="289"/>
      <c r="C45" s="289"/>
      <c r="D45" s="289"/>
      <c r="E45" s="289"/>
      <c r="F45" s="289"/>
      <c r="G45" s="289"/>
      <c r="H45" s="289"/>
      <c r="I45" s="289"/>
    </row>
    <row r="46" spans="1:9" x14ac:dyDescent="0.2">
      <c r="A46" s="289"/>
      <c r="B46" s="289"/>
      <c r="C46" s="289"/>
      <c r="D46" s="289"/>
      <c r="E46" s="289"/>
      <c r="F46" s="289"/>
      <c r="G46" s="289"/>
      <c r="H46" s="289"/>
      <c r="I46" s="289"/>
    </row>
    <row r="47" spans="1:9" x14ac:dyDescent="0.2">
      <c r="A47" s="289"/>
      <c r="B47" s="289"/>
      <c r="C47" s="289"/>
      <c r="D47" s="289"/>
      <c r="E47" s="289"/>
      <c r="F47" s="289"/>
      <c r="G47" s="289"/>
      <c r="H47" s="289"/>
      <c r="I47" s="289"/>
    </row>
    <row r="48" spans="1:9" x14ac:dyDescent="0.2">
      <c r="A48" s="289"/>
      <c r="B48" s="289"/>
      <c r="C48" s="289"/>
      <c r="D48" s="289"/>
      <c r="E48" s="289"/>
      <c r="F48" s="289"/>
      <c r="G48" s="289"/>
      <c r="H48" s="289"/>
      <c r="I48" s="289"/>
    </row>
    <row r="49" spans="1:9" x14ac:dyDescent="0.2">
      <c r="A49" s="289"/>
      <c r="B49" s="289"/>
      <c r="C49" s="289"/>
      <c r="D49" s="289"/>
      <c r="E49" s="289"/>
      <c r="F49" s="289"/>
      <c r="G49" s="289"/>
      <c r="H49" s="289"/>
      <c r="I49" s="289"/>
    </row>
    <row r="50" spans="1:9" x14ac:dyDescent="0.2">
      <c r="A50" s="289"/>
      <c r="B50" s="289"/>
      <c r="C50" s="289"/>
      <c r="D50" s="289"/>
      <c r="E50" s="289"/>
      <c r="F50" s="289"/>
      <c r="G50" s="289"/>
      <c r="H50" s="289"/>
      <c r="I50" s="289"/>
    </row>
    <row r="51" spans="1:9" x14ac:dyDescent="0.2">
      <c r="A51" s="289"/>
      <c r="B51" s="289"/>
      <c r="C51" s="289"/>
      <c r="D51" s="289"/>
      <c r="E51" s="289"/>
      <c r="F51" s="289"/>
      <c r="G51" s="289"/>
      <c r="H51" s="289"/>
      <c r="I51" s="289"/>
    </row>
    <row r="52" spans="1:9" x14ac:dyDescent="0.2">
      <c r="A52" s="289"/>
      <c r="B52" s="289"/>
      <c r="C52" s="289"/>
      <c r="D52" s="289"/>
      <c r="E52" s="289"/>
      <c r="F52" s="289"/>
      <c r="G52" s="289"/>
      <c r="H52" s="289"/>
      <c r="I52" s="289"/>
    </row>
    <row r="53" spans="1:9" x14ac:dyDescent="0.2">
      <c r="A53" s="289"/>
      <c r="B53" s="289"/>
      <c r="C53" s="289"/>
      <c r="D53" s="289"/>
      <c r="E53" s="289"/>
      <c r="F53" s="289"/>
      <c r="G53" s="289"/>
      <c r="H53" s="289"/>
      <c r="I53" s="289"/>
    </row>
    <row r="54" spans="1:9" x14ac:dyDescent="0.2">
      <c r="A54" s="289"/>
      <c r="B54" s="289"/>
      <c r="C54" s="289"/>
      <c r="D54" s="289"/>
      <c r="E54" s="289"/>
      <c r="F54" s="289"/>
      <c r="G54" s="289"/>
      <c r="H54" s="289"/>
      <c r="I54" s="289"/>
    </row>
    <row r="55" spans="1:9" x14ac:dyDescent="0.2">
      <c r="A55" s="289"/>
      <c r="B55" s="289"/>
      <c r="C55" s="289"/>
      <c r="D55" s="289"/>
      <c r="E55" s="289"/>
      <c r="F55" s="289"/>
      <c r="G55" s="289"/>
      <c r="H55" s="289"/>
      <c r="I55" s="289"/>
    </row>
    <row r="56" spans="1:9" x14ac:dyDescent="0.2">
      <c r="A56" s="289"/>
      <c r="B56" s="289"/>
      <c r="C56" s="289"/>
      <c r="D56" s="289"/>
      <c r="E56" s="289"/>
      <c r="F56" s="289"/>
      <c r="G56" s="289"/>
      <c r="H56" s="289"/>
      <c r="I56" s="289"/>
    </row>
  </sheetData>
  <sheetProtection algorithmName="SHA-512" hashValue="1frdlQJqxwD9nzvoAN+bCxOHxv2k9k9/kkWikkxCXXo5FiLPyWch9uXAMp5QrpQETQmGgkI9gYreDQRtq8vcFg==" saltValue="h1BM3cXOSb2RFflIaETYkg==" spinCount="100000" sheet="1" formatCells="0" formatColumns="0" formatRows="0" insertColumns="0" insertRows="0" insertHyperlinks="0" deleteColumns="0" deleteRows="0" sort="0" autoFilter="0" pivotTables="0"/>
  <mergeCells count="1">
    <mergeCell ref="B23:D23"/>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499984740745262"/>
  </sheetPr>
  <dimension ref="B2:G127"/>
  <sheetViews>
    <sheetView showGridLines="0" zoomScale="90" zoomScaleNormal="90" workbookViewId="0"/>
  </sheetViews>
  <sheetFormatPr defaultColWidth="8.625" defaultRowHeight="14.25" x14ac:dyDescent="0.2"/>
  <cols>
    <col min="1" max="1" width="4.125" customWidth="1"/>
    <col min="2" max="2" width="57.125" customWidth="1"/>
    <col min="3" max="5" width="23.125" customWidth="1"/>
    <col min="7" max="7" width="10.5" customWidth="1"/>
  </cols>
  <sheetData>
    <row r="2" spans="2:7" ht="14.1" customHeight="1" x14ac:dyDescent="0.2"/>
    <row r="3" spans="2:7" ht="14.1" customHeight="1" x14ac:dyDescent="0.2"/>
    <row r="5" spans="2:7" s="52" customFormat="1" ht="27.6" customHeight="1" x14ac:dyDescent="0.4">
      <c r="B5" s="50" t="s">
        <v>12</v>
      </c>
      <c r="C5" s="51"/>
      <c r="D5" s="51"/>
      <c r="E5" s="51"/>
      <c r="F5" s="51"/>
      <c r="G5" s="51"/>
    </row>
    <row r="7" spans="2:7" ht="18.75" x14ac:dyDescent="0.2">
      <c r="B7" s="40" t="s">
        <v>396</v>
      </c>
    </row>
    <row r="8" spans="2:7" ht="19.5" thickBot="1" x14ac:dyDescent="0.45">
      <c r="B8" s="67" t="s">
        <v>397</v>
      </c>
      <c r="C8" s="22"/>
      <c r="D8" s="73"/>
      <c r="E8" s="246"/>
    </row>
    <row r="9" spans="2:7" x14ac:dyDescent="0.2">
      <c r="B9" s="268" t="s">
        <v>398</v>
      </c>
      <c r="C9" s="532">
        <v>0.78900000000000003</v>
      </c>
      <c r="D9" s="19"/>
      <c r="E9" s="19" t="s">
        <v>399</v>
      </c>
    </row>
    <row r="10" spans="2:7" x14ac:dyDescent="0.2">
      <c r="B10" s="269" t="s">
        <v>400</v>
      </c>
      <c r="C10" s="533">
        <v>0.1003</v>
      </c>
    </row>
    <row r="11" spans="2:7" x14ac:dyDescent="0.2">
      <c r="B11" s="270" t="s">
        <v>401</v>
      </c>
      <c r="C11" s="534">
        <v>2.4E-2</v>
      </c>
      <c r="D11" s="91"/>
    </row>
    <row r="12" spans="2:7" x14ac:dyDescent="0.2">
      <c r="B12" s="269" t="s">
        <v>402</v>
      </c>
      <c r="C12" s="533">
        <v>2.4E-2</v>
      </c>
    </row>
    <row r="13" spans="2:7" x14ac:dyDescent="0.2">
      <c r="B13" s="270" t="s">
        <v>403</v>
      </c>
      <c r="C13" s="534">
        <v>1.6299999999999999E-2</v>
      </c>
    </row>
    <row r="14" spans="2:7" x14ac:dyDescent="0.2">
      <c r="B14" s="269" t="s">
        <v>404</v>
      </c>
      <c r="C14" s="533">
        <v>4.4000000000000003E-3</v>
      </c>
    </row>
    <row r="15" spans="2:7" x14ac:dyDescent="0.2">
      <c r="B15" s="270" t="s">
        <v>405</v>
      </c>
      <c r="C15" s="534">
        <v>2.2499999999999999E-2</v>
      </c>
    </row>
    <row r="16" spans="2:7" x14ac:dyDescent="0.2">
      <c r="B16" s="269" t="s">
        <v>406</v>
      </c>
      <c r="C16" s="533">
        <v>1.6299999999999999E-2</v>
      </c>
    </row>
    <row r="17" spans="2:7" x14ac:dyDescent="0.2">
      <c r="B17" s="270" t="s">
        <v>407</v>
      </c>
      <c r="C17" s="534">
        <v>3.3999999999999998E-3</v>
      </c>
    </row>
    <row r="18" spans="2:7" ht="33" customHeight="1" x14ac:dyDescent="0.2">
      <c r="B18" s="734" t="s">
        <v>408</v>
      </c>
      <c r="C18" s="734"/>
    </row>
    <row r="20" spans="2:7" x14ac:dyDescent="0.2">
      <c r="B20" s="81"/>
    </row>
    <row r="21" spans="2:7" ht="18.75" x14ac:dyDescent="0.2">
      <c r="B21" s="40" t="s">
        <v>409</v>
      </c>
      <c r="C21" s="91"/>
    </row>
    <row r="22" spans="2:7" ht="19.5" thickBot="1" x14ac:dyDescent="0.45">
      <c r="B22" s="67" t="s">
        <v>397</v>
      </c>
      <c r="C22" s="22" t="s">
        <v>410</v>
      </c>
      <c r="D22" s="22" t="s">
        <v>411</v>
      </c>
      <c r="E22" s="22" t="s">
        <v>412</v>
      </c>
      <c r="G22" s="246"/>
    </row>
    <row r="23" spans="2:7" x14ac:dyDescent="0.2">
      <c r="B23" s="272" t="s">
        <v>413</v>
      </c>
      <c r="C23" s="253" t="s">
        <v>312</v>
      </c>
      <c r="D23" s="253" t="s">
        <v>414</v>
      </c>
      <c r="E23" s="253" t="s">
        <v>415</v>
      </c>
    </row>
    <row r="24" spans="2:7" x14ac:dyDescent="0.2">
      <c r="B24" s="268" t="s">
        <v>416</v>
      </c>
      <c r="C24" s="271" t="s">
        <v>312</v>
      </c>
      <c r="D24" s="271" t="s">
        <v>415</v>
      </c>
      <c r="E24" s="271" t="s">
        <v>415</v>
      </c>
    </row>
    <row r="25" spans="2:7" x14ac:dyDescent="0.2">
      <c r="B25" s="272" t="s">
        <v>417</v>
      </c>
      <c r="C25" s="253" t="s">
        <v>418</v>
      </c>
      <c r="D25" s="253" t="s">
        <v>415</v>
      </c>
      <c r="E25" s="253" t="s">
        <v>414</v>
      </c>
    </row>
    <row r="26" spans="2:7" x14ac:dyDescent="0.2">
      <c r="B26" s="268" t="s">
        <v>419</v>
      </c>
      <c r="C26" s="271" t="s">
        <v>418</v>
      </c>
      <c r="D26" s="271" t="s">
        <v>414</v>
      </c>
      <c r="E26" s="271" t="s">
        <v>415</v>
      </c>
    </row>
    <row r="27" spans="2:7" x14ac:dyDescent="0.2">
      <c r="B27" s="272" t="s">
        <v>420</v>
      </c>
      <c r="C27" s="253" t="s">
        <v>418</v>
      </c>
      <c r="D27" s="253" t="s">
        <v>415</v>
      </c>
      <c r="E27" s="253" t="s">
        <v>415</v>
      </c>
    </row>
    <row r="28" spans="2:7" x14ac:dyDescent="0.2">
      <c r="B28" s="268" t="s">
        <v>421</v>
      </c>
      <c r="C28" s="271" t="s">
        <v>418</v>
      </c>
      <c r="D28" s="271" t="s">
        <v>415</v>
      </c>
      <c r="E28" s="271" t="s">
        <v>415</v>
      </c>
    </row>
    <row r="29" spans="2:7" x14ac:dyDescent="0.2">
      <c r="B29" s="272" t="s">
        <v>422</v>
      </c>
      <c r="C29" s="253" t="s">
        <v>418</v>
      </c>
      <c r="D29" s="253" t="s">
        <v>414</v>
      </c>
      <c r="E29" s="253" t="s">
        <v>415</v>
      </c>
    </row>
    <row r="30" spans="2:7" x14ac:dyDescent="0.2">
      <c r="B30" s="273" t="s">
        <v>423</v>
      </c>
      <c r="C30" s="274" t="s">
        <v>418</v>
      </c>
      <c r="D30" s="274" t="s">
        <v>414</v>
      </c>
      <c r="E30" s="274" t="s">
        <v>415</v>
      </c>
    </row>
    <row r="31" spans="2:7" x14ac:dyDescent="0.2">
      <c r="B31" s="272" t="s">
        <v>424</v>
      </c>
      <c r="C31" s="253" t="s">
        <v>312</v>
      </c>
      <c r="D31" s="253" t="s">
        <v>414</v>
      </c>
      <c r="E31" s="253" t="s">
        <v>415</v>
      </c>
    </row>
    <row r="32" spans="2:7" x14ac:dyDescent="0.2">
      <c r="B32" s="273" t="s">
        <v>425</v>
      </c>
      <c r="C32" s="274" t="s">
        <v>418</v>
      </c>
      <c r="D32" s="274" t="s">
        <v>415</v>
      </c>
      <c r="E32" s="274" t="s">
        <v>414</v>
      </c>
    </row>
    <row r="33" spans="2:7" x14ac:dyDescent="0.2">
      <c r="B33" s="272" t="s">
        <v>426</v>
      </c>
      <c r="C33" s="253" t="s">
        <v>312</v>
      </c>
      <c r="D33" s="253" t="s">
        <v>415</v>
      </c>
      <c r="E33" s="253" t="s">
        <v>414</v>
      </c>
    </row>
    <row r="34" spans="2:7" x14ac:dyDescent="0.2">
      <c r="B34" s="268" t="s">
        <v>427</v>
      </c>
      <c r="C34" s="271" t="s">
        <v>418</v>
      </c>
      <c r="D34" s="271" t="s">
        <v>415</v>
      </c>
      <c r="E34" s="271" t="s">
        <v>415</v>
      </c>
    </row>
    <row r="35" spans="2:7" x14ac:dyDescent="0.2">
      <c r="B35" s="272" t="s">
        <v>428</v>
      </c>
      <c r="C35" s="253" t="s">
        <v>312</v>
      </c>
      <c r="D35" s="253" t="s">
        <v>415</v>
      </c>
      <c r="E35" s="253" t="s">
        <v>414</v>
      </c>
    </row>
    <row r="36" spans="2:7" x14ac:dyDescent="0.2">
      <c r="B36" s="268" t="s">
        <v>429</v>
      </c>
      <c r="C36" s="271" t="s">
        <v>312</v>
      </c>
      <c r="D36" s="271" t="s">
        <v>415</v>
      </c>
      <c r="E36" s="271" t="s">
        <v>414</v>
      </c>
    </row>
    <row r="37" spans="2:7" ht="15" thickBot="1" x14ac:dyDescent="0.25">
      <c r="B37" s="275" t="s">
        <v>430</v>
      </c>
      <c r="C37" s="276" t="s">
        <v>418</v>
      </c>
      <c r="D37" s="276" t="s">
        <v>415</v>
      </c>
      <c r="E37" s="276" t="s">
        <v>415</v>
      </c>
    </row>
    <row r="38" spans="2:7" x14ac:dyDescent="0.2">
      <c r="B38" s="278" t="s">
        <v>431</v>
      </c>
      <c r="C38" s="277">
        <f>COUNTIFS(C23:C37,"F")/15</f>
        <v>0.4</v>
      </c>
      <c r="D38" s="277">
        <f>COUNTIFS(D23:D37,"Y")/15</f>
        <v>0.33333333333333331</v>
      </c>
      <c r="E38" s="277">
        <f>COUNTIFS(E23:E37,"Y")/15</f>
        <v>0.33333333333333331</v>
      </c>
    </row>
    <row r="39" spans="2:7" x14ac:dyDescent="0.2">
      <c r="B39" s="81" t="s">
        <v>432</v>
      </c>
    </row>
    <row r="40" spans="2:7" x14ac:dyDescent="0.2">
      <c r="B40" s="81"/>
    </row>
    <row r="41" spans="2:7" ht="18.75" x14ac:dyDescent="0.2">
      <c r="B41" s="40" t="s">
        <v>409</v>
      </c>
      <c r="C41" s="91"/>
    </row>
    <row r="42" spans="2:7" ht="19.5" thickBot="1" x14ac:dyDescent="0.45">
      <c r="B42" s="67" t="s">
        <v>433</v>
      </c>
      <c r="C42" s="22" t="s">
        <v>410</v>
      </c>
      <c r="D42" s="22" t="s">
        <v>411</v>
      </c>
      <c r="E42" s="22" t="s">
        <v>412</v>
      </c>
      <c r="G42" s="246"/>
    </row>
    <row r="43" spans="2:7" x14ac:dyDescent="0.2">
      <c r="B43" s="272" t="s">
        <v>413</v>
      </c>
      <c r="C43" s="253" t="s">
        <v>312</v>
      </c>
      <c r="D43" s="253" t="s">
        <v>414</v>
      </c>
      <c r="E43" s="253" t="s">
        <v>415</v>
      </c>
    </row>
    <row r="44" spans="2:7" x14ac:dyDescent="0.2">
      <c r="B44" s="268" t="s">
        <v>416</v>
      </c>
      <c r="C44" s="271" t="s">
        <v>312</v>
      </c>
      <c r="D44" s="271" t="s">
        <v>415</v>
      </c>
      <c r="E44" s="271" t="s">
        <v>415</v>
      </c>
    </row>
    <row r="45" spans="2:7" x14ac:dyDescent="0.2">
      <c r="B45" s="272" t="s">
        <v>417</v>
      </c>
      <c r="C45" s="253" t="s">
        <v>418</v>
      </c>
      <c r="D45" s="253" t="s">
        <v>415</v>
      </c>
      <c r="E45" s="253" t="s">
        <v>414</v>
      </c>
    </row>
    <row r="46" spans="2:7" x14ac:dyDescent="0.2">
      <c r="B46" s="268" t="s">
        <v>420</v>
      </c>
      <c r="C46" s="271" t="s">
        <v>418</v>
      </c>
      <c r="D46" s="271" t="s">
        <v>415</v>
      </c>
      <c r="E46" s="271" t="s">
        <v>415</v>
      </c>
      <c r="F46" s="268"/>
    </row>
    <row r="47" spans="2:7" x14ac:dyDescent="0.2">
      <c r="B47" s="272" t="s">
        <v>421</v>
      </c>
      <c r="C47" s="253" t="s">
        <v>418</v>
      </c>
      <c r="D47" s="253" t="s">
        <v>415</v>
      </c>
      <c r="E47" s="253" t="s">
        <v>415</v>
      </c>
    </row>
    <row r="48" spans="2:7" x14ac:dyDescent="0.2">
      <c r="B48" s="268" t="s">
        <v>422</v>
      </c>
      <c r="C48" s="271" t="s">
        <v>418</v>
      </c>
      <c r="D48" s="271" t="s">
        <v>414</v>
      </c>
      <c r="E48" s="271" t="s">
        <v>415</v>
      </c>
    </row>
    <row r="49" spans="2:7" x14ac:dyDescent="0.2">
      <c r="B49" s="272" t="s">
        <v>423</v>
      </c>
      <c r="C49" s="253" t="s">
        <v>418</v>
      </c>
      <c r="D49" s="253" t="s">
        <v>414</v>
      </c>
      <c r="E49" s="253" t="s">
        <v>415</v>
      </c>
    </row>
    <row r="50" spans="2:7" x14ac:dyDescent="0.2">
      <c r="B50" s="268" t="s">
        <v>424</v>
      </c>
      <c r="C50" s="271" t="s">
        <v>312</v>
      </c>
      <c r="D50" s="271" t="s">
        <v>414</v>
      </c>
      <c r="E50" s="271" t="s">
        <v>415</v>
      </c>
    </row>
    <row r="51" spans="2:7" x14ac:dyDescent="0.2">
      <c r="B51" s="272" t="s">
        <v>425</v>
      </c>
      <c r="C51" s="253" t="s">
        <v>418</v>
      </c>
      <c r="D51" s="253" t="s">
        <v>415</v>
      </c>
      <c r="E51" s="253" t="s">
        <v>414</v>
      </c>
    </row>
    <row r="52" spans="2:7" x14ac:dyDescent="0.2">
      <c r="B52" s="268" t="s">
        <v>428</v>
      </c>
      <c r="C52" s="271" t="s">
        <v>312</v>
      </c>
      <c r="D52" s="271" t="s">
        <v>415</v>
      </c>
      <c r="E52" s="271" t="s">
        <v>414</v>
      </c>
    </row>
    <row r="53" spans="2:7" x14ac:dyDescent="0.2">
      <c r="B53" s="272" t="s">
        <v>429</v>
      </c>
      <c r="C53" s="253" t="s">
        <v>312</v>
      </c>
      <c r="D53" s="253" t="s">
        <v>415</v>
      </c>
      <c r="E53" s="253" t="s">
        <v>414</v>
      </c>
    </row>
    <row r="54" spans="2:7" ht="15" thickBot="1" x14ac:dyDescent="0.25">
      <c r="B54" s="279" t="s">
        <v>430</v>
      </c>
      <c r="C54" s="280" t="s">
        <v>418</v>
      </c>
      <c r="D54" s="280" t="s">
        <v>415</v>
      </c>
      <c r="E54" s="280" t="s">
        <v>415</v>
      </c>
    </row>
    <row r="55" spans="2:7" x14ac:dyDescent="0.2">
      <c r="B55" s="278" t="s">
        <v>431</v>
      </c>
      <c r="C55" s="413">
        <f>COUNTIFS(C43:C54,"F")/12</f>
        <v>0.41666666666666669</v>
      </c>
      <c r="D55" s="413">
        <f>COUNTIFS(D43:D54,"Y")/12</f>
        <v>0.33333333333333331</v>
      </c>
      <c r="E55" s="413">
        <f>COUNTIFS(E43:E54,"Y")/12</f>
        <v>0.33333333333333331</v>
      </c>
    </row>
    <row r="56" spans="2:7" x14ac:dyDescent="0.2">
      <c r="B56" s="81" t="s">
        <v>434</v>
      </c>
    </row>
    <row r="58" spans="2:7" ht="18.75" x14ac:dyDescent="0.4">
      <c r="B58" s="40" t="s">
        <v>435</v>
      </c>
      <c r="G58" s="246"/>
    </row>
    <row r="59" spans="2:7" ht="18.75" x14ac:dyDescent="0.2">
      <c r="B59" s="40"/>
    </row>
    <row r="60" spans="2:7" ht="15.75" customHeight="1" x14ac:dyDescent="0.2">
      <c r="B60" s="40"/>
    </row>
    <row r="61" spans="2:7" ht="12" customHeight="1" x14ac:dyDescent="0.2">
      <c r="B61" s="40"/>
    </row>
    <row r="62" spans="2:7" ht="32.25" customHeight="1" thickBot="1" x14ac:dyDescent="0.25">
      <c r="B62" s="67"/>
      <c r="C62" s="22" t="s">
        <v>410</v>
      </c>
      <c r="D62" s="22" t="s">
        <v>411</v>
      </c>
      <c r="E62" s="22" t="s">
        <v>412</v>
      </c>
    </row>
    <row r="63" spans="2:7" x14ac:dyDescent="0.2">
      <c r="B63" s="268" t="s">
        <v>436</v>
      </c>
      <c r="C63" s="271" t="s">
        <v>312</v>
      </c>
      <c r="D63" s="271" t="s">
        <v>414</v>
      </c>
      <c r="E63" s="271" t="s">
        <v>415</v>
      </c>
    </row>
    <row r="64" spans="2:7" x14ac:dyDescent="0.2">
      <c r="B64" s="272" t="s">
        <v>416</v>
      </c>
      <c r="C64" s="253" t="s">
        <v>312</v>
      </c>
      <c r="D64" s="253" t="s">
        <v>415</v>
      </c>
      <c r="E64" s="253" t="s">
        <v>415</v>
      </c>
    </row>
    <row r="65" spans="2:7" x14ac:dyDescent="0.2">
      <c r="B65" s="268" t="s">
        <v>421</v>
      </c>
      <c r="C65" s="271" t="s">
        <v>418</v>
      </c>
      <c r="D65" s="271" t="s">
        <v>415</v>
      </c>
      <c r="E65" s="271" t="s">
        <v>415</v>
      </c>
    </row>
    <row r="66" spans="2:7" ht="15" thickBot="1" x14ac:dyDescent="0.25">
      <c r="B66" s="275" t="s">
        <v>429</v>
      </c>
      <c r="C66" s="276" t="s">
        <v>312</v>
      </c>
      <c r="D66" s="276" t="s">
        <v>415</v>
      </c>
      <c r="E66" s="276" t="s">
        <v>414</v>
      </c>
    </row>
    <row r="67" spans="2:7" x14ac:dyDescent="0.2">
      <c r="B67" s="278" t="s">
        <v>431</v>
      </c>
      <c r="C67" s="277">
        <f>COUNTIFS(C63:C66,"F")/4</f>
        <v>0.75</v>
      </c>
      <c r="D67" s="277">
        <f>COUNTIFS(D63:D66,"Y")/4</f>
        <v>0.25</v>
      </c>
      <c r="E67" s="277">
        <f>COUNTIFS(E63:E66,"Y")/4</f>
        <v>0.25</v>
      </c>
    </row>
    <row r="68" spans="2:7" x14ac:dyDescent="0.2">
      <c r="B68" s="278"/>
      <c r="C68" s="277"/>
      <c r="D68" s="277"/>
      <c r="E68" s="277"/>
    </row>
    <row r="69" spans="2:7" ht="18.75" x14ac:dyDescent="0.4">
      <c r="B69" s="40" t="s">
        <v>437</v>
      </c>
      <c r="G69" s="246"/>
    </row>
    <row r="70" spans="2:7" ht="18.75" x14ac:dyDescent="0.2">
      <c r="B70" s="40"/>
    </row>
    <row r="71" spans="2:7" ht="18.75" x14ac:dyDescent="0.2">
      <c r="B71" s="40"/>
    </row>
    <row r="72" spans="2:7" ht="15" thickBot="1" x14ac:dyDescent="0.25">
      <c r="B72" s="67"/>
      <c r="C72" s="22" t="s">
        <v>410</v>
      </c>
      <c r="D72" s="22" t="s">
        <v>411</v>
      </c>
      <c r="E72" s="22" t="s">
        <v>412</v>
      </c>
    </row>
    <row r="73" spans="2:7" x14ac:dyDescent="0.2">
      <c r="B73" s="272" t="s">
        <v>422</v>
      </c>
      <c r="C73" s="253" t="s">
        <v>418</v>
      </c>
      <c r="D73" s="253" t="s">
        <v>414</v>
      </c>
      <c r="E73" s="253" t="s">
        <v>415</v>
      </c>
    </row>
    <row r="74" spans="2:7" x14ac:dyDescent="0.2">
      <c r="B74" s="268" t="s">
        <v>421</v>
      </c>
      <c r="C74" s="271" t="s">
        <v>418</v>
      </c>
      <c r="D74" s="271" t="s">
        <v>415</v>
      </c>
      <c r="E74" s="271" t="s">
        <v>415</v>
      </c>
    </row>
    <row r="75" spans="2:7" x14ac:dyDescent="0.2">
      <c r="B75" s="272" t="s">
        <v>420</v>
      </c>
      <c r="C75" s="253" t="s">
        <v>418</v>
      </c>
      <c r="D75" s="253" t="s">
        <v>415</v>
      </c>
      <c r="E75" s="253" t="s">
        <v>415</v>
      </c>
    </row>
    <row r="76" spans="2:7" ht="15" thickBot="1" x14ac:dyDescent="0.25">
      <c r="B76" s="279" t="s">
        <v>430</v>
      </c>
      <c r="C76" s="280" t="s">
        <v>418</v>
      </c>
      <c r="D76" s="280" t="s">
        <v>415</v>
      </c>
      <c r="E76" s="280" t="s">
        <v>415</v>
      </c>
    </row>
    <row r="77" spans="2:7" x14ac:dyDescent="0.2">
      <c r="B77" s="278" t="s">
        <v>431</v>
      </c>
      <c r="C77" s="277">
        <f>COUNTIFS(C73:C76,"F")/4</f>
        <v>0</v>
      </c>
      <c r="D77" s="277">
        <f>COUNTIFS(D73:D76,"Y")/4</f>
        <v>0.25</v>
      </c>
      <c r="E77" s="277">
        <f>COUNTIFS(E73:E76,"Y")/4</f>
        <v>0</v>
      </c>
    </row>
    <row r="78" spans="2:7" x14ac:dyDescent="0.2">
      <c r="B78" s="32"/>
      <c r="C78" s="31"/>
      <c r="D78" s="31"/>
      <c r="E78" s="31"/>
    </row>
    <row r="79" spans="2:7" ht="18.75" x14ac:dyDescent="0.4">
      <c r="B79" s="40" t="s">
        <v>438</v>
      </c>
      <c r="G79" s="246"/>
    </row>
    <row r="80" spans="2:7" ht="18.75" x14ac:dyDescent="0.2">
      <c r="B80" s="40"/>
    </row>
    <row r="81" spans="2:7" ht="15.75" customHeight="1" x14ac:dyDescent="0.2">
      <c r="B81" s="40"/>
    </row>
    <row r="82" spans="2:7" ht="12" customHeight="1" x14ac:dyDescent="0.2">
      <c r="B82" s="40"/>
    </row>
    <row r="83" spans="2:7" ht="15" thickBot="1" x14ac:dyDescent="0.25">
      <c r="B83" s="67"/>
      <c r="C83" s="22" t="s">
        <v>410</v>
      </c>
      <c r="D83" s="22" t="s">
        <v>411</v>
      </c>
      <c r="E83" s="22" t="s">
        <v>412</v>
      </c>
    </row>
    <row r="84" spans="2:7" x14ac:dyDescent="0.2">
      <c r="B84" s="332" t="s">
        <v>421</v>
      </c>
      <c r="C84" s="333" t="s">
        <v>418</v>
      </c>
      <c r="D84" s="333" t="s">
        <v>415</v>
      </c>
      <c r="E84" s="333" t="s">
        <v>415</v>
      </c>
    </row>
    <row r="85" spans="2:7" x14ac:dyDescent="0.2">
      <c r="B85" s="334" t="s">
        <v>424</v>
      </c>
      <c r="C85" s="335" t="s">
        <v>312</v>
      </c>
      <c r="D85" s="335" t="s">
        <v>415</v>
      </c>
      <c r="E85" s="335" t="s">
        <v>415</v>
      </c>
    </row>
    <row r="86" spans="2:7" x14ac:dyDescent="0.2">
      <c r="B86" s="336" t="s">
        <v>422</v>
      </c>
      <c r="C86" s="337" t="s">
        <v>418</v>
      </c>
      <c r="D86" s="281" t="s">
        <v>414</v>
      </c>
      <c r="E86" s="337" t="s">
        <v>415</v>
      </c>
    </row>
    <row r="87" spans="2:7" ht="15" thickBot="1" x14ac:dyDescent="0.25">
      <c r="B87" s="338" t="s">
        <v>423</v>
      </c>
      <c r="C87" s="339" t="s">
        <v>418</v>
      </c>
      <c r="D87" s="339" t="s">
        <v>414</v>
      </c>
      <c r="E87" s="339" t="s">
        <v>415</v>
      </c>
    </row>
    <row r="88" spans="2:7" x14ac:dyDescent="0.2">
      <c r="B88" s="340" t="s">
        <v>431</v>
      </c>
      <c r="C88" s="341">
        <f>COUNTIFS(C84:C87,"F")/4</f>
        <v>0.25</v>
      </c>
      <c r="D88" s="341">
        <f>COUNTIFS(D84:D87,"Y")/4</f>
        <v>0.5</v>
      </c>
      <c r="E88" s="341">
        <f>COUNTIFS(E84:E87,"Y")/4</f>
        <v>0</v>
      </c>
    </row>
    <row r="89" spans="2:7" x14ac:dyDescent="0.2">
      <c r="B89" s="105"/>
      <c r="C89" s="106"/>
      <c r="D89" s="106"/>
      <c r="E89" s="106"/>
    </row>
    <row r="90" spans="2:7" ht="18.75" x14ac:dyDescent="0.4">
      <c r="B90" s="40" t="s">
        <v>439</v>
      </c>
      <c r="G90" s="246"/>
    </row>
    <row r="91" spans="2:7" ht="18.75" x14ac:dyDescent="0.2">
      <c r="B91" s="40"/>
    </row>
    <row r="92" spans="2:7" ht="26.25" customHeight="1" x14ac:dyDescent="0.2">
      <c r="B92" s="40"/>
    </row>
    <row r="93" spans="2:7" ht="15" thickBot="1" x14ac:dyDescent="0.25">
      <c r="B93" s="67"/>
      <c r="C93" s="22" t="s">
        <v>410</v>
      </c>
      <c r="D93" s="22" t="s">
        <v>411</v>
      </c>
      <c r="E93" s="22" t="s">
        <v>412</v>
      </c>
    </row>
    <row r="94" spans="2:7" x14ac:dyDescent="0.2">
      <c r="B94" s="268" t="s">
        <v>436</v>
      </c>
      <c r="C94" s="271" t="s">
        <v>312</v>
      </c>
      <c r="D94" s="271" t="s">
        <v>414</v>
      </c>
      <c r="E94" s="271" t="s">
        <v>415</v>
      </c>
    </row>
    <row r="95" spans="2:7" x14ac:dyDescent="0.2">
      <c r="B95" s="272" t="s">
        <v>416</v>
      </c>
      <c r="C95" s="253" t="s">
        <v>312</v>
      </c>
      <c r="D95" s="253" t="s">
        <v>415</v>
      </c>
      <c r="E95" s="253" t="s">
        <v>415</v>
      </c>
    </row>
    <row r="96" spans="2:7" ht="15" thickBot="1" x14ac:dyDescent="0.25">
      <c r="B96" s="279" t="s">
        <v>421</v>
      </c>
      <c r="C96" s="280" t="s">
        <v>418</v>
      </c>
      <c r="D96" s="280" t="s">
        <v>415</v>
      </c>
      <c r="E96" s="280" t="s">
        <v>415</v>
      </c>
    </row>
    <row r="97" spans="2:7" x14ac:dyDescent="0.2">
      <c r="B97" s="278" t="s">
        <v>440</v>
      </c>
      <c r="C97" s="695">
        <f>COUNTIFS(C94:C96,"F")/3</f>
        <v>0.66666666666666663</v>
      </c>
      <c r="D97" s="277">
        <f>COUNTIFS(D94:D96,"Y")/3</f>
        <v>0.33333333333333331</v>
      </c>
      <c r="E97" s="277">
        <f>COUNTIFS(E94:E96,"Y")/3</f>
        <v>0</v>
      </c>
    </row>
    <row r="100" spans="2:7" ht="18.75" x14ac:dyDescent="0.4">
      <c r="B100" s="40" t="s">
        <v>441</v>
      </c>
      <c r="G100" s="246"/>
    </row>
    <row r="101" spans="2:7" ht="19.5" thickBot="1" x14ac:dyDescent="0.45">
      <c r="B101" s="21"/>
      <c r="C101" s="22"/>
      <c r="D101" s="22"/>
      <c r="E101" s="22"/>
      <c r="G101" s="246"/>
    </row>
    <row r="102" spans="2:7" ht="48.75" customHeight="1" x14ac:dyDescent="0.2">
      <c r="B102" s="364" t="s">
        <v>442</v>
      </c>
      <c r="C102" s="731" t="s">
        <v>443</v>
      </c>
      <c r="D102" s="731"/>
      <c r="E102" s="731"/>
    </row>
    <row r="103" spans="2:7" ht="50.25" customHeight="1" x14ac:dyDescent="0.2">
      <c r="B103" s="365" t="s">
        <v>444</v>
      </c>
      <c r="C103" s="732" t="s">
        <v>445</v>
      </c>
      <c r="D103" s="732"/>
      <c r="E103" s="732"/>
      <c r="G103" s="95"/>
    </row>
    <row r="104" spans="2:7" ht="50.25" customHeight="1" x14ac:dyDescent="0.2">
      <c r="B104" s="364" t="s">
        <v>446</v>
      </c>
      <c r="C104" s="735" t="s">
        <v>447</v>
      </c>
      <c r="D104" s="735"/>
      <c r="E104" s="735"/>
    </row>
    <row r="105" spans="2:7" ht="36" customHeight="1" x14ac:dyDescent="0.2">
      <c r="B105" s="365" t="s">
        <v>448</v>
      </c>
      <c r="C105" s="732" t="s">
        <v>449</v>
      </c>
      <c r="D105" s="732"/>
      <c r="E105" s="732"/>
    </row>
    <row r="106" spans="2:7" ht="51" customHeight="1" x14ac:dyDescent="0.2">
      <c r="B106" s="366" t="s">
        <v>450</v>
      </c>
      <c r="C106" s="735" t="s">
        <v>451</v>
      </c>
      <c r="D106" s="735"/>
      <c r="E106" s="735"/>
    </row>
    <row r="108" spans="2:7" ht="18.75" x14ac:dyDescent="0.2">
      <c r="B108" s="40" t="s">
        <v>452</v>
      </c>
    </row>
    <row r="109" spans="2:7" ht="19.5" thickBot="1" x14ac:dyDescent="0.45">
      <c r="B109" s="21" t="s">
        <v>453</v>
      </c>
      <c r="C109" s="22"/>
      <c r="D109" s="22"/>
      <c r="E109" s="22"/>
      <c r="G109" s="246"/>
    </row>
    <row r="110" spans="2:7" ht="25.5" customHeight="1" x14ac:dyDescent="0.2">
      <c r="B110" s="733" t="s">
        <v>454</v>
      </c>
      <c r="C110" s="733"/>
      <c r="D110" s="733"/>
      <c r="E110" s="733"/>
    </row>
    <row r="112" spans="2:7" ht="18.75" x14ac:dyDescent="0.4">
      <c r="B112" s="40" t="s">
        <v>455</v>
      </c>
      <c r="G112" s="246"/>
    </row>
    <row r="113" spans="2:7" ht="15" thickBot="1" x14ac:dyDescent="0.25">
      <c r="B113" s="21"/>
      <c r="C113" s="22"/>
      <c r="D113" s="22"/>
      <c r="E113" s="22"/>
    </row>
    <row r="114" spans="2:7" ht="27.75" customHeight="1" x14ac:dyDescent="0.2">
      <c r="B114" s="364" t="s">
        <v>456</v>
      </c>
      <c r="C114" s="736" t="s">
        <v>457</v>
      </c>
      <c r="D114" s="736"/>
      <c r="E114" s="736"/>
    </row>
    <row r="115" spans="2:7" ht="57" customHeight="1" x14ac:dyDescent="0.2">
      <c r="B115" s="365" t="s">
        <v>458</v>
      </c>
      <c r="C115" s="729" t="s">
        <v>459</v>
      </c>
      <c r="D115" s="729"/>
      <c r="E115" s="729"/>
    </row>
    <row r="116" spans="2:7" ht="27" customHeight="1" x14ac:dyDescent="0.2">
      <c r="B116" s="278" t="s">
        <v>460</v>
      </c>
      <c r="C116" s="730" t="s">
        <v>461</v>
      </c>
      <c r="D116" s="730"/>
      <c r="E116" s="730"/>
    </row>
    <row r="117" spans="2:7" x14ac:dyDescent="0.2">
      <c r="B117" s="95"/>
      <c r="C117" s="95"/>
      <c r="D117" s="95"/>
      <c r="E117" s="95"/>
    </row>
    <row r="119" spans="2:7" ht="18.75" x14ac:dyDescent="0.4">
      <c r="B119" s="40" t="s">
        <v>462</v>
      </c>
      <c r="G119" s="246"/>
    </row>
    <row r="120" spans="2:7" ht="19.5" thickBot="1" x14ac:dyDescent="0.45">
      <c r="B120" s="21"/>
      <c r="C120" s="22"/>
      <c r="D120" s="22"/>
      <c r="E120" s="22"/>
      <c r="G120" s="246"/>
    </row>
    <row r="121" spans="2:7" ht="33" customHeight="1" x14ac:dyDescent="0.2">
      <c r="B121" s="728" t="s">
        <v>463</v>
      </c>
      <c r="C121" s="728"/>
      <c r="D121" s="728"/>
      <c r="E121" s="728"/>
      <c r="G121" s="289"/>
    </row>
    <row r="122" spans="2:7" ht="15" customHeight="1" x14ac:dyDescent="0.2">
      <c r="B122" s="256"/>
      <c r="C122" s="95"/>
      <c r="D122" s="256"/>
      <c r="E122" s="256"/>
    </row>
    <row r="123" spans="2:7" ht="15" thickBot="1" x14ac:dyDescent="0.25">
      <c r="B123" s="416" t="s">
        <v>155</v>
      </c>
      <c r="C123" s="417" t="s">
        <v>464</v>
      </c>
      <c r="D123" s="417"/>
      <c r="E123" s="418">
        <v>2021</v>
      </c>
    </row>
    <row r="124" spans="2:7" ht="16.5" customHeight="1" x14ac:dyDescent="0.2">
      <c r="B124" s="419" t="s">
        <v>465</v>
      </c>
      <c r="C124" s="635">
        <v>0.22</v>
      </c>
      <c r="D124" s="420"/>
      <c r="E124" s="516">
        <v>1882</v>
      </c>
    </row>
    <row r="125" spans="2:7" x14ac:dyDescent="0.2">
      <c r="B125" s="421" t="s">
        <v>466</v>
      </c>
      <c r="C125" s="427">
        <v>0.24940000000000001</v>
      </c>
      <c r="D125" s="422"/>
      <c r="E125" s="691">
        <v>34</v>
      </c>
    </row>
    <row r="126" spans="2:7" ht="15" thickBot="1" x14ac:dyDescent="0.25">
      <c r="B126" s="423" t="s">
        <v>467</v>
      </c>
      <c r="C126" s="428">
        <v>0.26440000000000002</v>
      </c>
      <c r="D126" s="424"/>
      <c r="E126" s="692">
        <v>5</v>
      </c>
    </row>
    <row r="127" spans="2:7" x14ac:dyDescent="0.2">
      <c r="B127" s="425"/>
      <c r="C127" s="426"/>
      <c r="D127" s="426"/>
      <c r="E127" s="517">
        <v>1921</v>
      </c>
    </row>
  </sheetData>
  <sheetProtection algorithmName="SHA-512" hashValue="m7uQN8JqERbU/pvua4SKZwiLaw0JQhKzp8kXKjnmy6TuhNxC4kJ3NyDyIfs4x1XvJa9JPYLoo95tmiGG6bUu+w==" saltValue="ViVoHkMEEkFwCDvVCojPQQ==" spinCount="100000" sheet="1" formatCells="0" formatColumns="0" formatRows="0" insertColumns="0" insertRows="0" insertHyperlinks="0" deleteColumns="0" deleteRows="0" sort="0" autoFilter="0" pivotTables="0"/>
  <mergeCells count="11">
    <mergeCell ref="B18:C18"/>
    <mergeCell ref="C104:E104"/>
    <mergeCell ref="C106:E106"/>
    <mergeCell ref="C105:E105"/>
    <mergeCell ref="C114:E114"/>
    <mergeCell ref="B121:E121"/>
    <mergeCell ref="C115:E115"/>
    <mergeCell ref="C116:E116"/>
    <mergeCell ref="C102:E102"/>
    <mergeCell ref="C103:E103"/>
    <mergeCell ref="B110:E110"/>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48D0354D9988074891AF4F933B5F7B8B" ma:contentTypeVersion="11" ma:contentTypeDescription="Opret et nyt dokument." ma:contentTypeScope="" ma:versionID="c541ce94541e12e8a09e982283c29d72">
  <xsd:schema xmlns:xsd="http://www.w3.org/2001/XMLSchema" xmlns:xs="http://www.w3.org/2001/XMLSchema" xmlns:p="http://schemas.microsoft.com/office/2006/metadata/properties" xmlns:ns2="a39b18ad-030f-4d20-ad29-a455abdd13e7" xmlns:ns3="4e3bb23d-0e75-47c2-81e1-482927b644ef" targetNamespace="http://schemas.microsoft.com/office/2006/metadata/properties" ma:root="true" ma:fieldsID="d6f051b2222679683a3f63492e0c8f8f" ns2:_="" ns3:_="">
    <xsd:import namespace="a39b18ad-030f-4d20-ad29-a455abdd13e7"/>
    <xsd:import namespace="4e3bb23d-0e75-47c2-81e1-482927b644e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9b18ad-030f-4d20-ad29-a455abdd13e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e3bb23d-0e75-47c2-81e1-482927b644ef"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D9CF59-E9CA-4B75-A7F1-490ED9FF0691}">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4e3bb23d-0e75-47c2-81e1-482927b644ef"/>
    <ds:schemaRef ds:uri="http://purl.org/dc/terms/"/>
    <ds:schemaRef ds:uri="http://schemas.openxmlformats.org/package/2006/metadata/core-properties"/>
    <ds:schemaRef ds:uri="a39b18ad-030f-4d20-ad29-a455abdd13e7"/>
    <ds:schemaRef ds:uri="http://www.w3.org/XML/1998/namespace"/>
    <ds:schemaRef ds:uri="http://purl.org/dc/dcmitype/"/>
  </ds:schemaRefs>
</ds:datastoreItem>
</file>

<file path=customXml/itemProps2.xml><?xml version="1.0" encoding="utf-8"?>
<ds:datastoreItem xmlns:ds="http://schemas.openxmlformats.org/officeDocument/2006/customXml" ds:itemID="{3AA970E9-5606-4E84-9603-307121D892AE}">
  <ds:schemaRefs>
    <ds:schemaRef ds:uri="http://schemas.microsoft.com/sharepoint/v3/contenttype/forms"/>
  </ds:schemaRefs>
</ds:datastoreItem>
</file>

<file path=customXml/itemProps3.xml><?xml version="1.0" encoding="utf-8"?>
<ds:datastoreItem xmlns:ds="http://schemas.openxmlformats.org/officeDocument/2006/customXml" ds:itemID="{0F2668ED-B6C2-4499-A2B1-CEA782E395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9b18ad-030f-4d20-ad29-a455abdd13e7"/>
    <ds:schemaRef ds:uri="4e3bb23d-0e75-47c2-81e1-482927b64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16</vt:i4>
      </vt:variant>
      <vt:variant>
        <vt:lpstr>Navngivne områder</vt:lpstr>
      </vt:variant>
      <vt:variant>
        <vt:i4>63</vt:i4>
      </vt:variant>
    </vt:vector>
  </HeadingPairs>
  <TitlesOfParts>
    <vt:vector size="79" baseType="lpstr">
      <vt:lpstr>Introduction</vt:lpstr>
      <vt:lpstr>Policies and Commitments</vt:lpstr>
      <vt:lpstr>CO2e Emissions</vt:lpstr>
      <vt:lpstr>Environmental Footprint</vt:lpstr>
      <vt:lpstr>Sustainable Lending</vt:lpstr>
      <vt:lpstr>Sustainable Investments</vt:lpstr>
      <vt:lpstr>Risk Management</vt:lpstr>
      <vt:lpstr>Taxonomy Eligibility</vt:lpstr>
      <vt:lpstr>Governance</vt:lpstr>
      <vt:lpstr>Compliance</vt:lpstr>
      <vt:lpstr>Customer Protection</vt:lpstr>
      <vt:lpstr>Financial Inclusion &amp; Literacy</vt:lpstr>
      <vt:lpstr>Staff</vt:lpstr>
      <vt:lpstr>Diversity and Inclusion</vt:lpstr>
      <vt:lpstr>GRI2021</vt:lpstr>
      <vt:lpstr>PRB2021</vt:lpstr>
      <vt:lpstr>'Financial Inclusion &amp; Literacy'!SdCt170cc94928714af79caf717d6b638e07_0</vt:lpstr>
      <vt:lpstr>'Financial Inclusion &amp; Literacy'!SdCt170cc94928714af79caf717d6b638e07_1</vt:lpstr>
      <vt:lpstr>'Financial Inclusion &amp; Literacy'!SdCt170cc94928714af79caf717d6b638e07_2</vt:lpstr>
      <vt:lpstr>'Environmental Footprint'!SdCt25700350eaf645b693c3ce1176281acd_0</vt:lpstr>
      <vt:lpstr>'Sustainable Lending'!SdCt25700350eaf645b693c3ce1176281acd_0</vt:lpstr>
      <vt:lpstr>'Environmental Footprint'!SdCt25700350eaf645b693c3ce1176281acd_1</vt:lpstr>
      <vt:lpstr>'Sustainable Lending'!SdCt25700350eaf645b693c3ce1176281acd_1</vt:lpstr>
      <vt:lpstr>'Environmental Footprint'!SdCt25700350eaf645b693c3ce1176281acd_2</vt:lpstr>
      <vt:lpstr>'Sustainable Lending'!SdCt25700350eaf645b693c3ce1176281acd_2</vt:lpstr>
      <vt:lpstr>'Environmental Footprint'!SdCt3a742fca98e9424dabfba04a2f0c2415_0</vt:lpstr>
      <vt:lpstr>'Environmental Footprint'!SdCt3a742fca98e9424dabfba04a2f0c2415_1</vt:lpstr>
      <vt:lpstr>'Environmental Footprint'!SdCt3a742fca98e9424dabfba04a2f0c2415_2</vt:lpstr>
      <vt:lpstr>'Environmental Footprint'!SdCt41ee0d4381d74c3b9e179eb6c304d6de_0</vt:lpstr>
      <vt:lpstr>'Environmental Footprint'!SdCt41ee0d4381d74c3b9e179eb6c304d6de_1</vt:lpstr>
      <vt:lpstr>'Environmental Footprint'!SdCt41ee0d4381d74c3b9e179eb6c304d6de_2</vt:lpstr>
      <vt:lpstr>'Environmental Footprint'!SdCt49045383d1c34cd2a16fd270914be2a0_0</vt:lpstr>
      <vt:lpstr>'Sustainable Lending'!SdCt49045383d1c34cd2a16fd270914be2a0_0</vt:lpstr>
      <vt:lpstr>'Environmental Footprint'!SdCt49045383d1c34cd2a16fd270914be2a0_1</vt:lpstr>
      <vt:lpstr>'Sustainable Lending'!SdCt49045383d1c34cd2a16fd270914be2a0_1</vt:lpstr>
      <vt:lpstr>'Environmental Footprint'!SdCt49045383d1c34cd2a16fd270914be2a0_2</vt:lpstr>
      <vt:lpstr>'Sustainable Lending'!SdCt49045383d1c34cd2a16fd270914be2a0_2</vt:lpstr>
      <vt:lpstr>'PRB2021'!SdCt51ed4c6833584a148e0bca52955a3b43_0</vt:lpstr>
      <vt:lpstr>'PRB2021'!SdCt51ed4c6833584a148e0bca52955a3b43_1</vt:lpstr>
      <vt:lpstr>'PRB2021'!SdCt51ed4c6833584a148e0bca52955a3b43_2</vt:lpstr>
      <vt:lpstr>'Environmental Footprint'!SdCt5eb4e6c493ba40118708f8bd1cab76d6_0</vt:lpstr>
      <vt:lpstr>'Sustainable Lending'!SdCt5eb4e6c493ba40118708f8bd1cab76d6_0</vt:lpstr>
      <vt:lpstr>'Environmental Footprint'!SdCt5eb4e6c493ba40118708f8bd1cab76d6_1</vt:lpstr>
      <vt:lpstr>'Sustainable Lending'!SdCt5eb4e6c493ba40118708f8bd1cab76d6_1</vt:lpstr>
      <vt:lpstr>'Environmental Footprint'!SdCt5eb4e6c493ba40118708f8bd1cab76d6_2</vt:lpstr>
      <vt:lpstr>'Sustainable Lending'!SdCt5eb4e6c493ba40118708f8bd1cab76d6_2</vt:lpstr>
      <vt:lpstr>'Financial Inclusion &amp; Literacy'!SdCt6ec77f9e87ec4acfbc39d326f78a9d6b_0</vt:lpstr>
      <vt:lpstr>'Financial Inclusion &amp; Literacy'!SdCt6ec77f9e87ec4acfbc39d326f78a9d6b_1</vt:lpstr>
      <vt:lpstr>'Financial Inclusion &amp; Literacy'!SdCt6ec77f9e87ec4acfbc39d326f78a9d6b_2</vt:lpstr>
      <vt:lpstr>'PRB2021'!SdCt6ee5d89007bd40cbb44675a4c8407f08_0</vt:lpstr>
      <vt:lpstr>'PRB2021'!SdCt6ee5d89007bd40cbb44675a4c8407f08_1</vt:lpstr>
      <vt:lpstr>'PRB2021'!SdCt6ee5d89007bd40cbb44675a4c8407f08_2</vt:lpstr>
      <vt:lpstr>'Financial Inclusion &amp; Literacy'!SdCt82e8a54110ed40e6a26424c511568b0d_0</vt:lpstr>
      <vt:lpstr>'Financial Inclusion &amp; Literacy'!SdCt82e8a54110ed40e6a26424c511568b0d_1</vt:lpstr>
      <vt:lpstr>'Financial Inclusion &amp; Literacy'!SdCt82e8a54110ed40e6a26424c511568b0d_2</vt:lpstr>
      <vt:lpstr>'Sustainable Lending'!SdCt882547e5140747bb91e718eed314e5e3_0</vt:lpstr>
      <vt:lpstr>'Sustainable Lending'!SdCt882547e5140747bb91e718eed314e5e3_1</vt:lpstr>
      <vt:lpstr>'Sustainable Lending'!SdCt882547e5140747bb91e718eed314e5e3_2</vt:lpstr>
      <vt:lpstr>'Sustainable Lending'!SdCt941c9f3d34a6422a9570d568017b5673_0</vt:lpstr>
      <vt:lpstr>'Sustainable Lending'!SdCt941c9f3d34a6422a9570d568017b5673_1</vt:lpstr>
      <vt:lpstr>'Sustainable Lending'!SdCt941c9f3d34a6422a9570d568017b5673_2</vt:lpstr>
      <vt:lpstr>'Financial Inclusion &amp; Literacy'!SdCta5670b9c6d0a42ea9f523c497cfae2d4_0</vt:lpstr>
      <vt:lpstr>'Financial Inclusion &amp; Literacy'!SdCta5670b9c6d0a42ea9f523c497cfae2d4_1</vt:lpstr>
      <vt:lpstr>'Financial Inclusion &amp; Literacy'!SdCta5670b9c6d0a42ea9f523c497cfae2d4_2</vt:lpstr>
      <vt:lpstr>'Financial Inclusion &amp; Literacy'!SdCtac2f169e2aee47a18b60e87e85c800bc_0</vt:lpstr>
      <vt:lpstr>'Financial Inclusion &amp; Literacy'!SdCtac2f169e2aee47a18b60e87e85c800bc_1</vt:lpstr>
      <vt:lpstr>'Financial Inclusion &amp; Literacy'!SdCtac2f169e2aee47a18b60e87e85c800bc_2</vt:lpstr>
      <vt:lpstr>'Financial Inclusion &amp; Literacy'!SdCtb14db368c02545288e6cfce7cdd0aa9b_0</vt:lpstr>
      <vt:lpstr>'Financial Inclusion &amp; Literacy'!SdCtb14db368c02545288e6cfce7cdd0aa9b_1</vt:lpstr>
      <vt:lpstr>'Financial Inclusion &amp; Literacy'!SdCtb14db368c02545288e6cfce7cdd0aa9b_2</vt:lpstr>
      <vt:lpstr>'Financial Inclusion &amp; Literacy'!SdCtb867551dd34241dda9c6cf6ac2c36af5_0</vt:lpstr>
      <vt:lpstr>'Financial Inclusion &amp; Literacy'!SdCtb867551dd34241dda9c6cf6ac2c36af5_1</vt:lpstr>
      <vt:lpstr>'Financial Inclusion &amp; Literacy'!SdCtb867551dd34241dda9c6cf6ac2c36af5_2</vt:lpstr>
      <vt:lpstr>'Financial Inclusion &amp; Literacy'!SdCtee6efcf46b7c44faa436b307d476d382_0</vt:lpstr>
      <vt:lpstr>'Financial Inclusion &amp; Literacy'!SdCtee6efcf46b7c44faa436b307d476d382_1</vt:lpstr>
      <vt:lpstr>'Financial Inclusion &amp; Literacy'!SdCtee6efcf46b7c44faa436b307d476d382_2</vt:lpstr>
      <vt:lpstr>'PRB2021'!SdCtff4f94efea114990ad8a2d303c231492_0</vt:lpstr>
      <vt:lpstr>'PRB2021'!SdCtff4f94efea114990ad8a2d303c231492_1</vt:lpstr>
      <vt:lpstr>'PRB2021'!SdCtff4f94efea114990ad8a2d303c231492_2</vt:lpstr>
    </vt:vector>
  </TitlesOfParts>
  <Manager/>
  <Company>Nykredit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Sustainability Fact Book 2021</dc:title>
  <dc:subject/>
  <dc:creator>Albert Krogsgaard</dc:creator>
  <cp:keywords/>
  <dc:description/>
  <cp:lastModifiedBy>Albert Krogsgaard</cp:lastModifiedBy>
  <cp:revision/>
  <dcterms:created xsi:type="dcterms:W3CDTF">2020-11-03T08:47:53Z</dcterms:created>
  <dcterms:modified xsi:type="dcterms:W3CDTF">2022-06-22T08:58:50Z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0x01010048D0354D9988074891AF4F933B5F7B8B</vt:lpwstr>
  </property>
</Properties>
</file>