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S:\ECBC Labbeling af Covered Bonds\2021Q1\"/>
    </mc:Choice>
  </mc:AlternateContent>
  <xr:revisionPtr revIDLastSave="0" documentId="13_ncr:1_{A94AAE7D-5F5A-4ABC-9D42-5B9701E4A879}" xr6:coauthVersionLast="46" xr6:coauthVersionMax="46" xr10:uidLastSave="{00000000-0000-0000-0000-000000000000}"/>
  <bookViews>
    <workbookView xWindow="-120" yWindow="-120" windowWidth="29040" windowHeight="15840" tabRatio="879" firstSheet="5" activeTab="7"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NTT Front page" sheetId="23" r:id="rId8"/>
    <sheet name="D. NTT Contents" sheetId="24" r:id="rId9"/>
    <sheet name="D. General Issuer Details" sheetId="25" r:id="rId10"/>
    <sheet name="D. G1-G4 - Cover pool inform." sheetId="26" r:id="rId11"/>
    <sheet name="D. Table 1-3 - Lending" sheetId="27" r:id="rId12"/>
    <sheet name="D. Table 4 - LTV" sheetId="28" r:id="rId13"/>
    <sheet name="D. Table 5 - Region" sheetId="29" r:id="rId14"/>
    <sheet name="D. Table 6-8 - Loan types" sheetId="30" r:id="rId15"/>
    <sheet name="D. Table 9-13 - Lending" sheetId="31" r:id="rId16"/>
    <sheet name="E. Optional ECB-ECAIs data (2)" sheetId="32" r:id="rId17"/>
    <sheet name="B2. HTT Public Sector Assets" sheetId="10" state="hidden" r:id="rId18"/>
    <sheet name="B3. HTT Shipping Assets" sheetId="11" state="hidden" r:id="rId19"/>
    <sheet name="E. Optional ECB-ECAIs data" sheetId="18" r:id="rId20"/>
    <sheet name="F1. Optional Sustainable M data" sheetId="19" r:id="rId21"/>
    <sheet name="Temp. Optional COVID 19 imp" sheetId="22" r:id="rId22"/>
    <sheet name="E.g. General" sheetId="15" r:id="rId23"/>
    <sheet name="E.g. Other" sheetId="16" r:id="rId24"/>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Ant_bet_pr_år">#REF!</definedName>
    <definedName name="Antal_betalinger">MATCH(0.01,End_Bal,-1)+1</definedName>
    <definedName name="Beg_Bal">#REF!</definedName>
    <definedName name="Bet_dato">#REF!</definedName>
    <definedName name="Bet_num">#REF!</definedName>
    <definedName name="Betaling_dato">DATE(YEAR(Lån_start),MONTH(Lån_start)+Payment_Number,DAY(Lån_start))</definedName>
    <definedName name="Cum_Int">#REF!</definedName>
    <definedName name="Data">#REF!</definedName>
    <definedName name="Ekstra_betaling">#REF!</definedName>
    <definedName name="End_Bal">#REF!</definedName>
    <definedName name="Fuld_udskrift">#REF!</definedName>
    <definedName name="general_tc" localSheetId="0">Disclaimer!$A$61</definedName>
    <definedName name="Hovedst.">#REF!</definedName>
    <definedName name="Kolonneoverskrift">ROW(#REF!)</definedName>
    <definedName name="Lån_start">#REF!</definedName>
    <definedName name="Lånebeløb">#REF!</definedName>
    <definedName name="Låneår">#REF!</definedName>
    <definedName name="Plan_bet">#REF!</definedName>
    <definedName name="Plan_ekstra_bet">#REF!</definedName>
    <definedName name="Planlagt_månedlig_betaling">#REF!</definedName>
    <definedName name="Planlagt_rentesats">#REF!</definedName>
    <definedName name="Print_Area_Reset">OFFSET(Fuld_udskrift,0,0,Sidste_række)</definedName>
    <definedName name="privacy_policy" localSheetId="0">Disclaimer!$A$136</definedName>
    <definedName name="Rent">#REF!</definedName>
    <definedName name="Rentesats">#REF!</definedName>
    <definedName name="Sidste_række">IF(Værdier_angivet,Kolonneoverskrift+Antal_betalinger,Kolonneoverskrift)</definedName>
    <definedName name="Total_betaling">#REF!</definedName>
    <definedName name="Totale_renter">#REF!</definedName>
    <definedName name="_xlnm.Print_Area" localSheetId="4">'A. HTT General'!$A$1:$G$365</definedName>
    <definedName name="_xlnm.Print_Area" localSheetId="5">'B1. HTT Mortgage Assets'!$A$1:$G$512</definedName>
    <definedName name="_xlnm.Print_Area" localSheetId="17">'B2. HTT Public Sector Assets'!$A$1:$G$179</definedName>
    <definedName name="_xlnm.Print_Area" localSheetId="18">'B3. HTT Shipping Assets'!$A$1:$G$211</definedName>
    <definedName name="_xlnm.Print_Area" localSheetId="6">'C. HTT Harmonised Glossary'!$A$1:$C$57</definedName>
    <definedName name="_xlnm.Print_Area" localSheetId="2">'Completion Instructions'!$B$2:$J$71</definedName>
    <definedName name="_xlnm.Print_Area" localSheetId="10">'D. G1-G4 - Cover pool inform.'!$A$1:$L$132</definedName>
    <definedName name="_xlnm.Print_Area" localSheetId="8">'D. NTT Contents'!$A$1:$F$77</definedName>
    <definedName name="_xlnm.Print_Area" localSheetId="12">'D. Table 4 - LTV'!$A$1:$O$90</definedName>
    <definedName name="_xlnm.Print_Area" localSheetId="15">'D. Table 9-13 - Lending'!$A$1:$U$84</definedName>
    <definedName name="_xlnm.Print_Area" localSheetId="0">Disclaimer!$A$1:$A$170</definedName>
    <definedName name="_xlnm.Print_Area" localSheetId="19">'E. Optional ECB-ECAIs data'!$A$2:$G$72</definedName>
    <definedName name="_xlnm.Print_Area" localSheetId="16">'E. Optional ECB-ECAIs data (2)'!$A$2:$G$72</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Værdier_angivet">IF(Lånebeløb*Rentesats*Låneår*Lån_start&gt;0,1,0)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6" i="28" l="1"/>
  <c r="K66" i="28"/>
  <c r="J66" i="28"/>
  <c r="I66" i="28"/>
  <c r="H66" i="28"/>
  <c r="G66" i="28"/>
  <c r="F66" i="28"/>
  <c r="E66" i="28"/>
  <c r="D66" i="28"/>
  <c r="C66" i="28"/>
  <c r="P66" i="28"/>
  <c r="L88" i="28"/>
  <c r="K88" i="28"/>
  <c r="J88" i="28"/>
  <c r="I88" i="28"/>
  <c r="H88" i="28"/>
  <c r="G88" i="28"/>
  <c r="F88" i="28"/>
  <c r="E88" i="28"/>
  <c r="D88" i="28"/>
  <c r="C88" i="28"/>
  <c r="P64" i="28"/>
  <c r="L86" i="28"/>
  <c r="K86" i="28"/>
  <c r="J86" i="28"/>
  <c r="I86" i="28"/>
  <c r="H86" i="28"/>
  <c r="G86" i="28"/>
  <c r="F86" i="28"/>
  <c r="E86" i="28"/>
  <c r="D86" i="28"/>
  <c r="C86" i="28"/>
  <c r="P63" i="28"/>
  <c r="L85" i="28"/>
  <c r="K85" i="28"/>
  <c r="J85" i="28"/>
  <c r="I85" i="28"/>
  <c r="H85" i="28"/>
  <c r="G85" i="28"/>
  <c r="F85" i="28"/>
  <c r="E85" i="28"/>
  <c r="D85" i="28"/>
  <c r="C85" i="28"/>
  <c r="P62" i="28"/>
  <c r="L84" i="28"/>
  <c r="K84" i="28"/>
  <c r="J84" i="28"/>
  <c r="I84" i="28"/>
  <c r="H84" i="28"/>
  <c r="G84" i="28"/>
  <c r="F84" i="28"/>
  <c r="E84" i="28"/>
  <c r="D84" i="28"/>
  <c r="C84" i="28"/>
  <c r="P61" i="28"/>
  <c r="L83" i="28"/>
  <c r="K83" i="28"/>
  <c r="J83" i="28"/>
  <c r="I83" i="28"/>
  <c r="H83" i="28"/>
  <c r="G83" i="28"/>
  <c r="F83" i="28"/>
  <c r="E83" i="28"/>
  <c r="D83" i="28"/>
  <c r="C83" i="28"/>
  <c r="P60" i="28"/>
  <c r="L82" i="28"/>
  <c r="K82" i="28"/>
  <c r="J82" i="28"/>
  <c r="I82" i="28"/>
  <c r="H82" i="28"/>
  <c r="G82" i="28"/>
  <c r="F82" i="28"/>
  <c r="E82" i="28"/>
  <c r="D82" i="28"/>
  <c r="C82" i="28"/>
  <c r="P59" i="28"/>
  <c r="L81" i="28"/>
  <c r="K81" i="28"/>
  <c r="J81" i="28"/>
  <c r="I81" i="28"/>
  <c r="H81" i="28"/>
  <c r="G81" i="28"/>
  <c r="F81" i="28"/>
  <c r="E81" i="28"/>
  <c r="D81" i="28"/>
  <c r="C81" i="28"/>
  <c r="P58" i="28"/>
  <c r="L80" i="28"/>
  <c r="K80" i="28"/>
  <c r="J80" i="28"/>
  <c r="I80" i="28"/>
  <c r="H80" i="28"/>
  <c r="G80" i="28"/>
  <c r="F80" i="28"/>
  <c r="E80" i="28"/>
  <c r="D80" i="28"/>
  <c r="C80" i="28"/>
  <c r="P57" i="28"/>
  <c r="L79" i="28"/>
  <c r="K79" i="28"/>
  <c r="J79" i="28"/>
  <c r="I79" i="28"/>
  <c r="H79" i="28"/>
  <c r="G79" i="28"/>
  <c r="F79" i="28"/>
  <c r="E79" i="28"/>
  <c r="D79" i="28"/>
  <c r="C79" i="28"/>
  <c r="P56" i="28"/>
  <c r="L78" i="28"/>
  <c r="K78" i="28"/>
  <c r="J78" i="28"/>
  <c r="I78" i="28"/>
  <c r="H78" i="28"/>
  <c r="G78" i="28"/>
  <c r="F78" i="28"/>
  <c r="E78" i="28"/>
  <c r="D78" i="28"/>
  <c r="C78" i="28"/>
  <c r="P55" i="28"/>
  <c r="L77" i="28"/>
  <c r="K77" i="28"/>
  <c r="J77" i="28"/>
  <c r="I77" i="28"/>
  <c r="H77" i="28"/>
  <c r="G77" i="28"/>
  <c r="F77" i="28"/>
  <c r="E77" i="28"/>
  <c r="D77" i="28"/>
  <c r="C77" i="28"/>
  <c r="L44" i="28"/>
  <c r="K44" i="28"/>
  <c r="J44" i="28"/>
  <c r="I44" i="28"/>
  <c r="H44" i="28"/>
  <c r="G44" i="28"/>
  <c r="F44" i="28"/>
  <c r="E44" i="28"/>
  <c r="D44" i="28"/>
  <c r="C44" i="28"/>
  <c r="L42" i="28"/>
  <c r="K42" i="28"/>
  <c r="J42" i="28"/>
  <c r="I42" i="28"/>
  <c r="H42" i="28"/>
  <c r="G42" i="28"/>
  <c r="F42" i="28"/>
  <c r="E42" i="28"/>
  <c r="D42" i="28"/>
  <c r="C42" i="28"/>
  <c r="L41" i="28"/>
  <c r="K41" i="28"/>
  <c r="J41" i="28"/>
  <c r="I41" i="28"/>
  <c r="H41" i="28"/>
  <c r="G41" i="28"/>
  <c r="F41" i="28"/>
  <c r="E41" i="28"/>
  <c r="D41" i="28"/>
  <c r="C41" i="28"/>
  <c r="L40" i="28"/>
  <c r="K40" i="28"/>
  <c r="J40" i="28"/>
  <c r="I40" i="28"/>
  <c r="H40" i="28"/>
  <c r="G40" i="28"/>
  <c r="F40" i="28"/>
  <c r="E40" i="28"/>
  <c r="D40" i="28"/>
  <c r="C40" i="28"/>
  <c r="L39" i="28"/>
  <c r="K39" i="28"/>
  <c r="J39" i="28"/>
  <c r="I39" i="28"/>
  <c r="H39" i="28"/>
  <c r="G39" i="28"/>
  <c r="F39" i="28"/>
  <c r="E39" i="28"/>
  <c r="D39" i="28"/>
  <c r="C39" i="28"/>
  <c r="L38" i="28"/>
  <c r="K38" i="28"/>
  <c r="J38" i="28"/>
  <c r="I38" i="28"/>
  <c r="H38" i="28"/>
  <c r="G38" i="28"/>
  <c r="F38" i="28"/>
  <c r="E38" i="28"/>
  <c r="D38" i="28"/>
  <c r="C38" i="28"/>
  <c r="L37" i="28"/>
  <c r="K37" i="28"/>
  <c r="J37" i="28"/>
  <c r="I37" i="28"/>
  <c r="H37" i="28"/>
  <c r="G37" i="28"/>
  <c r="F37" i="28"/>
  <c r="E37" i="28"/>
  <c r="D37" i="28"/>
  <c r="C37" i="28"/>
  <c r="L36" i="28"/>
  <c r="K36" i="28"/>
  <c r="J36" i="28"/>
  <c r="I36" i="28"/>
  <c r="H36" i="28"/>
  <c r="G36" i="28"/>
  <c r="F36" i="28"/>
  <c r="E36" i="28"/>
  <c r="D36" i="28"/>
  <c r="C36" i="28"/>
  <c r="L35" i="28"/>
  <c r="K35" i="28"/>
  <c r="J35" i="28"/>
  <c r="I35" i="28"/>
  <c r="H35" i="28"/>
  <c r="G35" i="28"/>
  <c r="F35" i="28"/>
  <c r="E35" i="28"/>
  <c r="D35" i="28"/>
  <c r="C35" i="28"/>
  <c r="L34" i="28"/>
  <c r="K34" i="28"/>
  <c r="J34" i="28"/>
  <c r="I34" i="28"/>
  <c r="H34" i="28"/>
  <c r="G34" i="28"/>
  <c r="F34" i="28"/>
  <c r="E34" i="28"/>
  <c r="D34" i="28"/>
  <c r="C34" i="28"/>
  <c r="L33" i="28"/>
  <c r="K33" i="28"/>
  <c r="J33" i="28"/>
  <c r="I33" i="28"/>
  <c r="H33" i="28"/>
  <c r="G33" i="28"/>
  <c r="F33" i="28"/>
  <c r="E33" i="28"/>
  <c r="D33" i="28"/>
  <c r="C33" i="28"/>
  <c r="F173" i="19"/>
  <c r="D173" i="19"/>
  <c r="C173" i="19"/>
  <c r="F151" i="9"/>
  <c r="D151" i="9"/>
  <c r="C151" i="9"/>
  <c r="C519" i="19"/>
  <c r="C496" i="19"/>
  <c r="D461" i="19"/>
  <c r="C461" i="19"/>
  <c r="D364" i="19"/>
  <c r="C364" i="19"/>
  <c r="C290" i="19"/>
  <c r="C274" i="19"/>
  <c r="D239" i="19"/>
  <c r="C239" i="19"/>
  <c r="C212" i="19"/>
  <c r="D19" i="19"/>
  <c r="C570" i="9"/>
  <c r="C531" i="9"/>
  <c r="C554" i="9"/>
  <c r="C555" i="9"/>
  <c r="D570" i="9"/>
  <c r="D531" i="9"/>
  <c r="D343" i="9"/>
  <c r="D304" i="9"/>
  <c r="C343" i="9"/>
  <c r="C327" i="9"/>
  <c r="C328" i="9"/>
  <c r="D349" i="19"/>
  <c r="D350" i="19"/>
  <c r="D326" i="19"/>
  <c r="D327" i="19"/>
  <c r="C349" i="19"/>
  <c r="C350" i="19"/>
  <c r="C326" i="19"/>
  <c r="C327" i="19"/>
  <c r="D554" i="9"/>
  <c r="D555" i="9"/>
  <c r="C304" i="9"/>
  <c r="D327" i="9"/>
  <c r="D328" i="9"/>
  <c r="C434" i="19"/>
  <c r="C193" i="8"/>
  <c r="C187" i="8"/>
  <c r="C180" i="8"/>
  <c r="C265" i="9"/>
  <c r="D166" i="8"/>
  <c r="D165" i="8"/>
  <c r="D164" i="8"/>
  <c r="C154" i="8"/>
  <c r="D154" i="8"/>
  <c r="C153" i="8"/>
  <c r="D153" i="8"/>
  <c r="C152" i="8"/>
  <c r="D152" i="8"/>
  <c r="C150" i="8"/>
  <c r="D150" i="8"/>
  <c r="C149" i="8"/>
  <c r="D149" i="8"/>
  <c r="C146" i="8"/>
  <c r="D146" i="8"/>
  <c r="C145" i="8"/>
  <c r="D145" i="8"/>
  <c r="C151" i="8"/>
  <c r="D151" i="8"/>
  <c r="C148" i="8"/>
  <c r="D148" i="8"/>
  <c r="C147" i="8"/>
  <c r="D147" i="8"/>
  <c r="C144" i="8"/>
  <c r="D144" i="8"/>
  <c r="C143" i="8"/>
  <c r="D143" i="8"/>
  <c r="C142" i="8"/>
  <c r="D142" i="8"/>
  <c r="C141" i="8"/>
  <c r="D141" i="8"/>
  <c r="C140" i="8"/>
  <c r="D140" i="8"/>
  <c r="C139" i="8"/>
  <c r="D139" i="8"/>
  <c r="C138" i="8"/>
  <c r="D138" i="8"/>
  <c r="D128" i="8"/>
  <c r="D127" i="8"/>
  <c r="D126" i="8"/>
  <c r="D125" i="8"/>
  <c r="D124" i="8"/>
  <c r="D123" i="8"/>
  <c r="D122" i="8"/>
  <c r="D121" i="8"/>
  <c r="D120" i="8"/>
  <c r="D119" i="8"/>
  <c r="D118" i="8"/>
  <c r="D117" i="8"/>
  <c r="D116" i="8"/>
  <c r="D115" i="8"/>
  <c r="D114" i="8"/>
  <c r="D113" i="8"/>
  <c r="D112" i="8"/>
  <c r="M9" i="31"/>
  <c r="M10" i="31"/>
  <c r="M11" i="31"/>
  <c r="M12" i="31"/>
  <c r="M13" i="31"/>
  <c r="C14" i="31"/>
  <c r="D14" i="31"/>
  <c r="E14" i="31"/>
  <c r="F14" i="31"/>
  <c r="G14" i="31"/>
  <c r="H14" i="31"/>
  <c r="I14" i="31"/>
  <c r="J14" i="31"/>
  <c r="K14" i="31"/>
  <c r="L14" i="31"/>
  <c r="M23" i="31"/>
  <c r="M24" i="31"/>
  <c r="M25" i="31"/>
  <c r="M26" i="31"/>
  <c r="M27" i="31"/>
  <c r="M28" i="31"/>
  <c r="C29" i="31"/>
  <c r="D29" i="31"/>
  <c r="E29" i="31"/>
  <c r="F29" i="31"/>
  <c r="G29" i="31"/>
  <c r="H29" i="31"/>
  <c r="I29" i="31"/>
  <c r="J29" i="31"/>
  <c r="K29" i="31"/>
  <c r="L29" i="31"/>
  <c r="N89" i="31"/>
  <c r="N90" i="31"/>
  <c r="N91" i="31"/>
  <c r="N92" i="31"/>
  <c r="N93" i="31"/>
  <c r="C94" i="31"/>
  <c r="D94" i="31"/>
  <c r="E94" i="31"/>
  <c r="F94" i="31"/>
  <c r="G94" i="31"/>
  <c r="H94" i="31"/>
  <c r="I94" i="31"/>
  <c r="J94" i="31"/>
  <c r="K94" i="31"/>
  <c r="L94" i="31"/>
  <c r="M94" i="31"/>
  <c r="N101" i="31"/>
  <c r="N102" i="31"/>
  <c r="N103" i="31"/>
  <c r="N104" i="31"/>
  <c r="N105" i="31"/>
  <c r="N106" i="31"/>
  <c r="N107" i="31"/>
  <c r="N108" i="31"/>
  <c r="N109" i="31"/>
  <c r="C109" i="31"/>
  <c r="D109" i="31"/>
  <c r="E109" i="31"/>
  <c r="F109" i="31"/>
  <c r="G109" i="31"/>
  <c r="H109" i="31"/>
  <c r="I109" i="31"/>
  <c r="J109" i="31"/>
  <c r="K109" i="31"/>
  <c r="L109" i="31"/>
  <c r="M109" i="31"/>
  <c r="F117" i="31"/>
  <c r="F126" i="31"/>
  <c r="F132" i="31"/>
  <c r="F138" i="31"/>
  <c r="N145" i="31"/>
  <c r="N146" i="31"/>
  <c r="N147" i="31"/>
  <c r="N148" i="31"/>
  <c r="N149" i="31"/>
  <c r="C150" i="31"/>
  <c r="D150" i="31"/>
  <c r="E150" i="31"/>
  <c r="F150" i="31"/>
  <c r="G150" i="31"/>
  <c r="H150" i="31"/>
  <c r="I150" i="31"/>
  <c r="J150" i="31"/>
  <c r="K150" i="31"/>
  <c r="L150" i="31"/>
  <c r="M150" i="31"/>
  <c r="M9" i="30"/>
  <c r="M10" i="30"/>
  <c r="C11" i="30"/>
  <c r="D11" i="30"/>
  <c r="E11" i="30"/>
  <c r="F11" i="30"/>
  <c r="G11" i="30"/>
  <c r="H11" i="30"/>
  <c r="I11" i="30"/>
  <c r="J11" i="30"/>
  <c r="K11" i="30"/>
  <c r="L11" i="30"/>
  <c r="M12" i="30"/>
  <c r="M13" i="30"/>
  <c r="M14" i="30"/>
  <c r="M15" i="30"/>
  <c r="C16" i="30"/>
  <c r="D16" i="30"/>
  <c r="E16" i="30"/>
  <c r="F16" i="30"/>
  <c r="F20" i="30"/>
  <c r="G16" i="30"/>
  <c r="H16" i="30"/>
  <c r="I16" i="30"/>
  <c r="J16" i="30"/>
  <c r="K16" i="30"/>
  <c r="L16" i="30"/>
  <c r="M17" i="30"/>
  <c r="M18" i="30"/>
  <c r="M19" i="30"/>
  <c r="G20" i="30"/>
  <c r="H20" i="30"/>
  <c r="M29" i="30"/>
  <c r="M49" i="30"/>
  <c r="M30" i="30"/>
  <c r="C31" i="30"/>
  <c r="D31" i="30"/>
  <c r="E31" i="30"/>
  <c r="E36" i="30"/>
  <c r="E40" i="30"/>
  <c r="F31" i="30"/>
  <c r="G31" i="30"/>
  <c r="H31" i="30"/>
  <c r="I31" i="30"/>
  <c r="J31" i="30"/>
  <c r="K31" i="30"/>
  <c r="L31" i="30"/>
  <c r="M32" i="30"/>
  <c r="M33" i="30"/>
  <c r="M34" i="30"/>
  <c r="M54" i="30"/>
  <c r="M35" i="30"/>
  <c r="C36" i="30"/>
  <c r="D36" i="30"/>
  <c r="D56" i="30"/>
  <c r="F36" i="30"/>
  <c r="F40" i="30"/>
  <c r="G36" i="30"/>
  <c r="H36" i="30"/>
  <c r="I36" i="30"/>
  <c r="I56" i="30"/>
  <c r="J36" i="30"/>
  <c r="J40" i="30"/>
  <c r="K36" i="30"/>
  <c r="L36" i="30"/>
  <c r="M37" i="30"/>
  <c r="M38" i="30"/>
  <c r="M39" i="30"/>
  <c r="G40" i="30"/>
  <c r="C49" i="30"/>
  <c r="D49" i="30"/>
  <c r="E49" i="30"/>
  <c r="F49" i="30"/>
  <c r="G49" i="30"/>
  <c r="H49" i="30"/>
  <c r="I49" i="30"/>
  <c r="J49" i="30"/>
  <c r="K49" i="30"/>
  <c r="L49" i="30"/>
  <c r="C50" i="30"/>
  <c r="D50" i="30"/>
  <c r="E50" i="30"/>
  <c r="F50" i="30"/>
  <c r="G50" i="30"/>
  <c r="H50" i="30"/>
  <c r="I50" i="30"/>
  <c r="J50" i="30"/>
  <c r="K50" i="30"/>
  <c r="L50" i="30"/>
  <c r="M50" i="30"/>
  <c r="C51" i="30"/>
  <c r="D51" i="30"/>
  <c r="F51" i="30"/>
  <c r="G51" i="30"/>
  <c r="J51" i="30"/>
  <c r="K51" i="30"/>
  <c r="C52" i="30"/>
  <c r="D52" i="30"/>
  <c r="E52" i="30"/>
  <c r="F52" i="30"/>
  <c r="G52" i="30"/>
  <c r="H52" i="30"/>
  <c r="I52" i="30"/>
  <c r="J52" i="30"/>
  <c r="K52" i="30"/>
  <c r="L52" i="30"/>
  <c r="C53" i="30"/>
  <c r="D53" i="30"/>
  <c r="E53" i="30"/>
  <c r="F53" i="30"/>
  <c r="G53" i="30"/>
  <c r="H53" i="30"/>
  <c r="I53" i="30"/>
  <c r="J53" i="30"/>
  <c r="K53" i="30"/>
  <c r="L53" i="30"/>
  <c r="M53" i="30"/>
  <c r="C54" i="30"/>
  <c r="D54" i="30"/>
  <c r="E54" i="30"/>
  <c r="F54" i="30"/>
  <c r="G54" i="30"/>
  <c r="H54" i="30"/>
  <c r="I54" i="30"/>
  <c r="J54" i="30"/>
  <c r="K54" i="30"/>
  <c r="L54" i="30"/>
  <c r="C55" i="30"/>
  <c r="D55" i="30"/>
  <c r="E55" i="30"/>
  <c r="F55" i="30"/>
  <c r="G55" i="30"/>
  <c r="H55" i="30"/>
  <c r="I55" i="30"/>
  <c r="J55" i="30"/>
  <c r="K55" i="30"/>
  <c r="L55" i="30"/>
  <c r="E56" i="30"/>
  <c r="F56" i="30"/>
  <c r="G56" i="30"/>
  <c r="H56" i="30"/>
  <c r="C57" i="30"/>
  <c r="D57" i="30"/>
  <c r="E57" i="30"/>
  <c r="F57" i="30"/>
  <c r="G57" i="30"/>
  <c r="H57" i="30"/>
  <c r="I57" i="30"/>
  <c r="J57" i="30"/>
  <c r="K57" i="30"/>
  <c r="L57" i="30"/>
  <c r="C58" i="30"/>
  <c r="D58" i="30"/>
  <c r="E58" i="30"/>
  <c r="F58" i="30"/>
  <c r="G58" i="30"/>
  <c r="H58" i="30"/>
  <c r="I58" i="30"/>
  <c r="J58" i="30"/>
  <c r="K58" i="30"/>
  <c r="L58" i="30"/>
  <c r="M58" i="30"/>
  <c r="C59" i="30"/>
  <c r="D59" i="30"/>
  <c r="E59" i="30"/>
  <c r="F59" i="30"/>
  <c r="G59" i="30"/>
  <c r="H59" i="30"/>
  <c r="I59" i="30"/>
  <c r="J59" i="30"/>
  <c r="K59" i="30"/>
  <c r="L59" i="30"/>
  <c r="M59" i="30"/>
  <c r="I11" i="29"/>
  <c r="I12" i="29"/>
  <c r="I13" i="29"/>
  <c r="I14" i="29"/>
  <c r="I15" i="29"/>
  <c r="I16" i="29"/>
  <c r="I17" i="29"/>
  <c r="I18" i="29"/>
  <c r="I19" i="29"/>
  <c r="I20" i="29"/>
  <c r="C22" i="29"/>
  <c r="D22" i="29"/>
  <c r="E22" i="29"/>
  <c r="F22" i="29"/>
  <c r="G22" i="29"/>
  <c r="H22" i="29"/>
  <c r="C44" i="29"/>
  <c r="D44" i="29"/>
  <c r="E44" i="29"/>
  <c r="F44" i="29"/>
  <c r="G44" i="29"/>
  <c r="H44" i="29"/>
  <c r="I44" i="29"/>
  <c r="J44" i="29"/>
  <c r="K44" i="29"/>
  <c r="N11" i="28"/>
  <c r="N12" i="28"/>
  <c r="N13" i="28"/>
  <c r="N14" i="28"/>
  <c r="N15" i="28"/>
  <c r="N16" i="28"/>
  <c r="N17" i="28"/>
  <c r="N18" i="28"/>
  <c r="N19" i="28"/>
  <c r="N20" i="28"/>
  <c r="N21" i="28"/>
  <c r="C22" i="28"/>
  <c r="D22" i="28"/>
  <c r="E22" i="28"/>
  <c r="F22" i="28"/>
  <c r="G22" i="28"/>
  <c r="H22" i="28"/>
  <c r="I22" i="28"/>
  <c r="J22" i="28"/>
  <c r="K22" i="28"/>
  <c r="L22" i="28"/>
  <c r="M11" i="27"/>
  <c r="C12" i="27"/>
  <c r="M18" i="27"/>
  <c r="F19" i="27"/>
  <c r="I26" i="27"/>
  <c r="C27" i="27"/>
  <c r="F27" i="27"/>
  <c r="G27" i="27"/>
  <c r="F7" i="26"/>
  <c r="F26" i="26"/>
  <c r="C67" i="26"/>
  <c r="D67" i="26"/>
  <c r="E67" i="26"/>
  <c r="F67" i="26"/>
  <c r="G67" i="26"/>
  <c r="H67" i="26"/>
  <c r="I67" i="26"/>
  <c r="C75" i="26"/>
  <c r="D75" i="26"/>
  <c r="E75" i="26"/>
  <c r="F75" i="26"/>
  <c r="G75" i="26"/>
  <c r="H75" i="26"/>
  <c r="I75" i="26"/>
  <c r="F79" i="26"/>
  <c r="F80" i="26"/>
  <c r="F81" i="26"/>
  <c r="F82" i="26"/>
  <c r="C83" i="26"/>
  <c r="D83" i="26"/>
  <c r="E83" i="26"/>
  <c r="N22" i="28"/>
  <c r="F13" i="26"/>
  <c r="F27" i="26"/>
  <c r="C105" i="26"/>
  <c r="N150" i="31"/>
  <c r="N94" i="31"/>
  <c r="F83" i="26"/>
  <c r="F86" i="26"/>
  <c r="M29" i="31"/>
  <c r="M14" i="31"/>
  <c r="M36" i="30"/>
  <c r="M31" i="30"/>
  <c r="M40" i="30"/>
  <c r="I40" i="30"/>
  <c r="K56" i="30"/>
  <c r="K60" i="30"/>
  <c r="H40" i="30"/>
  <c r="K40" i="30"/>
  <c r="M57" i="30"/>
  <c r="G60" i="30"/>
  <c r="M52" i="30"/>
  <c r="E51" i="30"/>
  <c r="E60" i="30"/>
  <c r="L51" i="30"/>
  <c r="L40" i="30"/>
  <c r="M16" i="30"/>
  <c r="I20" i="30"/>
  <c r="F60" i="30"/>
  <c r="C56" i="30"/>
  <c r="C60" i="30"/>
  <c r="K20" i="30"/>
  <c r="C20" i="30"/>
  <c r="J20" i="30"/>
  <c r="E20" i="30"/>
  <c r="M55" i="30"/>
  <c r="L20" i="30"/>
  <c r="D20" i="30"/>
  <c r="D60" i="30"/>
  <c r="I22" i="29"/>
  <c r="E27" i="27"/>
  <c r="E19" i="27"/>
  <c r="K19" i="27"/>
  <c r="C19" i="27"/>
  <c r="I12" i="27"/>
  <c r="G12" i="27"/>
  <c r="F12" i="27"/>
  <c r="E12" i="27"/>
  <c r="L12" i="27"/>
  <c r="J12" i="27"/>
  <c r="K12" i="27"/>
  <c r="M11" i="30"/>
  <c r="H27" i="27"/>
  <c r="L19" i="27"/>
  <c r="D19" i="27"/>
  <c r="H12" i="27"/>
  <c r="L56" i="30"/>
  <c r="I19" i="27"/>
  <c r="J56" i="30"/>
  <c r="J60" i="30"/>
  <c r="I51" i="30"/>
  <c r="I60" i="30"/>
  <c r="D40" i="30"/>
  <c r="J19" i="27"/>
  <c r="D27" i="27"/>
  <c r="H19" i="27"/>
  <c r="D12" i="27"/>
  <c r="H51" i="30"/>
  <c r="H60" i="30"/>
  <c r="C40" i="30"/>
  <c r="G19" i="27"/>
  <c r="M56" i="30"/>
  <c r="I27" i="27"/>
  <c r="L60" i="30"/>
  <c r="M12" i="27"/>
  <c r="M20" i="30"/>
  <c r="M51" i="30"/>
  <c r="M60" i="30"/>
  <c r="M19" i="27"/>
  <c r="D98" i="19"/>
  <c r="F98" i="19"/>
  <c r="C98" i="19"/>
  <c r="D94" i="19"/>
  <c r="F94" i="19"/>
  <c r="C94" i="19"/>
  <c r="F66" i="19"/>
  <c r="D66" i="19"/>
  <c r="C66" i="19"/>
  <c r="D595" i="19"/>
  <c r="C595" i="19"/>
  <c r="D588" i="19"/>
  <c r="G584" i="19"/>
  <c r="C588" i="19"/>
  <c r="F579" i="19"/>
  <c r="F489" i="19"/>
  <c r="G489" i="19"/>
  <c r="F490" i="19"/>
  <c r="G490" i="19"/>
  <c r="F491" i="19"/>
  <c r="G491" i="19"/>
  <c r="F492" i="19"/>
  <c r="G492" i="19"/>
  <c r="F493" i="19"/>
  <c r="G493" i="19"/>
  <c r="F494" i="19"/>
  <c r="G494" i="19"/>
  <c r="F495" i="19"/>
  <c r="G495" i="19"/>
  <c r="G488" i="19"/>
  <c r="F488"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G356" i="19"/>
  <c r="F358" i="19"/>
  <c r="F355" i="19"/>
  <c r="F356" i="19"/>
  <c r="F357" i="19"/>
  <c r="F359" i="19"/>
  <c r="F360" i="19"/>
  <c r="F361" i="19"/>
  <c r="F362" i="19"/>
  <c r="F363" i="19"/>
  <c r="F354" i="19"/>
  <c r="G359" i="19"/>
  <c r="G354" i="19"/>
  <c r="G355" i="19"/>
  <c r="G357" i="19"/>
  <c r="G358" i="19"/>
  <c r="G360" i="19"/>
  <c r="G361" i="19"/>
  <c r="G362" i="19"/>
  <c r="G363" i="19"/>
  <c r="D381" i="19"/>
  <c r="C381" i="19"/>
  <c r="F379" i="19"/>
  <c r="C374" i="19"/>
  <c r="F369"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C58" i="11"/>
  <c r="C54" i="11"/>
  <c r="C26" i="11"/>
  <c r="C49" i="10"/>
  <c r="C77" i="10"/>
  <c r="C81" i="10"/>
  <c r="D360" i="9"/>
  <c r="C360" i="9"/>
  <c r="F356" i="9"/>
  <c r="C353" i="9"/>
  <c r="F347" i="9"/>
  <c r="G310" i="9"/>
  <c r="G328" i="9"/>
  <c r="F310" i="9"/>
  <c r="F328" i="9"/>
  <c r="G378" i="19"/>
  <c r="D371" i="19"/>
  <c r="D374" i="19"/>
  <c r="G368" i="19"/>
  <c r="G592" i="19"/>
  <c r="D553" i="19"/>
  <c r="D576" i="19"/>
  <c r="G562" i="19"/>
  <c r="G591" i="19"/>
  <c r="G594" i="19"/>
  <c r="F591" i="19"/>
  <c r="F595" i="19"/>
  <c r="C576" i="19"/>
  <c r="F569" i="19"/>
  <c r="C553" i="19"/>
  <c r="G582" i="19"/>
  <c r="F586" i="19"/>
  <c r="G252" i="19"/>
  <c r="F239" i="19"/>
  <c r="G358" i="9"/>
  <c r="D346" i="9"/>
  <c r="D353" i="9"/>
  <c r="G348" i="9"/>
  <c r="G359" i="9"/>
  <c r="G357" i="9"/>
  <c r="G356" i="9"/>
  <c r="F358" i="9"/>
  <c r="F346" i="9"/>
  <c r="F352" i="9"/>
  <c r="F350" i="9"/>
  <c r="F348" i="9"/>
  <c r="F274" i="19"/>
  <c r="G349" i="9"/>
  <c r="G239" i="19"/>
  <c r="F327" i="19"/>
  <c r="F461" i="19"/>
  <c r="F474" i="19"/>
  <c r="F351" i="9"/>
  <c r="F349" i="9"/>
  <c r="F359" i="9"/>
  <c r="F357" i="9"/>
  <c r="F368" i="19"/>
  <c r="G461" i="19"/>
  <c r="G474" i="19"/>
  <c r="G593" i="19"/>
  <c r="G352" i="9"/>
  <c r="G350" i="9"/>
  <c r="G583" i="19"/>
  <c r="F378" i="19"/>
  <c r="F377" i="19"/>
  <c r="G379" i="19"/>
  <c r="F367" i="19"/>
  <c r="G367" i="19"/>
  <c r="G373" i="19"/>
  <c r="G327" i="19"/>
  <c r="F373" i="19"/>
  <c r="G372" i="19"/>
  <c r="G377" i="19"/>
  <c r="F582" i="19"/>
  <c r="F372" i="19"/>
  <c r="G371" i="19"/>
  <c r="G380" i="19"/>
  <c r="F371" i="19"/>
  <c r="F380" i="19"/>
  <c r="F370" i="19"/>
  <c r="G369" i="19"/>
  <c r="G587" i="19"/>
  <c r="G581" i="19"/>
  <c r="G578" i="19"/>
  <c r="G586" i="19"/>
  <c r="G580" i="19"/>
  <c r="G579" i="19"/>
  <c r="G585" i="19"/>
  <c r="F581" i="19"/>
  <c r="F578" i="19"/>
  <c r="F585" i="19"/>
  <c r="F584" i="19"/>
  <c r="F580" i="19"/>
  <c r="F587" i="19"/>
  <c r="F583" i="19"/>
  <c r="F496" i="19"/>
  <c r="G496" i="19"/>
  <c r="F364" i="19"/>
  <c r="G364" i="19"/>
  <c r="F350" i="19"/>
  <c r="G350" i="19"/>
  <c r="G274" i="19"/>
  <c r="F252" i="19"/>
  <c r="D577" i="9"/>
  <c r="C577" i="9"/>
  <c r="G370" i="19"/>
  <c r="G351" i="9"/>
  <c r="G347" i="9"/>
  <c r="G558" i="19"/>
  <c r="G573" i="19"/>
  <c r="G567" i="19"/>
  <c r="G560" i="19"/>
  <c r="G595" i="19"/>
  <c r="F564" i="19"/>
  <c r="F565" i="19"/>
  <c r="F571" i="19"/>
  <c r="F559" i="19"/>
  <c r="F575" i="19"/>
  <c r="F572" i="19"/>
  <c r="F573" i="19"/>
  <c r="F568" i="19"/>
  <c r="F560" i="19"/>
  <c r="F570" i="19"/>
  <c r="F563" i="19"/>
  <c r="F558" i="19"/>
  <c r="F574" i="19"/>
  <c r="F562" i="19"/>
  <c r="G570" i="19"/>
  <c r="G564" i="19"/>
  <c r="G574" i="19"/>
  <c r="G568" i="19"/>
  <c r="G563" i="19"/>
  <c r="G572" i="19"/>
  <c r="G571" i="19"/>
  <c r="G565" i="19"/>
  <c r="G575" i="19"/>
  <c r="G569" i="19"/>
  <c r="G566" i="19"/>
  <c r="G559" i="19"/>
  <c r="G561" i="19"/>
  <c r="G536" i="19"/>
  <c r="G544" i="19"/>
  <c r="G552" i="19"/>
  <c r="G537" i="19"/>
  <c r="G545" i="19"/>
  <c r="G535" i="19"/>
  <c r="G549" i="19"/>
  <c r="G538" i="19"/>
  <c r="G546" i="19"/>
  <c r="G541" i="19"/>
  <c r="G539" i="19"/>
  <c r="G547" i="19"/>
  <c r="G540" i="19"/>
  <c r="G548" i="19"/>
  <c r="G542" i="19"/>
  <c r="G550" i="19"/>
  <c r="G543" i="19"/>
  <c r="G551" i="19"/>
  <c r="F537" i="19"/>
  <c r="F539" i="19"/>
  <c r="F543" i="19"/>
  <c r="F547" i="19"/>
  <c r="F551" i="19"/>
  <c r="F541" i="19"/>
  <c r="F550" i="19"/>
  <c r="F542" i="19"/>
  <c r="F536" i="19"/>
  <c r="F540" i="19"/>
  <c r="F544" i="19"/>
  <c r="F548" i="19"/>
  <c r="F552" i="19"/>
  <c r="F549" i="19"/>
  <c r="F535" i="19"/>
  <c r="F538" i="19"/>
  <c r="F545" i="19"/>
  <c r="F546" i="19"/>
  <c r="F561" i="19"/>
  <c r="F566" i="19"/>
  <c r="F567" i="19"/>
  <c r="F381" i="19"/>
  <c r="F374" i="19"/>
  <c r="G346" i="9"/>
  <c r="G353" i="9"/>
  <c r="G360" i="9"/>
  <c r="F360" i="9"/>
  <c r="F353" i="9"/>
  <c r="G575" i="9"/>
  <c r="G574" i="9"/>
  <c r="G576" i="9"/>
  <c r="G573" i="9"/>
  <c r="F573" i="9"/>
  <c r="F575" i="9"/>
  <c r="F574" i="9"/>
  <c r="F576" i="9"/>
  <c r="G374" i="19"/>
  <c r="G381" i="19"/>
  <c r="G588" i="19"/>
  <c r="F588" i="19"/>
  <c r="F576" i="19"/>
  <c r="G576" i="19"/>
  <c r="G553" i="19"/>
  <c r="F553" i="1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H30" i="22"/>
  <c r="H29" i="22"/>
  <c r="H28" i="22"/>
  <c r="H27" i="22"/>
  <c r="G26" i="22"/>
  <c r="F26" i="22"/>
  <c r="E26" i="22"/>
  <c r="D26" i="22"/>
  <c r="C26" i="22"/>
  <c r="H25" i="22"/>
  <c r="H24" i="22"/>
  <c r="H23" i="22"/>
  <c r="H26" i="22"/>
  <c r="F555" i="9"/>
  <c r="G555" i="9"/>
  <c r="D532" i="9"/>
  <c r="C532" i="9"/>
  <c r="D305" i="9"/>
  <c r="C305" i="9"/>
  <c r="C30" i="19"/>
  <c r="F29" i="19"/>
  <c r="F28" i="9"/>
  <c r="G17" i="22"/>
  <c r="C19" i="19"/>
  <c r="G291" i="9"/>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G343" i="9"/>
  <c r="F570" i="9"/>
  <c r="F343" i="9"/>
  <c r="G305" i="9"/>
  <c r="G570" i="9"/>
  <c r="G532" i="9"/>
  <c r="F532" i="9"/>
  <c r="F305" i="9"/>
  <c r="F292" i="8"/>
  <c r="C300" i="8"/>
  <c r="D292" i="8"/>
  <c r="C293" i="8"/>
  <c r="D300" i="8"/>
  <c r="D290" i="8"/>
  <c r="C292" i="8"/>
  <c r="C290" i="8"/>
  <c r="D293" i="8"/>
  <c r="C179" i="8"/>
  <c r="C288" i="8"/>
  <c r="D167" i="8"/>
  <c r="C56" i="8"/>
  <c r="F10" i="26"/>
  <c r="C218" i="8"/>
  <c r="C220" i="8"/>
  <c r="G166" i="8"/>
  <c r="G165" i="8"/>
  <c r="G164" i="8"/>
  <c r="F177"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F36" i="10"/>
  <c r="D475" i="9"/>
  <c r="G480" i="9"/>
  <c r="C475" i="9"/>
  <c r="F476" i="9"/>
  <c r="D453" i="9"/>
  <c r="G458" i="9"/>
  <c r="C453" i="9"/>
  <c r="F458" i="9"/>
  <c r="D440" i="9"/>
  <c r="C440" i="9"/>
  <c r="D249" i="9"/>
  <c r="G247" i="9"/>
  <c r="C249" i="9"/>
  <c r="D227" i="9"/>
  <c r="G228" i="9"/>
  <c r="C227" i="9"/>
  <c r="F219" i="9"/>
  <c r="D214" i="9"/>
  <c r="C214" i="9"/>
  <c r="C187" i="9"/>
  <c r="F76" i="9"/>
  <c r="D76" i="9"/>
  <c r="C76" i="9"/>
  <c r="F72" i="9"/>
  <c r="D72" i="9"/>
  <c r="C72" i="9"/>
  <c r="C15" i="9"/>
  <c r="F17" i="22"/>
  <c r="C299" i="8"/>
  <c r="C298" i="8"/>
  <c r="C297" i="8"/>
  <c r="C296" i="8"/>
  <c r="C295" i="8"/>
  <c r="C294" i="8"/>
  <c r="C291" i="8"/>
  <c r="C289" i="8"/>
  <c r="C208" i="8"/>
  <c r="F198" i="8"/>
  <c r="C167" i="8"/>
  <c r="D155" i="8"/>
  <c r="G147" i="8"/>
  <c r="C155" i="8"/>
  <c r="F147" i="8"/>
  <c r="D129" i="8"/>
  <c r="C129" i="8"/>
  <c r="D100" i="8"/>
  <c r="C100" i="8"/>
  <c r="D77" i="8"/>
  <c r="G80" i="8"/>
  <c r="C77" i="8"/>
  <c r="C39" i="8"/>
  <c r="F416" i="9"/>
  <c r="C413" i="9"/>
  <c r="F11" i="26"/>
  <c r="F20" i="26"/>
  <c r="F8" i="26"/>
  <c r="F42" i="27"/>
  <c r="F42" i="26"/>
  <c r="F43" i="27"/>
  <c r="F43" i="26"/>
  <c r="F44" i="27"/>
  <c r="F44" i="26"/>
  <c r="C53" i="8"/>
  <c r="C58" i="8"/>
  <c r="F62" i="8"/>
  <c r="C38" i="8"/>
  <c r="G226" i="8"/>
  <c r="G222" i="8"/>
  <c r="G217" i="8"/>
  <c r="G225" i="8"/>
  <c r="G221" i="8"/>
  <c r="G224" i="8"/>
  <c r="G219" i="8"/>
  <c r="G223" i="8"/>
  <c r="G218" i="8"/>
  <c r="G227" i="8"/>
  <c r="G438" i="9"/>
  <c r="G416" i="9"/>
  <c r="F252" i="9"/>
  <c r="F241" i="9"/>
  <c r="G126" i="11"/>
  <c r="F17" i="19"/>
  <c r="F18" i="19"/>
  <c r="F16" i="19"/>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5"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45" i="27"/>
  <c r="F45" i="26"/>
  <c r="F47" i="27"/>
  <c r="F47" i="26"/>
  <c r="F46" i="27"/>
  <c r="F46" i="26"/>
  <c r="G220" i="8"/>
  <c r="F56" i="8"/>
  <c r="F53" i="8"/>
  <c r="F64" i="8"/>
  <c r="F54" i="8"/>
  <c r="F59" i="8"/>
  <c r="F61" i="8"/>
  <c r="F63" i="8"/>
  <c r="F60" i="8"/>
  <c r="F57" i="8"/>
  <c r="F227" i="8"/>
  <c r="F223" i="8"/>
  <c r="F218" i="8"/>
  <c r="F222" i="8"/>
  <c r="F217" i="8"/>
  <c r="F225" i="8"/>
  <c r="F221" i="8"/>
  <c r="F219" i="8"/>
  <c r="F226" i="8"/>
  <c r="F224" i="8"/>
  <c r="D45" i="8"/>
  <c r="G144" i="11"/>
  <c r="F167" i="8"/>
  <c r="F129" i="8"/>
  <c r="F152" i="10"/>
  <c r="F155" i="8"/>
  <c r="F77" i="8"/>
  <c r="F100" i="8"/>
  <c r="F208"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 r="F58" i="8"/>
  <c r="F220" i="8"/>
</calcChain>
</file>

<file path=xl/sharedStrings.xml><?xml version="1.0" encoding="utf-8"?>
<sst xmlns="http://schemas.openxmlformats.org/spreadsheetml/2006/main" count="5505" uniqueCount="3075">
  <si>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</si>
  <si>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</si>
  <si>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</si>
  <si>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</si>
  <si>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</si>
  <si>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</si>
  <si>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</si>
  <si>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</si>
  <si>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</si>
  <si>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</si>
  <si>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</si>
  <si>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</si>
  <si>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</si>
  <si>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</si>
  <si>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</si>
  <si>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</si>
  <si>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</si>
  <si>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</si>
  <si>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</si>
  <si>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</si>
  <si>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</si>
  <si>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</si>
  <si>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</si>
  <si>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</si>
  <si>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</si>
  <si>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</si>
  <si>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</si>
  <si>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</si>
  <si>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</si>
  <si>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</si>
  <si>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</si>
  <si>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</si>
  <si>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</si>
  <si>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</si>
  <si>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</si>
  <si>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</si>
  <si>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</si>
  <si>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</si>
  <si>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</si>
  <si>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</si>
  <si>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</si>
  <si>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</si>
  <si>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</si>
  <si>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</si>
  <si>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</si>
  <si>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</si>
  <si>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</si>
  <si>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</si>
  <si>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</si>
  <si>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</si>
  <si>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</si>
  <si>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</si>
  <si>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</si>
  <si>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</si>
  <si>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</si>
  <si>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</si>
  <si>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</si>
  <si>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</si>
  <si>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</si>
  <si>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</si>
  <si>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</si>
  <si>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</si>
  <si>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</si>
  <si>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</si>
  <si>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</si>
  <si>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</si>
  <si>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</si>
  <si>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</si>
  <si>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</si>
  <si>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</si>
  <si>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</si>
  <si>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</si>
  <si>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</si>
  <si>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</si>
  <si>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</si>
  <si>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</si>
  <si>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</si>
  <si>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</si>
  <si>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</si>
  <si>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</si>
  <si>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</si>
  <si>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</si>
  <si>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</si>
  <si>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</si>
  <si>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</si>
  <si>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</si>
  <si>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</si>
  <si>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</si>
  <si>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</si>
  <si>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</si>
  <si>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</si>
  <si>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</si>
  <si>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</si>
  <si>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</si>
  <si>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</si>
  <si>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</si>
  <si>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</si>
  <si>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</si>
  <si>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</si>
  <si>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</si>
  <si>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</si>
  <si>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</si>
  <si>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</si>
  <si>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</si>
  <si>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</si>
  <si>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</si>
  <si>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</si>
  <si>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</si>
  <si>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</si>
  <si>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</si>
  <si>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</si>
  <si>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</si>
  <si>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</si>
  <si>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</si>
  <si>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</si>
  <si>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</si>
  <si>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</si>
  <si>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</si>
  <si>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</si>
  <si>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</si>
  <si>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</si>
  <si>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</si>
  <si>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</si>
  <si>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</si>
  <si>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</si>
  <si>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</si>
  <si>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</si>
  <si>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</si>
  <si>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</si>
  <si>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</si>
  <si>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</si>
  <si>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</si>
  <si>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</si>
  <si>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</si>
  <si>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</si>
  <si>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</si>
  <si>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</si>
  <si>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</si>
  <si>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</si>
  <si>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</si>
  <si>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</si>
  <si>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</si>
  <si>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</si>
  <si>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</si>
  <si>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</si>
  <si>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</si>
  <si>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</si>
  <si>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</si>
  <si>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</si>
  <si>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</si>
  <si>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</si>
  <si>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</si>
  <si>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</si>
  <si>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</si>
  <si>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</si>
  <si>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</si>
  <si>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</si>
  <si>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</si>
  <si>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</si>
  <si>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</si>
  <si>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</si>
  <si>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</si>
  <si>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</si>
  <si>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</si>
  <si>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</si>
  <si>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</si>
  <si>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</si>
  <si>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</si>
  <si>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</si>
  <si>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</si>
  <si>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</si>
  <si>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</si>
  <si>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</si>
  <si>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</si>
  <si>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</si>
  <si>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</si>
  <si>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</si>
  <si>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</si>
  <si>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</si>
  <si>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</si>
  <si>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</si>
  <si>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</si>
  <si>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</si>
  <si>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</si>
  <si>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</si>
  <si>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</si>
  <si>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</si>
  <si>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</si>
  <si>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</si>
  <si>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</si>
  <si>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</si>
  <si>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</si>
  <si>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</si>
  <si>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</si>
  <si>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</si>
  <si>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</si>
  <si>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</si>
  <si>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</si>
  <si>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</si>
  <si>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</si>
  <si>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</si>
  <si>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</si>
  <si>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</si>
  <si>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</si>
  <si>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</si>
  <si>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</si>
  <si>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</si>
  <si>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</si>
  <si>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</si>
  <si>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</si>
  <si>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</si>
  <si>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</si>
  <si>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</si>
  <si>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</si>
  <si>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</si>
  <si>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</si>
  <si>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</si>
  <si>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</si>
  <si>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</si>
  <si>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</si>
  <si>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</si>
  <si>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</si>
  <si>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</si>
  <si>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</si>
  <si>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</si>
  <si>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</si>
  <si>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</si>
  <si>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</si>
  <si>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</si>
  <si>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</si>
  <si>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</si>
  <si>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</si>
  <si>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</si>
  <si>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</si>
  <si>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</si>
  <si>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</si>
  <si>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</si>
  <si>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</si>
  <si>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</si>
  <si>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</si>
  <si>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</si>
  <si>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</si>
  <si>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</si>
  <si>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</si>
  <si>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</si>
  <si>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</si>
  <si>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</si>
  <si>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</si>
  <si>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</si>
  <si>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</si>
  <si>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</si>
  <si>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</si>
  <si>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</si>
  <si>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</si>
  <si>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</si>
  <si>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</si>
  <si>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</si>
  <si>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</si>
  <si>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</si>
  <si>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</si>
  <si>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</si>
  <si>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</si>
  <si>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</si>
  <si>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</si>
  <si>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</si>
  <si>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</si>
  <si>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</si>
  <si>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</si>
  <si>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</si>
  <si>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</si>
  <si>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</si>
  <si>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</si>
  <si>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</si>
  <si>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</si>
  <si>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</si>
  <si>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</si>
  <si>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</si>
  <si>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</si>
  <si>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</si>
  <si>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</si>
  <si>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</si>
  <si>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</si>
  <si>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</si>
  <si>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</si>
  <si>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</si>
  <si>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</si>
  <si>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</si>
  <si>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</si>
  <si>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</si>
  <si>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</si>
  <si>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</si>
  <si>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</si>
  <si>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</si>
  <si>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</si>
  <si>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</si>
  <si>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</si>
  <si>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</si>
  <si>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</si>
  <si>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</si>
  <si>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</si>
  <si>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</si>
  <si>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</si>
  <si>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</si>
  <si>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</si>
  <si>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</si>
  <si>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</si>
  <si>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</si>
  <si>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</si>
  <si>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</si>
  <si>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</si>
  <si>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</si>
  <si>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</si>
  <si>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</si>
  <si>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</si>
  <si>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</si>
  <si>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</si>
  <si>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</si>
  <si>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</si>
  <si>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</si>
  <si>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</si>
  <si>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</si>
  <si>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</si>
  <si>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</si>
  <si>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</si>
  <si>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</si>
  <si>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</si>
  <si>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</si>
  <si>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</si>
  <si>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</si>
  <si>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</si>
  <si>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</si>
  <si>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</si>
  <si>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</si>
  <si>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</si>
  <si>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</si>
  <si>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</si>
  <si>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</si>
  <si>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</si>
  <si>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</si>
  <si>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</si>
  <si>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</si>
  <si>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</si>
  <si>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</si>
  <si>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</si>
  <si>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</si>
  <si>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</si>
  <si>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</si>
  <si>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</si>
  <si>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</si>
  <si>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</si>
  <si>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</si>
  <si>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</si>
  <si>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</si>
  <si>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</si>
  <si>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</si>
  <si>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</si>
  <si>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</si>
  <si>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</si>
  <si>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</si>
  <si>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</si>
  <si>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</si>
  <si>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</si>
  <si>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</si>
  <si>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</si>
  <si>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</si>
  <si>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</si>
  <si>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</si>
  <si>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</si>
  <si>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</si>
  <si>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</si>
  <si>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</si>
  <si>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</si>
  <si>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</si>
  <si>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</si>
  <si>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</si>
  <si>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</si>
  <si>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</si>
  <si>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</si>
  <si>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</si>
  <si>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</si>
  <si>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</si>
  <si>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</si>
  <si>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</si>
  <si>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</si>
  <si>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</si>
  <si>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</si>
  <si>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</si>
  <si>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</si>
  <si>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</si>
  <si>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</si>
  <si>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</si>
  <si>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</si>
  <si>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</si>
  <si>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</si>
  <si>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</si>
  <si>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</si>
  <si>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</si>
  <si>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</si>
  <si>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</si>
  <si>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</si>
  <si>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</si>
  <si>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</si>
  <si>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</si>
  <si>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</si>
  <si>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</si>
  <si>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</si>
  <si>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</si>
  <si>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</si>
  <si>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</si>
  <si>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</si>
  <si>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</si>
  <si>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</si>
  <si>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</si>
  <si>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</si>
  <si>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</si>
  <si>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</si>
  <si>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</si>
  <si>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</si>
  <si>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</si>
  <si>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</si>
  <si>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</si>
  <si>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</si>
  <si>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</si>
  <si>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</si>
  <si>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</si>
  <si>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</si>
  <si>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</si>
  <si>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</si>
  <si>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</si>
  <si>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</si>
  <si>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</si>
  <si>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</si>
  <si>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</si>
  <si>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</si>
  <si>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</si>
  <si>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</si>
  <si>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</si>
  <si>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</si>
  <si>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</si>
  <si>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</si>
  <si>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</si>
  <si>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</si>
  <si>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</si>
  <si>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</si>
  <si>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</si>
  <si>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</si>
  <si>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</si>
  <si>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</si>
  <si>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</si>
  <si>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</si>
  <si>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</si>
  <si>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</si>
  <si>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</si>
  <si>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</si>
  <si>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</si>
  <si>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</si>
  <si>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</si>
  <si>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</si>
  <si>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</si>
  <si>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</si>
  <si>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</si>
  <si>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</si>
  <si>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</si>
  <si>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</si>
  <si>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</si>
  <si>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</si>
  <si>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</si>
  <si>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</si>
  <si>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</si>
  <si>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</si>
  <si>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</si>
  <si>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</si>
  <si>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</si>
  <si>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</si>
  <si>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</si>
  <si>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</si>
  <si>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</si>
  <si>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</si>
  <si>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</si>
  <si>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</si>
  <si>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</si>
  <si>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</si>
  <si>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</si>
  <si>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</si>
  <si>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</si>
  <si>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</si>
  <si>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</si>
  <si>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</si>
  <si>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</si>
  <si>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</si>
  <si>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</si>
  <si>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</si>
  <si>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</si>
  <si>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</si>
  <si>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</si>
  <si>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</si>
  <si>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</si>
  <si>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</si>
  <si>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</si>
  <si>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</si>
  <si>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</si>
  <si>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</si>
  <si>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</si>
  <si>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</si>
  <si>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</si>
  <si>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</si>
  <si>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</si>
  <si>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</si>
  <si>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</si>
  <si>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</si>
  <si>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</si>
  <si>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</si>
  <si>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</si>
  <si>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</si>
  <si>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</si>
  <si>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</si>
  <si>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</si>
  <si>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</si>
  <si>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</si>
  <si>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</si>
  <si>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</si>
  <si>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</si>
  <si>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</si>
  <si>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</si>
  <si>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</si>
  <si>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</si>
  <si>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</si>
  <si>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</si>
  <si>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</si>
  <si>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</si>
  <si>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</si>
  <si>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</si>
  <si>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</si>
  <si>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</si>
  <si>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</si>
  <si>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</si>
  <si>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</si>
  <si>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</si>
  <si>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</si>
  <si>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</si>
  <si>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</si>
  <si>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</si>
  <si>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</si>
  <si>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</si>
  <si>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</si>
  <si>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</si>
  <si>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</si>
  <si>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</si>
  <si>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</si>
  <si>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</si>
  <si>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</si>
  <si>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</si>
  <si>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</si>
  <si>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</si>
  <si>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</si>
  <si>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</si>
  <si>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</si>
  <si>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</si>
  <si>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</si>
  <si>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</si>
  <si>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</si>
  <si>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</si>
  <si>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</si>
  <si>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</si>
  <si>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</si>
  <si>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</si>
  <si>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</si>
  <si>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</si>
  <si>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</si>
  <si>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</si>
  <si>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</si>
  <si>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</si>
  <si>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</si>
  <si>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</si>
  <si>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</si>
  <si>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</si>
  <si>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</si>
  <si>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</si>
  <si>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</si>
  <si>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</si>
  <si>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</si>
  <si>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</si>
  <si>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</si>
  <si>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</si>
  <si>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</si>
  <si>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</si>
  <si>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</si>
  <si>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</si>
  <si>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</si>
  <si>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</si>
  <si>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</si>
  <si>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</si>
  <si>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</si>
  <si>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</si>
  <si>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</si>
  <si>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</si>
  <si>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</si>
  <si>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</si>
  <si>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</si>
  <si>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</si>
  <si>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</si>
  <si>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</si>
  <si>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</si>
  <si>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</si>
  <si>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</si>
  <si>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</si>
  <si>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</si>
  <si>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</si>
  <si>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</si>
  <si>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</si>
  <si>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</si>
  <si>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</si>
  <si>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</si>
  <si>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</si>
  <si>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</si>
  <si>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</si>
  <si>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</si>
  <si>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</si>
  <si>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</si>
  <si>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</si>
  <si>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</si>
  <si>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</si>
  <si>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</si>
  <si>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</si>
  <si>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</si>
  <si>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</si>
  <si>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</si>
  <si>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</si>
  <si>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</si>
  <si>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</si>
  <si>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</si>
  <si>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</si>
  <si>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</si>
  <si>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</si>
  <si>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</si>
  <si>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</si>
  <si>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</si>
  <si>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</si>
  <si>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</si>
  <si>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</si>
  <si>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</si>
  <si>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</si>
  <si>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</si>
  <si>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</si>
  <si>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</si>
  <si>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</si>
  <si>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</si>
  <si>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</si>
  <si>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</si>
  <si>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</si>
  <si>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</si>
  <si>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</si>
  <si>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</si>
  <si>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</si>
  <si>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</si>
  <si>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</si>
  <si>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</si>
  <si>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</si>
  <si>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</si>
  <si>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</si>
  <si>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</si>
  <si>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</si>
  <si>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</si>
  <si>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</si>
  <si>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</si>
  <si>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</si>
  <si>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</si>
  <si>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</si>
  <si>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</si>
  <si>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</si>
  <si>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</si>
  <si>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</si>
  <si>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</si>
  <si>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</si>
  <si>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</si>
  <si>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</si>
  <si>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</si>
  <si>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</si>
  <si>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</si>
  <si>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</si>
  <si>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</si>
  <si>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</si>
  <si>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</si>
  <si>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</si>
  <si>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</si>
  <si>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</si>
  <si>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</si>
  <si>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</si>
  <si>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</si>
  <si>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</si>
  <si>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</si>
  <si>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</si>
  <si>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</si>
  <si>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</si>
  <si>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</si>
  <si>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</si>
  <si>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</si>
  <si>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</si>
  <si>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</si>
  <si>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</si>
  <si>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</si>
  <si>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</si>
  <si>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</si>
  <si>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</si>
  <si>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</si>
  <si>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</si>
  <si>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</si>
  <si>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</si>
  <si>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</si>
  <si>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</si>
  <si>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</si>
  <si>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</si>
  <si>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</si>
  <si>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</si>
  <si>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</si>
  <si>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</si>
  <si>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</si>
  <si>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</si>
  <si>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</si>
  <si>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</si>
  <si>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</si>
  <si>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</si>
  <si>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</si>
  <si>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</si>
  <si>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</si>
  <si>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</si>
  <si>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</si>
  <si>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</si>
  <si>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</si>
  <si>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</si>
  <si>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</si>
  <si>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</si>
  <si>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</si>
  <si>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</si>
  <si>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</si>
  <si>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</si>
  <si>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</si>
  <si>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</si>
  <si>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</si>
  <si>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</si>
  <si>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</si>
  <si>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</si>
  <si>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</si>
  <si>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</si>
  <si>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</si>
  <si>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</si>
  <si>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</si>
  <si>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</si>
  <si>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</si>
  <si>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</si>
  <si>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</si>
  <si>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</si>
  <si>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</si>
  <si>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</si>
  <si>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</si>
  <si>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</si>
  <si>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</si>
  <si>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</si>
  <si>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</si>
  <si>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</si>
  <si>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</si>
  <si>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</si>
  <si>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</si>
  <si>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</si>
  <si>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</si>
  <si>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</si>
  <si>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</si>
  <si>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</si>
  <si>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</si>
  <si>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</si>
  <si>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</si>
  <si>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</si>
  <si>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</si>
  <si>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</si>
  <si>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</si>
  <si>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</si>
  <si>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</si>
  <si>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</si>
  <si>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</si>
  <si>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</si>
  <si>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</si>
  <si>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</si>
  <si>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</si>
  <si>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</si>
  <si>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</si>
  <si>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</si>
  <si>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</si>
  <si>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</si>
  <si>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</si>
  <si>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</si>
  <si>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</si>
  <si>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</si>
  <si>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</si>
  <si>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</si>
  <si>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</si>
  <si>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</si>
  <si>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</si>
  <si>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</si>
  <si>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</si>
  <si>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</si>
  <si>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</si>
  <si>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</si>
  <si>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</si>
  <si>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</si>
  <si>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</si>
  <si>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</si>
  <si>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</si>
  <si>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</si>
  <si>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</si>
  <si>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</si>
  <si>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</si>
  <si>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</si>
  <si>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</si>
  <si>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</si>
  <si>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</si>
  <si>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</si>
  <si>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</si>
  <si>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</si>
  <si>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</si>
  <si>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</si>
  <si>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</si>
  <si>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</si>
  <si>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</si>
  <si>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</si>
  <si>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</si>
  <si>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</si>
  <si>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</si>
  <si>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</si>
  <si>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</si>
  <si>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</si>
  <si>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</si>
  <si>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</si>
  <si>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</si>
  <si>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</si>
  <si>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</si>
  <si>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</si>
  <si>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</si>
  <si>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</si>
  <si>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</si>
  <si>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</si>
  <si>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</si>
  <si>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</si>
  <si>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</si>
  <si>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</si>
  <si>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</si>
  <si>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</si>
  <si>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</si>
  <si>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</si>
  <si>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</si>
  <si>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</si>
  <si>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</si>
  <si>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</si>
  <si>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</si>
  <si>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</si>
  <si>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</si>
  <si>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</si>
  <si>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</si>
  <si>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</si>
  <si>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</si>
  <si>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</si>
  <si>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</si>
  <si>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</si>
  <si>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</si>
  <si>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</si>
  <si>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</si>
  <si>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</si>
  <si>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</si>
  <si>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</si>
  <si>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</si>
  <si>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</si>
  <si>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</si>
  <si>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</si>
  <si>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</si>
  <si>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</si>
  <si>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</si>
  <si>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</si>
  <si>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</si>
  <si>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</si>
  <si>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</si>
  <si>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</si>
  <si>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</si>
  <si>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</si>
  <si>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</si>
  <si>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</si>
  <si>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</si>
  <si>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</si>
  <si>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</si>
  <si>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</si>
  <si>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</si>
  <si>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</si>
  <si>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</si>
  <si>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</si>
  <si>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</si>
  <si>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</si>
  <si>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</si>
  <si>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</si>
  <si>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</si>
  <si>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</si>
  <si>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</si>
  <si>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</si>
  <si>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</si>
  <si>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</si>
  <si>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</si>
  <si>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</si>
  <si>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</si>
  <si>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</si>
  <si>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</si>
  <si>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</si>
  <si>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</si>
  <si>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</si>
  <si>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</si>
  <si>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</si>
  <si>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</si>
  <si>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</si>
  <si>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</si>
  <si>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</si>
  <si>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</si>
  <si>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</si>
  <si>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</si>
  <si>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</si>
  <si>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</si>
  <si>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</si>
  <si>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</si>
  <si>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</si>
  <si>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</si>
  <si>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</si>
  <si>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</si>
  <si>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</si>
  <si>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</si>
  <si>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</si>
  <si>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</si>
  <si>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</si>
  <si>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</si>
  <si>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</si>
  <si>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</si>
  <si>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</si>
  <si>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</si>
  <si>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</si>
  <si>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</si>
  <si>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</si>
  <si>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</si>
  <si>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</si>
  <si>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</si>
  <si>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</si>
  <si>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</si>
  <si>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</si>
  <si>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</si>
  <si>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</si>
  <si>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</si>
  <si>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</si>
  <si>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</si>
  <si>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</si>
  <si>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</si>
  <si>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</si>
  <si>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</si>
  <si>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</si>
  <si>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</si>
  <si>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</si>
  <si>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</si>
  <si>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</si>
  <si>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</si>
  <si>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</si>
  <si>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</si>
  <si>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</si>
  <si>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</si>
  <si>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</si>
  <si>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</si>
  <si>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</si>
  <si>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</si>
  <si>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</si>
  <si>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</si>
  <si>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</si>
  <si>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</si>
  <si>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</si>
  <si>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</si>
  <si>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</si>
  <si>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</si>
  <si>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</si>
  <si>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</si>
  <si>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</si>
  <si>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</si>
  <si>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</si>
  <si>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</si>
  <si>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</si>
  <si>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</si>
  <si>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</si>
  <si>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</si>
  <si>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</si>
  <si>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</si>
  <si>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</si>
  <si>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</si>
  <si>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</si>
  <si>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</si>
  <si>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</si>
  <si>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</si>
  <si>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</si>
  <si>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</si>
  <si>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</si>
  <si>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</si>
  <si>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</si>
  <si>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</si>
  <si>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</si>
  <si>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</si>
  <si>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</si>
  <si>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</si>
  <si>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</si>
  <si>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</si>
  <si>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</si>
  <si>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</si>
  <si>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</si>
  <si>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</si>
  <si>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</si>
  <si>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</si>
  <si>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</si>
  <si>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</si>
  <si>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</si>
  <si>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</si>
  <si>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</si>
  <si>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</si>
  <si>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</si>
  <si>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</si>
  <si>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</si>
  <si>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</si>
  <si>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</si>
  <si>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</si>
  <si>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</si>
  <si>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</si>
  <si>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</si>
  <si>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</si>
  <si>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</si>
  <si>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</si>
  <si>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</si>
  <si>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</si>
  <si>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</si>
  <si>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</si>
  <si>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</si>
  <si>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</si>
  <si>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</si>
  <si>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</si>
  <si>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</si>
  <si>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</si>
  <si>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</si>
  <si>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</si>
  <si>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</si>
  <si>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</si>
  <si>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</si>
  <si>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</si>
  <si>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</si>
  <si>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</si>
  <si>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</si>
  <si>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</si>
  <si>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</si>
  <si>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</si>
  <si>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</si>
  <si>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</si>
  <si>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</si>
  <si>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</si>
  <si>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</si>
  <si>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</si>
  <si>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</si>
  <si>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</si>
  <si>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</si>
  <si>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</si>
  <si>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</si>
  <si>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</si>
  <si>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</si>
  <si>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</si>
  <si>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</si>
  <si>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</si>
  <si>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</si>
  <si>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</si>
  <si>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</si>
  <si>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</si>
  <si>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</si>
  <si>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</si>
  <si>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</si>
  <si>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</si>
  <si>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</si>
  <si>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</si>
  <si>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</si>
  <si>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</si>
  <si>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</si>
  <si>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</si>
  <si>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</si>
  <si>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</si>
  <si>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</si>
  <si>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</si>
  <si>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</si>
  <si>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</si>
  <si>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</si>
  <si>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</si>
  <si>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</si>
  <si>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</si>
  <si>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</si>
  <si>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</si>
  <si>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</si>
  <si>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</si>
  <si>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</si>
  <si>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</si>
  <si>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</si>
  <si>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</si>
  <si>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</si>
  <si>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</si>
  <si>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</si>
  <si>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</si>
  <si>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</si>
  <si>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</si>
  <si>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</si>
  <si>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</si>
  <si>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</si>
  <si>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</si>
  <si>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</si>
  <si>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</si>
  <si>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</si>
  <si>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</si>
  <si>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</si>
  <si>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</si>
  <si>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</si>
  <si>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</si>
  <si>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</si>
  <si>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</si>
  <si>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</si>
  <si>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</si>
  <si>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</si>
  <si>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</si>
  <si>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</si>
  <si>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</si>
  <si>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</si>
  <si>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</si>
  <si>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</si>
  <si>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</si>
  <si>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</si>
  <si>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</si>
  <si>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</si>
  <si>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</si>
  <si>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</si>
  <si>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</si>
  <si>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</si>
  <si>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</si>
  <si>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</si>
  <si>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</si>
  <si>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</si>
  <si>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</si>
  <si>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</si>
  <si>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</si>
  <si>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</si>
  <si>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</si>
  <si>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</si>
  <si>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</si>
  <si>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</si>
  <si>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</si>
  <si>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</si>
  <si>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</si>
  <si>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</si>
  <si>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</si>
  <si>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</si>
  <si>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</si>
  <si>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</si>
  <si>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</si>
  <si>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</si>
  <si>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</si>
  <si>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</si>
  <si>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</si>
  <si>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</si>
  <si>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</si>
  <si>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</si>
  <si>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</si>
  <si>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</si>
  <si>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</si>
  <si>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</si>
  <si>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</si>
  <si>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</si>
  <si>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</si>
  <si>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</si>
  <si>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</si>
  <si>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</si>
  <si>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</si>
  <si>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</si>
  <si>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</si>
  <si>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</si>
  <si>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</si>
  <si>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</si>
  <si>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</si>
  <si>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</si>
  <si>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</si>
  <si>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</si>
  <si>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</si>
  <si>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</si>
  <si>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</si>
  <si>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</si>
  <si>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</si>
  <si>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</si>
  <si>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</si>
  <si>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</si>
  <si>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</si>
  <si>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</si>
  <si>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</si>
  <si>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</si>
  <si>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</si>
  <si>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</si>
  <si>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</si>
  <si>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</si>
  <si>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</si>
  <si>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</si>
  <si>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</si>
  <si>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</si>
  <si>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</si>
  <si>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</si>
  <si>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</si>
  <si>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</si>
  <si>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</si>
  <si>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</si>
  <si>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</si>
  <si>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</si>
  <si>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</si>
  <si>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</si>
  <si>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</si>
  <si>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</si>
  <si>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</si>
  <si>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</si>
  <si>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</si>
  <si>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</si>
  <si>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</si>
  <si>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</si>
  <si>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</si>
  <si>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</si>
  <si>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</si>
  <si>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</si>
  <si>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</si>
  <si>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</si>
  <si>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</si>
  <si>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</si>
  <si>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</si>
  <si>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</si>
  <si>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</si>
  <si>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</si>
  <si>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</si>
  <si>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</si>
  <si>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</si>
  <si>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</si>
  <si>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</si>
  <si>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</si>
  <si>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</si>
  <si>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</si>
  <si>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</si>
  <si>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</si>
  <si>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</si>
  <si>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</si>
  <si>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</si>
  <si>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</si>
  <si>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</si>
  <si>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</si>
  <si>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</si>
  <si>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</si>
  <si>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</si>
  <si>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</si>
  <si>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</si>
  <si>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</si>
  <si>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</si>
  <si>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</si>
  <si>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</si>
  <si>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</si>
  <si>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</si>
  <si>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</si>
  <si>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</si>
  <si>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</si>
  <si>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</si>
  <si>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</si>
  <si>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</si>
  <si>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</si>
  <si>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</si>
  <si>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</si>
  <si>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</si>
  <si>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</si>
  <si>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</si>
  <si>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</si>
  <si>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</si>
  <si>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</si>
  <si>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</si>
  <si>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</si>
  <si>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</si>
  <si>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</si>
  <si>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</si>
  <si>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</si>
  <si>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</si>
  <si>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</si>
  <si>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</si>
  <si>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</si>
  <si>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</si>
  <si>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</si>
  <si>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</si>
  <si>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</si>
  <si>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</si>
  <si>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</si>
  <si>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</si>
  <si>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</si>
  <si>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</si>
  <si>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</si>
  <si>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</si>
  <si>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</si>
  <si>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</si>
  <si>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</si>
  <si>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</si>
  <si>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</si>
  <si>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</si>
  <si>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</si>
  <si>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</si>
  <si>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</si>
  <si>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</si>
  <si>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</si>
  <si>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</si>
  <si>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</si>
  <si>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</si>
  <si>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</si>
  <si>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</si>
  <si>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</si>
  <si>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</si>
  <si>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</si>
  <si>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</si>
  <si>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</si>
  <si>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</si>
  <si>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</si>
  <si>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</si>
  <si>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</si>
  <si>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</si>
  <si>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</si>
  <si>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</si>
  <si>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</si>
  <si>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</si>
  <si>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</si>
  <si>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</si>
  <si>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</si>
  <si>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</si>
  <si>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</si>
  <si>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</si>
  <si>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</si>
  <si>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</si>
  <si>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</si>
  <si>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</si>
  <si>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</si>
  <si>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</si>
  <si>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</si>
  <si>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</si>
  <si>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</si>
  <si>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</si>
  <si>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</si>
  <si>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</si>
  <si>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</si>
  <si>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</si>
  <si>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</si>
  <si>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</si>
  <si>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</si>
  <si>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</si>
  <si>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</si>
  <si>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</si>
  <si>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</si>
  <si>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</si>
  <si>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</si>
  <si>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</si>
  <si>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</si>
  <si>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</si>
  <si>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</si>
  <si>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</si>
  <si>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</si>
  <si>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</si>
  <si>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</si>
  <si>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</si>
  <si>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</si>
  <si>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</si>
  <si>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</si>
  <si>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</si>
  <si>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</si>
  <si>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</si>
  <si>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</si>
  <si>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</si>
  <si>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</si>
  <si>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</si>
  <si>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</si>
  <si>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</si>
  <si>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</si>
  <si>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</si>
  <si>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</si>
  <si>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</si>
  <si>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</si>
  <si>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</si>
  <si>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</si>
  <si>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</si>
  <si>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</si>
  <si>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</si>
  <si>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</si>
  <si>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</si>
  <si>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</si>
  <si>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</si>
  <si>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</si>
  <si>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</si>
  <si>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</si>
  <si>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</si>
  <si>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</si>
  <si>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</si>
  <si>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</si>
  <si>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</si>
  <si>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</si>
  <si>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</si>
  <si>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</si>
  <si>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</si>
  <si>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</si>
  <si>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</si>
  <si>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</si>
  <si>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</si>
  <si>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</si>
  <si>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</si>
  <si>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</si>
  <si>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</si>
  <si>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</si>
  <si>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</si>
  <si>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</si>
  <si>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</si>
  <si>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</si>
  <si>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</si>
  <si>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</si>
  <si>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</si>
  <si>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</si>
  <si>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</si>
  <si>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</si>
  <si>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</si>
  <si>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</si>
  <si>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</si>
  <si>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</si>
  <si>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</si>
  <si>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</si>
  <si>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</si>
  <si>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</si>
  <si>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</si>
  <si>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</si>
  <si>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</si>
  <si>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</si>
  <si>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</si>
  <si>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</si>
  <si>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</si>
  <si>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</si>
  <si>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</si>
  <si>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</si>
  <si>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</si>
  <si>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</si>
  <si>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</si>
  <si>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</si>
  <si>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</si>
  <si>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</si>
  <si>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</si>
  <si>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</si>
  <si>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</si>
  <si>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</si>
  <si>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</si>
  <si>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</si>
  <si>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</si>
  <si>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</si>
  <si>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</si>
  <si>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</si>
  <si>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</si>
  <si>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</si>
  <si>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</si>
  <si>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</si>
  <si>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</si>
  <si>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</si>
  <si>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</si>
  <si>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</si>
  <si>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</si>
  <si>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</si>
  <si>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</si>
  <si>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</si>
  <si>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</si>
  <si>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</si>
  <si>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</si>
  <si>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</si>
  <si>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</si>
  <si>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</si>
  <si>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</si>
  <si>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</si>
  <si>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</si>
  <si>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</si>
  <si>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</si>
  <si>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</si>
  <si>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</si>
  <si>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</si>
  <si>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</si>
  <si>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</si>
  <si>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</si>
  <si>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</si>
  <si>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</si>
  <si>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</si>
  <si>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</si>
  <si>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</si>
  <si>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</si>
  <si>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</si>
  <si>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</si>
  <si>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</si>
  <si>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</si>
  <si>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</si>
  <si>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</si>
  <si>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</si>
  <si>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</si>
  <si>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</si>
  <si>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</si>
  <si>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</si>
  <si>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</si>
  <si>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</si>
  <si>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</si>
  <si>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</si>
  <si>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</si>
  <si>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</si>
  <si>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</si>
  <si>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</si>
  <si>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</si>
  <si>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</si>
  <si>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</si>
  <si>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</si>
  <si>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</si>
  <si>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</si>
  <si>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</si>
  <si>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</si>
  <si>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</si>
  <si>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</si>
  <si>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</si>
  <si>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</si>
  <si>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</si>
  <si>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</si>
  <si>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</si>
  <si>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</si>
  <si>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</si>
  <si>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</si>
  <si>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</si>
  <si>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</si>
  <si>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</si>
  <si>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</si>
  <si>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</si>
  <si>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</si>
  <si>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</si>
  <si>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</si>
  <si>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</si>
  <si>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</si>
  <si>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</si>
  <si>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</si>
  <si>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</si>
  <si>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</si>
  <si>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</si>
  <si>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</si>
  <si>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</si>
  <si>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</si>
  <si>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</si>
  <si>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</si>
  <si>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</si>
  <si>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</si>
  <si>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</si>
  <si>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</si>
  <si>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</si>
  <si>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</si>
  <si>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</si>
  <si>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</si>
  <si>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</si>
  <si>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</si>
  <si>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</si>
  <si>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</si>
  <si>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</si>
  <si>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</si>
  <si>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</si>
  <si>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</si>
  <si>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</si>
  <si>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</si>
  <si>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</si>
  <si>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</si>
  <si>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</si>
  <si>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</si>
  <si>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</si>
  <si>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</si>
  <si>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</si>
  <si>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</si>
  <si>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</si>
  <si>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</si>
  <si>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</si>
  <si>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</si>
  <si>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</si>
  <si>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</si>
  <si>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</si>
  <si>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</si>
  <si>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</si>
  <si>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</si>
  <si>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</si>
  <si>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</si>
  <si>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</si>
  <si>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</si>
  <si>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</si>
  <si>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</si>
  <si>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</si>
  <si>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</si>
  <si>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</si>
  <si>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</si>
  <si>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</si>
  <si>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</si>
  <si>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</si>
  <si>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</si>
  <si>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</si>
  <si>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</si>
  <si>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</si>
  <si>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</si>
  <si>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</si>
  <si>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</si>
  <si>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</si>
  <si>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</si>
  <si>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</si>
  <si>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</si>
  <si>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</si>
  <si>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</si>
  <si>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</si>
  <si>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</si>
  <si>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</si>
  <si>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</si>
  <si>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</si>
  <si>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</si>
  <si>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</si>
  <si>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</si>
  <si>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</si>
  <si>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</si>
  <si>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</si>
  <si>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</si>
  <si>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</si>
  <si>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</si>
  <si>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</si>
  <si>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</si>
  <si>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</si>
  <si>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</si>
  <si>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</si>
  <si>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</si>
  <si>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</si>
  <si>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</si>
  <si>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</si>
  <si>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</si>
  <si>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</si>
  <si>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</si>
  <si>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</si>
  <si>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</si>
  <si>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</si>
  <si>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</si>
  <si>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</si>
  <si>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</si>
  <si>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</si>
  <si>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</si>
  <si>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</si>
  <si>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</si>
  <si>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</si>
  <si>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</si>
  <si>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</si>
  <si>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</si>
  <si>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</si>
  <si>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</si>
  <si>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</si>
  <si>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</si>
  <si>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</si>
  <si>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</si>
  <si>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</si>
  <si>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</si>
  <si>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</si>
  <si>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</si>
  <si>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</si>
  <si>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</si>
  <si>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</si>
  <si>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</si>
  <si>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</si>
  <si>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</si>
  <si>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</si>
  <si>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</si>
  <si>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</si>
  <si>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</si>
  <si>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</si>
  <si>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</si>
  <si>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</si>
  <si>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</si>
  <si>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</si>
  <si>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</si>
  <si>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</si>
  <si>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</si>
  <si>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</si>
  <si>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</si>
  <si>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</si>
  <si>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</si>
  <si>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</si>
  <si>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</si>
  <si>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</si>
  <si>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</si>
  <si>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</si>
  <si>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</si>
  <si>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</si>
  <si>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</si>
  <si>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</si>
  <si>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</si>
  <si>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</si>
  <si>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1945 - 1960</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</si>
  <si>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</si>
  <si>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</si>
  <si>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</si>
  <si>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</si>
  <si>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</si>
  <si>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</si>
  <si>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</si>
  <si>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</si>
  <si>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</si>
  <si>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</si>
  <si>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</si>
  <si>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</si>
  <si>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</si>
  <si>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</si>
  <si>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</si>
  <si>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</si>
  <si>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</si>
  <si>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</si>
  <si>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</si>
  <si>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</si>
  <si>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</si>
  <si>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</si>
  <si>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</si>
  <si>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</si>
  <si>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</si>
  <si>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</si>
  <si>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</si>
  <si>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</si>
  <si>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</si>
  <si>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</si>
  <si>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</si>
  <si>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</si>
  <si>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</si>
  <si>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</si>
  <si>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</si>
  <si>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</si>
  <si>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</si>
  <si>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</si>
  <si>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</si>
  <si>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</si>
  <si>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</si>
  <si>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</si>
  <si>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</si>
  <si>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</si>
  <si>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</si>
  <si>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</si>
  <si>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</si>
  <si>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</si>
  <si>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</si>
  <si>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</si>
  <si>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</si>
  <si>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</si>
  <si>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</si>
  <si>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</si>
  <si>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</si>
  <si>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</si>
  <si>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</si>
  <si>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</si>
  <si>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</si>
  <si>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</si>
  <si>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</si>
  <si>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</si>
  <si>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</si>
  <si>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</si>
  <si>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</si>
  <si>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</si>
  <si>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</si>
  <si>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</si>
  <si>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</si>
  <si>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</si>
  <si>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</si>
  <si>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</si>
  <si>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</si>
  <si>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</si>
  <si>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</si>
  <si>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</si>
  <si>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</si>
  <si>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</si>
  <si>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</si>
  <si>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</si>
  <si>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</si>
  <si>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</si>
  <si>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</si>
  <si>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</si>
  <si>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</si>
  <si>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</si>
  <si>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</si>
  <si>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</si>
  <si>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</si>
  <si>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</si>
  <si>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</si>
  <si>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</si>
  <si>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</si>
  <si>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</si>
  <si>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</si>
  <si>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</si>
  <si>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</si>
  <si>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</si>
  <si>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</si>
  <si>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</si>
  <si>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</si>
  <si>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</si>
  <si>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</si>
  <si>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</si>
  <si>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</si>
  <si>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</si>
  <si>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</si>
  <si>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</si>
  <si>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</si>
  <si>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</si>
  <si>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</si>
  <si>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</si>
  <si>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</si>
  <si>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</si>
  <si>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</si>
  <si>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</si>
  <si>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</si>
  <si>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</si>
  <si>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</si>
  <si>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</si>
  <si>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</si>
  <si>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</si>
  <si>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</si>
  <si>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</si>
  <si>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</si>
  <si>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</si>
  <si>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</si>
  <si>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</si>
  <si>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</si>
  <si>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</si>
  <si>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</si>
  <si>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</si>
  <si>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</si>
  <si>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</si>
  <si>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</si>
  <si>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</si>
  <si>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</si>
  <si>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</si>
  <si>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</si>
  <si>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</si>
  <si>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</si>
  <si>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</si>
  <si>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</si>
  <si>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</si>
  <si>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</si>
  <si>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</si>
  <si>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</si>
  <si>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</si>
  <si>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</si>
  <si>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</si>
  <si>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</si>
  <si>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</si>
  <si>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</si>
  <si>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</si>
  <si>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</si>
  <si>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</si>
  <si>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</si>
  <si>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</si>
  <si>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</si>
  <si>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</si>
  <si>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</si>
  <si>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</si>
  <si>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</si>
  <si>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</si>
  <si>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</si>
  <si>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</si>
  <si>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</si>
  <si>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</si>
  <si>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</si>
  <si>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</si>
  <si>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</si>
  <si>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</si>
  <si>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</si>
  <si>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</si>
  <si>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</si>
  <si>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</si>
  <si>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</si>
  <si>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</si>
  <si>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</si>
  <si>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</si>
  <si>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</si>
  <si>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</si>
  <si>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</si>
  <si>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</si>
  <si>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</si>
  <si>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</si>
  <si>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</si>
  <si>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</si>
  <si>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</si>
  <si>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</si>
  <si>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</si>
  <si>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</si>
  <si>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</si>
  <si>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</si>
  <si>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</si>
  <si>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</si>
  <si>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</si>
  <si>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</si>
  <si>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</si>
  <si>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</si>
  <si>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</si>
  <si>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</si>
  <si>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</si>
  <si>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</si>
  <si>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</si>
  <si>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</si>
  <si>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</si>
  <si>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</si>
  <si>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</si>
  <si>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</si>
  <si>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</si>
  <si>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</si>
  <si>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</si>
  <si>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</si>
  <si>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</si>
  <si>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</si>
  <si>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</si>
  <si>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</si>
  <si>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</si>
  <si>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</si>
  <si>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</si>
  <si>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</si>
  <si>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</si>
  <si>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</si>
  <si>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</si>
  <si>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</si>
  <si>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</si>
  <si>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</si>
  <si>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</si>
  <si>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</si>
  <si>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</si>
  <si>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</si>
  <si>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</si>
  <si>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</si>
  <si>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</si>
  <si>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</si>
  <si>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</si>
  <si>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</si>
  <si>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</si>
  <si>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</si>
  <si>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</si>
  <si>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</si>
  <si>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</si>
  <si>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</si>
  <si>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</si>
  <si>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</si>
  <si>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</si>
  <si>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</si>
  <si>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</si>
  <si>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</si>
  <si>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</si>
  <si>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</si>
  <si>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</si>
  <si>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</si>
  <si>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</si>
  <si>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</si>
  <si>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</si>
  <si>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</si>
  <si>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</si>
  <si>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</si>
  <si>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</si>
  <si>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</si>
  <si>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</si>
  <si>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</si>
  <si>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</si>
  <si>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</si>
  <si>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</si>
  <si>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</si>
  <si>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</si>
  <si>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</si>
  <si>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</si>
  <si>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</si>
  <si>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</si>
  <si>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</si>
  <si>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</si>
  <si>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</si>
  <si>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</si>
  <si>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</si>
  <si>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</si>
  <si>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</si>
  <si>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</si>
  <si>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</si>
  <si>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</si>
  <si>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</si>
  <si>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</si>
  <si>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</si>
  <si>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</si>
  <si>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</si>
  <si>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</si>
  <si>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</si>
  <si>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</si>
  <si>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</si>
  <si>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</si>
  <si>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</si>
  <si>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</si>
  <si>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</si>
  <si>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</si>
  <si>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</si>
  <si>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</si>
  <si>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</si>
  <si>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</si>
  <si>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</si>
  <si>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</si>
  <si>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</si>
  <si>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</si>
  <si>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</si>
  <si>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</si>
  <si>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SM.2B.20.1</t>
  </si>
  <si>
    <t>SM.2B.20.2</t>
  </si>
  <si>
    <t>SM.2B.20.3</t>
  </si>
  <si>
    <t>SM.2B.20.4</t>
  </si>
  <si>
    <t>SM.2B.20.5</t>
  </si>
  <si>
    <t>SM.2B.20.6</t>
  </si>
  <si>
    <t>SM.2B.20.7</t>
  </si>
  <si>
    <t>SM.2B.20.8</t>
  </si>
  <si>
    <t>SM.2B.20.9</t>
  </si>
  <si>
    <t>SM.2B.20.10</t>
  </si>
  <si>
    <t>% CRE</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</si>
  <si>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</si>
  <si>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</si>
  <si>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</si>
  <si>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</si>
  <si>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</si>
  <si>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</si>
  <si>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</si>
  <si>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</si>
  <si>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</si>
  <si>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</si>
  <si>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</si>
  <si>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</si>
  <si>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</si>
  <si>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</si>
  <si>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</si>
  <si>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</si>
  <si>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</si>
  <si>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</si>
  <si>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</si>
  <si>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</si>
  <si>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</si>
  <si>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</si>
  <si>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</si>
  <si>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</si>
  <si>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</si>
  <si>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</si>
  <si>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</si>
  <si>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</si>
  <si>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</si>
  <si>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</si>
  <si>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</si>
  <si>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</si>
  <si>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</si>
  <si>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</si>
  <si>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</si>
  <si>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</si>
  <si>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</si>
  <si>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</si>
  <si>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</si>
  <si>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</si>
  <si>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</si>
  <si>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</si>
  <si>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</si>
  <si>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</si>
  <si>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</si>
  <si>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</si>
  <si>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</si>
  <si>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</si>
  <si>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</si>
  <si>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</si>
  <si>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</si>
  <si>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</si>
  <si>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</si>
  <si>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</si>
  <si>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</si>
  <si>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</si>
  <si>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</si>
  <si>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</si>
  <si>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</si>
  <si>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</si>
  <si>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</si>
  <si>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</si>
  <si>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</si>
  <si>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</si>
  <si>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</si>
  <si>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</si>
  <si>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</si>
  <si>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</si>
  <si>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</si>
  <si>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</si>
  <si>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</si>
  <si>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</si>
  <si>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</si>
  <si>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</si>
  <si>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</si>
  <si>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</si>
  <si>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</si>
  <si>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</si>
  <si>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</si>
  <si>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</si>
  <si>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</si>
  <si>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</si>
  <si>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</si>
  <si>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</si>
  <si>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</si>
  <si>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</si>
  <si>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</si>
  <si>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</si>
  <si>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</si>
  <si>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</si>
  <si>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</si>
  <si>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</si>
  <si>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</si>
  <si>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</si>
  <si>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</si>
  <si>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</si>
  <si>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</si>
  <si>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</si>
  <si>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</si>
  <si>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</si>
  <si>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</si>
  <si>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</si>
  <si>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</si>
  <si>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</si>
  <si>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</si>
  <si>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</si>
  <si>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</si>
  <si>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</si>
  <si>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</si>
  <si>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</si>
  <si>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</si>
  <si>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</si>
  <si>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</si>
  <si>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SM.2B.23.11</t>
  </si>
  <si>
    <t>SM.2B.23.12</t>
  </si>
  <si>
    <t>SM.2B.23.13</t>
  </si>
  <si>
    <t>OSM.2B.23.1</t>
  </si>
  <si>
    <t>OSM.2B.23.2</t>
  </si>
  <si>
    <t>OSM.2B.23.3</t>
  </si>
  <si>
    <t>SM.2B.24.1</t>
  </si>
  <si>
    <t>SM.2B.24.2</t>
  </si>
  <si>
    <t>SM.2B.24.3</t>
  </si>
  <si>
    <t>SM.2B.24.4</t>
  </si>
  <si>
    <t>SM.2B.24.5</t>
  </si>
  <si>
    <t>SM.2B.24.6</t>
  </si>
  <si>
    <t>SM.2B.24.7</t>
  </si>
  <si>
    <t>SM.2B.24.8</t>
  </si>
  <si>
    <t>SM.2B.24.9</t>
  </si>
  <si>
    <t>SM.2B.24.10</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</si>
  <si>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</si>
  <si>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</si>
  <si>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</si>
  <si>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</si>
  <si>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</si>
  <si>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</si>
  <si>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</si>
  <si>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</si>
  <si>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</si>
  <si>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</si>
  <si>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</si>
  <si>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</si>
  <si>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</si>
  <si>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</si>
  <si>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</si>
  <si>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</si>
  <si>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</si>
  <si>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</si>
  <si>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</si>
  <si>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</si>
  <si>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</si>
  <si>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</si>
  <si>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</si>
  <si>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</si>
  <si>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</si>
  <si>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</si>
  <si>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</si>
  <si>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</si>
  <si>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</si>
  <si>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</si>
  <si>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</si>
  <si>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</si>
  <si>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</si>
  <si>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</si>
  <si>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</si>
  <si>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</si>
  <si>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</si>
  <si>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</si>
  <si>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</si>
  <si>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</si>
  <si>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</si>
  <si>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</si>
  <si>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</si>
  <si>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</si>
  <si>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</si>
  <si>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</si>
  <si>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</si>
  <si>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</si>
  <si>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</si>
  <si>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</si>
  <si>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</si>
  <si>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</si>
  <si>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</si>
  <si>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</si>
  <si>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</si>
  <si>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</si>
  <si>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</si>
  <si>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</si>
  <si>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</si>
  <si>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</si>
  <si>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</si>
  <si>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</si>
  <si>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</si>
  <si>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</si>
  <si>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</si>
  <si>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</si>
  <si>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</si>
  <si>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</si>
  <si>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</si>
  <si>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</si>
  <si>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</si>
  <si>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</si>
  <si>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</si>
  <si>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</si>
  <si>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</si>
  <si>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</si>
  <si>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</si>
  <si>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</si>
  <si>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</si>
  <si>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</si>
  <si>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</si>
  <si>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</si>
  <si>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</si>
  <si>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</si>
  <si>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</si>
  <si>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</si>
  <si>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</si>
  <si>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</si>
  <si>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o/w [if relevant, please specify]</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</si>
  <si>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</si>
  <si>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</si>
  <si>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</si>
  <si>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</si>
  <si>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</si>
  <si>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</si>
  <si>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</si>
  <si>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</si>
  <si>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</si>
  <si>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M.2B.24.11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</si>
  <si>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</si>
  <si>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</si>
  <si>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</si>
  <si>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</si>
  <si>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</si>
  <si>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</si>
  <si>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</si>
  <si>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</si>
  <si>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</si>
  <si>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</si>
  <si>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</si>
  <si>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</si>
  <si>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</si>
  <si>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</si>
  <si>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</si>
  <si>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</si>
  <si>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</si>
  <si>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</si>
  <si>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</si>
  <si>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</si>
  <si>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</si>
  <si>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</si>
  <si>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</si>
  <si>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</si>
  <si>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OSM.2A.19.2</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</si>
  <si>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</si>
  <si>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</si>
  <si>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</si>
  <si>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</si>
  <si>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</si>
  <si>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</si>
  <si>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</si>
  <si>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</si>
  <si>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</si>
  <si>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</si>
  <si>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</si>
  <si>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</si>
  <si>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</si>
  <si>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</si>
  <si>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</si>
  <si>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</si>
  <si>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</si>
  <si>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16. Primary Energy intensity (kWh/m2)</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</si>
  <si>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</si>
  <si>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</si>
  <si>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</si>
  <si>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</si>
  <si>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</si>
  <si>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</si>
  <si>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</si>
  <si>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</si>
  <si>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</si>
  <si>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</si>
  <si>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</si>
  <si>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</si>
  <si>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</si>
  <si>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</si>
  <si>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</si>
  <si>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</si>
  <si>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</si>
  <si>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</si>
  <si>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</si>
  <si>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</si>
  <si>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</si>
  <si>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</si>
  <si>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</si>
  <si>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</si>
  <si>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</si>
  <si>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</si>
  <si>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</si>
  <si>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</si>
  <si>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</si>
  <si>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</si>
  <si>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</si>
  <si>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</si>
  <si>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</si>
  <si>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</si>
  <si>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</si>
  <si>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</si>
  <si>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</si>
  <si>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</si>
  <si>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</si>
  <si>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</si>
  <si>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</si>
  <si>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</si>
  <si>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</si>
  <si>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</si>
  <si>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</si>
  <si>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</si>
  <si>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</si>
  <si>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</si>
  <si>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</si>
  <si>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</si>
  <si>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</si>
  <si>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</si>
  <si>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</si>
  <si>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</si>
  <si>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</si>
  <si>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</si>
  <si>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</si>
  <si>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</si>
  <si>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</si>
  <si>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</si>
  <si>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</si>
  <si>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</si>
  <si>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</si>
  <si>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</si>
  <si>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</si>
  <si>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</si>
  <si>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</si>
  <si>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</si>
  <si>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</si>
  <si>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</si>
  <si>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</si>
  <si>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</si>
  <si>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</si>
  <si>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</si>
  <si>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</si>
  <si>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</si>
  <si>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</si>
  <si>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</si>
  <si>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</si>
  <si>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</si>
  <si>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</si>
  <si>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</si>
  <si>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</si>
  <si>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</si>
  <si>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</si>
  <si>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</si>
  <si>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</si>
  <si>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</si>
  <si>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</si>
  <si>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</si>
  <si>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</si>
  <si>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</si>
  <si>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</si>
  <si>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</si>
  <si>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</si>
  <si>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</si>
  <si>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</si>
  <si>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</si>
  <si>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</si>
  <si>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</si>
  <si>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</si>
  <si>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</si>
  <si>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</si>
  <si>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</si>
  <si>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</si>
  <si>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</si>
  <si>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</si>
  <si>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</si>
  <si>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</si>
  <si>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</si>
  <si>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</si>
  <si>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</si>
  <si>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</si>
  <si>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</si>
  <si>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</si>
  <si>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</si>
  <si>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</si>
  <si>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</si>
  <si>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</si>
  <si>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24. EPC  Information of the financed CRE</t>
  </si>
  <si>
    <t>M.2B.24.12</t>
  </si>
  <si>
    <t>M.2B.24.13</t>
  </si>
  <si>
    <t>M.2B.24.14</t>
  </si>
  <si>
    <t>M.2B.24.15</t>
  </si>
  <si>
    <t>M.2B.24.16</t>
  </si>
  <si>
    <t>M.2B.24.17</t>
  </si>
  <si>
    <t>M.2B.24.18</t>
  </si>
  <si>
    <t>M.2B.24.19</t>
  </si>
  <si>
    <t>OM.2B.24.2</t>
  </si>
  <si>
    <t>OM.2B.24.3</t>
  </si>
  <si>
    <t>25. Average energy use intensity (kWh/m2)</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</si>
  <si>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</si>
  <si>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</si>
  <si>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</si>
  <si>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</si>
  <si>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</si>
  <si>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</si>
  <si>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</si>
  <si>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</si>
  <si>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</si>
  <si>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</si>
  <si>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</si>
  <si>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</si>
  <si>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</si>
  <si>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</si>
  <si>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</si>
  <si>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</si>
  <si>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</si>
  <si>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t>
  </si>
  <si>
    <t>M.2B.26.1</t>
  </si>
  <si>
    <t>M.2B.26.2</t>
  </si>
  <si>
    <t>M.2B.26.3</t>
  </si>
  <si>
    <t>M.2B.26.4</t>
  </si>
  <si>
    <t>M.2B.26.5</t>
  </si>
  <si>
    <t>M.2B.26.6</t>
  </si>
  <si>
    <t>M.2B.26.7</t>
  </si>
  <si>
    <t>M.2B.26.8</t>
  </si>
  <si>
    <t>M.2B.26.9</t>
  </si>
  <si>
    <t>M.2B.26.10</t>
  </si>
  <si>
    <t>M.2B.26.11</t>
  </si>
  <si>
    <t>OM.2B.26.1</t>
  </si>
  <si>
    <t>M.2B.27.1</t>
  </si>
  <si>
    <t>M.2B.27.2</t>
  </si>
  <si>
    <t>M.2B.27.3</t>
  </si>
  <si>
    <t>M.2B.27.4</t>
  </si>
  <si>
    <t>M.2B.27.5</t>
  </si>
  <si>
    <t>Social impact mortgage loans</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</si>
  <si>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</si>
  <si>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</si>
  <si>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</si>
  <si>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</si>
  <si>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</si>
  <si>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</si>
  <si>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</si>
  <si>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</si>
  <si>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</si>
  <si>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</si>
  <si>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</si>
  <si>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</si>
  <si>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</si>
  <si>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</si>
  <si>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</si>
  <si>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</si>
  <si>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</si>
  <si>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</si>
  <si>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</si>
  <si>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</si>
  <si>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</si>
  <si>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</si>
  <si>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</si>
  <si>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</si>
  <si>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</si>
  <si>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</si>
  <si>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</si>
  <si>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</si>
  <si>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</si>
  <si>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</si>
  <si>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</si>
  <si>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</si>
  <si>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</si>
  <si>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</si>
  <si>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</si>
  <si>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</si>
  <si>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</si>
  <si>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</si>
  <si>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</si>
  <si>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</si>
  <si>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</si>
  <si>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</si>
  <si>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</si>
  <si>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</si>
  <si>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</si>
  <si>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</si>
  <si>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</si>
  <si>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</si>
  <si>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</si>
  <si>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</si>
  <si>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</si>
  <si>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</si>
  <si>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</si>
  <si>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</si>
  <si>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</si>
  <si>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</si>
  <si>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</si>
  <si>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</si>
  <si>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</si>
  <si>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</si>
  <si>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</si>
  <si>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</si>
  <si>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</si>
  <si>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</si>
  <si>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22. Loan to Value (LTV) Information - INDEXED</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</si>
  <si>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</si>
  <si>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</si>
  <si>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</si>
  <si>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</si>
  <si>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</si>
  <si>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</si>
  <si>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</si>
  <si>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</si>
  <si>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</si>
  <si>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</si>
  <si>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</si>
  <si>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</si>
  <si>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</si>
  <si>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</si>
  <si>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</si>
  <si>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</si>
  <si>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M.7B.23.11</t>
  </si>
  <si>
    <t>M.7B.23.12</t>
  </si>
  <si>
    <t>M.7B.23.13</t>
  </si>
  <si>
    <t>o/w Cultural purposes</t>
  </si>
  <si>
    <t xml:space="preserve">Subsidised housing </t>
  </si>
  <si>
    <t>SM.2A.13.6</t>
  </si>
  <si>
    <t>F1. Harmonised Transparency Template - Optional Sustainable Mortgage Data</t>
  </si>
  <si>
    <t>CONTENT OF TAB F1</t>
  </si>
  <si>
    <t>Worksheet F1: Optional Sustainable M data</t>
  </si>
  <si>
    <t>New Property</t>
  </si>
  <si>
    <t>27. New Commercial Property</t>
  </si>
  <si>
    <t>Existing Property</t>
  </si>
  <si>
    <t>HG.1.14</t>
  </si>
  <si>
    <t>HG.1.15</t>
  </si>
  <si>
    <t>HG.1.16</t>
  </si>
  <si>
    <t>HG.1.17</t>
  </si>
  <si>
    <t>G.3.14.3</t>
  </si>
  <si>
    <t>G.3.14.4</t>
  </si>
  <si>
    <t>Cover pool involved in a sustainable/special purpose strategy? (Y/N)</t>
  </si>
  <si>
    <t>OSM.2B.23.4</t>
  </si>
  <si>
    <t>OSM.2B.23.5</t>
  </si>
  <si>
    <t>OSM.2B.23.6</t>
  </si>
  <si>
    <t>OSM.2B.23.7</t>
  </si>
  <si>
    <t>OSM.2B.23.8</t>
  </si>
  <si>
    <t>OSM.2B.23.9</t>
  </si>
  <si>
    <t>OSM.2B.23.10</t>
  </si>
  <si>
    <t>OSM.2B.23.11</t>
  </si>
  <si>
    <t>OSM.2B.23.12</t>
  </si>
  <si>
    <t>OSM.2B.23.13</t>
  </si>
  <si>
    <t>OSM.2B.23.14</t>
  </si>
  <si>
    <t>SM.2B.24.12</t>
  </si>
  <si>
    <t>SM.2B.24.13</t>
  </si>
  <si>
    <t>SM.2B.24.14</t>
  </si>
  <si>
    <t>SM.2B.24.15</t>
  </si>
  <si>
    <t>SM.2B.24.16</t>
  </si>
  <si>
    <t>SM.2B.24.17</t>
  </si>
  <si>
    <t>SM.2B.24.18</t>
  </si>
  <si>
    <t>SM.2B.24.19</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</si>
  <si>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</si>
  <si>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</si>
  <si>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</si>
  <si>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</si>
  <si>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</si>
  <si>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</si>
  <si>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</si>
  <si>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</si>
  <si>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</si>
  <si>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</si>
  <si>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</si>
  <si>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</si>
  <si>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</si>
  <si>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</si>
  <si>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</si>
  <si>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</si>
  <si>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</si>
  <si>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</si>
  <si>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</si>
  <si>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</si>
  <si>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</si>
  <si>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</si>
  <si>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</si>
  <si>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</si>
  <si>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</si>
  <si>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</si>
  <si>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</si>
  <si>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</si>
  <si>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</si>
  <si>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</si>
  <si>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</si>
  <si>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</si>
  <si>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</si>
  <si>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</si>
  <si>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</si>
  <si>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</si>
  <si>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</si>
  <si>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</si>
  <si>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</si>
  <si>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</si>
  <si>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</si>
  <si>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</si>
  <si>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</si>
  <si>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</si>
  <si>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</si>
  <si>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</si>
  <si>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</si>
  <si>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</si>
  <si>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</si>
  <si>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</si>
  <si>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</si>
  <si>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</si>
  <si>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</si>
  <si>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</si>
  <si>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</si>
  <si>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</si>
  <si>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</si>
  <si>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</si>
  <si>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</si>
  <si>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</si>
  <si>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</si>
  <si>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</si>
  <si>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</si>
  <si>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</si>
  <si>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</si>
  <si>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</si>
  <si>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</si>
  <si>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</si>
  <si>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</si>
  <si>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</si>
  <si>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</si>
  <si>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</si>
  <si>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</si>
  <si>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</si>
  <si>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</si>
  <si>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</si>
  <si>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</si>
  <si>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</si>
  <si>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</si>
  <si>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</si>
  <si>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</si>
  <si>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</si>
  <si>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</si>
  <si>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</si>
  <si>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</si>
  <si>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</si>
  <si>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</si>
  <si>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</si>
  <si>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</si>
  <si>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</si>
  <si>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Cut-off Date: 31/03/21</t>
  </si>
  <si>
    <t>Nykredit Realkredit A/S</t>
  </si>
  <si>
    <t>https://www.nykredit.com/en-gb/investor-relations/</t>
  </si>
  <si>
    <t>Total value of cover pool subtracted nominal value of covered bonds</t>
  </si>
  <si>
    <t>Minimum legal required OC of RWA</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</si>
  <si>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</si>
  <si>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</si>
  <si>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</si>
  <si>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</si>
  <si>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</si>
  <si>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</si>
  <si>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ECBC National Label Transparency Template (NTT) for Danish issuers</t>
  </si>
  <si>
    <t>General explanation</t>
  </si>
  <si>
    <t>X3</t>
  </si>
  <si>
    <t>Key Concepts Explanation</t>
  </si>
  <si>
    <t>X2</t>
  </si>
  <si>
    <t>X1</t>
  </si>
  <si>
    <t>Key Concepts</t>
  </si>
  <si>
    <t>Lending (Classification Societies, Size of Ships, NPL definition)</t>
  </si>
  <si>
    <t>S9-13</t>
  </si>
  <si>
    <t>Lending by ship type</t>
  </si>
  <si>
    <t>S6-S8</t>
  </si>
  <si>
    <t>Lending by region and ship type</t>
  </si>
  <si>
    <t>S5</t>
  </si>
  <si>
    <t>LTV</t>
  </si>
  <si>
    <t>S4</t>
  </si>
  <si>
    <t>Lending</t>
  </si>
  <si>
    <t>S1-S3</t>
  </si>
  <si>
    <t>Cover pool information</t>
  </si>
  <si>
    <t>G1-G4</t>
  </si>
  <si>
    <t>General Issuer Detail</t>
  </si>
  <si>
    <t>A</t>
  </si>
  <si>
    <t>Ship finance institutes</t>
  </si>
  <si>
    <t>Realised losses (%)</t>
  </si>
  <si>
    <t>M12a/B12a</t>
  </si>
  <si>
    <t>Realised losses (DKKm)</t>
  </si>
  <si>
    <t>M12/B12</t>
  </si>
  <si>
    <t>90 day Non-performing loans by property type, as percentage of lending, by continous LTV bracket, %</t>
  </si>
  <si>
    <t>M11b/B11b</t>
  </si>
  <si>
    <t>90 day Non-performing loans by property type, as percentage of lending, %</t>
  </si>
  <si>
    <t>M11a/B11a</t>
  </si>
  <si>
    <t>90 day Non-performing loans by property type, as percentage of instalments payments, %</t>
  </si>
  <si>
    <t>M11/B11</t>
  </si>
  <si>
    <t>Lending by remaining maturity, DKKm</t>
  </si>
  <si>
    <t>M10/B10</t>
  </si>
  <si>
    <t>Lending by Seasoning, DKKm (Seasoning defined by duration of customer relationship)</t>
  </si>
  <si>
    <t>M9/B9</t>
  </si>
  <si>
    <t>Lending by loan type - All loans, DKKm</t>
  </si>
  <si>
    <t>M8/B8</t>
  </si>
  <si>
    <t>Lending by loan type - Repayment Loans / Amortizing Loans, DKKm</t>
  </si>
  <si>
    <t>M7/B7</t>
  </si>
  <si>
    <t>Lending by loan type - IO Loans, DKKm</t>
  </si>
  <si>
    <t>M6/B6</t>
  </si>
  <si>
    <t>Lending by region, DKKm</t>
  </si>
  <si>
    <t>M5/B5</t>
  </si>
  <si>
    <t>Lending, by-loan to-value (LTV), current property value, Per cent ("Sidste krone")</t>
  </si>
  <si>
    <t>M4d/B4d</t>
  </si>
  <si>
    <t>Lending, by-loan to-value (LTV), current property value, DKKm ("Sidste krone")</t>
  </si>
  <si>
    <t>M4c/B4c</t>
  </si>
  <si>
    <t>Lending, by-loan to-value (LTV), current property value, Per cent</t>
  </si>
  <si>
    <t>M4b/B4b</t>
  </si>
  <si>
    <t>Lending, by-loan to-value (LTV), current property value, DKKm</t>
  </si>
  <si>
    <t>M4a/B4a</t>
  </si>
  <si>
    <t>Lending, by loan size, DKKm</t>
  </si>
  <si>
    <t>M3/B3</t>
  </si>
  <si>
    <t>Lending by property category, DKKm</t>
  </si>
  <si>
    <t>M2/B2</t>
  </si>
  <si>
    <t>Number of loans by property category</t>
  </si>
  <si>
    <t>M1/B1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</si>
  <si>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</si>
  <si>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</si>
  <si>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</si>
  <si>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</si>
  <si>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</si>
  <si>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</si>
  <si>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</si>
  <si>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</si>
  <si>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</si>
  <si>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</si>
  <si>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</si>
  <si>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</si>
  <si>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</si>
  <si>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Specialised finance institutes</t>
  </si>
  <si>
    <t>As of</t>
  </si>
  <si>
    <t>ECBC Label Template : Contents</t>
  </si>
  <si>
    <t>To Contents</t>
  </si>
  <si>
    <t>Loan loss provisions (sum of total individual and group wise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</si>
  <si>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</si>
  <si>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</si>
  <si>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</si>
  <si>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</si>
  <si>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</si>
  <si>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</si>
  <si>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</si>
  <si>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</si>
  <si>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</si>
  <si>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</si>
  <si>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</si>
  <si>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</si>
  <si>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</si>
  <si>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</si>
  <si>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</si>
  <si>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</si>
  <si>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</si>
  <si>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</si>
  <si>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</si>
  <si>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</si>
  <si>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 xml:space="preserve">Guarantees (e.g. provided by states, municipals, banks) </t>
  </si>
  <si>
    <t>Senior Secured Bonds</t>
  </si>
  <si>
    <t>Outstanding Senior Unsecured Liabilities</t>
  </si>
  <si>
    <t>Outstanding Covered Bonds (fair value)</t>
  </si>
  <si>
    <t>Solvency Ratio (%)</t>
  </si>
  <si>
    <t>Tier 1 Ratio (%)</t>
  </si>
  <si>
    <t>of which: Used/registered for covered bond collateral pool</t>
  </si>
  <si>
    <t>Total Customer Loans(fair value)</t>
  </si>
  <si>
    <t>Total Balance Sheet Assets</t>
  </si>
  <si>
    <t>(DKKm – except Tier 1 and Solvency ratio)</t>
  </si>
  <si>
    <t xml:space="preserve">Key information regarding issuers' balance sheet </t>
  </si>
  <si>
    <t xml:space="preserve">Table A.    General Issuer Detail </t>
  </si>
  <si>
    <t>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</si>
  <si>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</si>
  <si>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</si>
  <si>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</si>
  <si>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</si>
  <si>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</si>
  <si>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</si>
  <si>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</si>
  <si>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t>
  </si>
  <si>
    <t>Specific balance principle</t>
  </si>
  <si>
    <t>General balance principle</t>
  </si>
  <si>
    <r>
      <t>Table G3 – Legal ALM (balance principle) adherence</t>
    </r>
    <r>
      <rPr>
        <b/>
        <vertAlign val="superscript"/>
        <sz val="12"/>
        <color theme="1"/>
        <rFont val="Calibri"/>
        <family val="2"/>
        <scheme val="minor"/>
      </rPr>
      <t>1</t>
    </r>
  </si>
  <si>
    <r>
      <t>-</t>
    </r>
    <r>
      <rPr>
        <sz val="7"/>
        <color theme="1"/>
        <rFont val="Times New Roman"/>
        <family val="1"/>
      </rPr>
      <t xml:space="preserve">          </t>
    </r>
    <r>
      <rPr>
        <sz val="11"/>
        <color theme="1"/>
        <rFont val="Calibri"/>
        <family val="2"/>
        <scheme val="minor"/>
      </rPr>
      <t xml:space="preserve">Of which… </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</si>
  <si>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</si>
  <si>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Of which  EUR</t>
    </r>
  </si>
  <si>
    <t>Un-hedged currency risk</t>
  </si>
  <si>
    <t>Un-hedged interest rate risk</t>
  </si>
  <si>
    <t>Completely hedged with derivatives</t>
  </si>
  <si>
    <t>Match funded (without interest and/or currency risk)</t>
  </si>
  <si>
    <r>
      <t xml:space="preserve">Total  value of loans </t>
    </r>
    <r>
      <rPr>
        <b/>
        <sz val="11"/>
        <color theme="1"/>
        <rFont val="Calibri"/>
        <family val="2"/>
        <scheme val="minor"/>
      </rPr>
      <t>funded</t>
    </r>
    <r>
      <rPr>
        <sz val="11"/>
        <color theme="1"/>
        <rFont val="Calibri"/>
        <family val="2"/>
        <scheme val="minor"/>
      </rPr>
      <t xml:space="preserve"> in cover pool</t>
    </r>
  </si>
  <si>
    <t>Table G2.2 – Interest and currency risk</t>
  </si>
  <si>
    <t>&gt; 5  years</t>
  </si>
  <si>
    <r>
      <t xml:space="preserve">&gt;1- </t>
    </r>
    <r>
      <rPr>
        <u/>
        <sz val="11"/>
        <rFont val="Calibri"/>
        <family val="2"/>
        <scheme val="minor"/>
      </rPr>
      <t xml:space="preserve">&lt; </t>
    </r>
    <r>
      <rPr>
        <sz val="11"/>
        <rFont val="Calibri"/>
        <family val="2"/>
        <scheme val="minor"/>
      </rPr>
      <t>5 years</t>
    </r>
  </si>
  <si>
    <r>
      <t>0-</t>
    </r>
    <r>
      <rPr>
        <u/>
        <sz val="11"/>
        <rFont val="Calibri"/>
        <family val="2"/>
        <scheme val="minor"/>
      </rPr>
      <t>&lt;</t>
    </r>
    <r>
      <rPr>
        <sz val="11"/>
        <rFont val="Calibri"/>
        <family val="2"/>
        <scheme val="minor"/>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</si>
  <si>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</si>
  <si>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</si>
  <si>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</si>
  <si>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</si>
  <si>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 to credit institute credit quality step 2</t>
  </si>
  <si>
    <t>Exposure to credit institute credit quality step 1</t>
  </si>
  <si>
    <t>Exposures to/guaranteed by govenments etc. third countries</t>
  </si>
  <si>
    <t>Exposures to/guaranteed by govenments etc. in EU</t>
  </si>
  <si>
    <r>
      <t xml:space="preserve">&gt;1- </t>
    </r>
    <r>
      <rPr>
        <u/>
        <sz val="11"/>
        <color theme="1"/>
        <rFont val="Calibri"/>
        <family val="2"/>
        <scheme val="minor"/>
      </rPr>
      <t xml:space="preserve">&lt; </t>
    </r>
    <r>
      <rPr>
        <sz val="11"/>
        <color theme="1"/>
        <rFont val="Calibri"/>
        <family val="2"/>
        <scheme val="minor"/>
      </rPr>
      <t>5 years</t>
    </r>
  </si>
  <si>
    <r>
      <t>0-</t>
    </r>
    <r>
      <rPr>
        <u/>
        <sz val="11"/>
        <color theme="1"/>
        <rFont val="Calibri"/>
        <family val="2"/>
        <scheme val="minor"/>
      </rPr>
      <t>&lt;</t>
    </r>
    <r>
      <rPr>
        <sz val="11"/>
        <color theme="1"/>
        <rFont val="Calibri"/>
        <family val="2"/>
        <scheme val="minor"/>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</si>
  <si>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</si>
  <si>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</si>
  <si>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</si>
  <si>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</si>
  <si>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</si>
  <si>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</si>
  <si>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</si>
  <si>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</si>
  <si>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</si>
  <si>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</si>
  <si>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</si>
  <si>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</si>
  <si>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</si>
  <si>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</si>
  <si>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</si>
  <si>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</si>
  <si>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</si>
  <si>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</si>
  <si>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</si>
  <si>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</si>
  <si>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</si>
  <si>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</si>
  <si>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</si>
  <si>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</si>
  <si>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</si>
  <si>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</si>
  <si>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</si>
  <si>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</si>
  <si>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</si>
  <si>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</si>
  <si>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</si>
  <si>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</si>
  <si>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</si>
  <si>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</si>
  <si>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</si>
  <si>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</si>
  <si>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r>
      <t xml:space="preserve">&gt; 4 and </t>
    </r>
    <r>
      <rPr>
        <sz val="11"/>
        <rFont val="Calibri"/>
        <family val="2"/>
      </rPr>
      <t>≤ 5 years</t>
    </r>
  </si>
  <si>
    <r>
      <t xml:space="preserve">&gt; 3 and </t>
    </r>
    <r>
      <rPr>
        <sz val="11"/>
        <rFont val="Calibri"/>
        <family val="2"/>
      </rPr>
      <t>≤ 4 years</t>
    </r>
  </si>
  <si>
    <r>
      <t xml:space="preserve">&gt; 2 and </t>
    </r>
    <r>
      <rPr>
        <sz val="11"/>
        <rFont val="Calibri"/>
        <family val="2"/>
      </rPr>
      <t>≤ 3 years</t>
    </r>
  </si>
  <si>
    <r>
      <t xml:space="preserve">&gt; 1 and </t>
    </r>
    <r>
      <rPr>
        <sz val="11"/>
        <rFont val="Calibri"/>
        <family val="2"/>
      </rPr>
      <t>≤ 2 years</t>
    </r>
  </si>
  <si>
    <t>1 year</t>
  </si>
  <si>
    <t>1 day – &lt; 1 year</t>
  </si>
  <si>
    <t>0-1 day</t>
  </si>
  <si>
    <t>Maturity of issued CBs</t>
  </si>
  <si>
    <t>Fair value of outstanding CBs (marked value)</t>
  </si>
  <si>
    <t>Nominal value of outstanding CBs</t>
  </si>
  <si>
    <t>DKKm / Percentage of nominal outstanding CBs</t>
  </si>
  <si>
    <t>Table G2 – Outstanding CBs</t>
  </si>
  <si>
    <t>N/A</t>
  </si>
  <si>
    <t>Loan loss provisions (cover pool level - shown i Table A on issuer level) - Optional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</si>
  <si>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</si>
  <si>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</si>
  <si>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</si>
  <si>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</si>
  <si>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</si>
  <si>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</si>
  <si>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</si>
  <si>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(percentage of risk weigted assets,general, by law)</t>
  </si>
  <si>
    <t>Overcollateralisation ratio</t>
  </si>
  <si>
    <t>Overcollateralisation</t>
  </si>
  <si>
    <t>Transmission or liquidation proceeds to CB holders (for redemption of CBs maturing 0-1 day)</t>
  </si>
  <si>
    <t>Nominal cover pool (total value)</t>
  </si>
  <si>
    <r>
      <t>Table G1.1 – General cover pool information</t>
    </r>
    <r>
      <rPr>
        <b/>
        <sz val="12"/>
        <color theme="1"/>
        <rFont val="Calibri"/>
        <family val="2"/>
        <scheme val="minor"/>
      </rPr>
      <t xml:space="preserve"> </t>
    </r>
  </si>
  <si>
    <t>In %</t>
  </si>
  <si>
    <t>&gt; DKK 100m</t>
  </si>
  <si>
    <t>DKK 50 - 100m</t>
  </si>
  <si>
    <t>DKK 20 - 50m</t>
  </si>
  <si>
    <t>DKK 5 - 20m</t>
  </si>
  <si>
    <t>DKK 2 - 5m</t>
  </si>
  <si>
    <t>DKK 0 - 2m</t>
  </si>
  <si>
    <t>Table M3/B3</t>
  </si>
  <si>
    <t>Social and cultural purposes</t>
  </si>
  <si>
    <t>Office and Business</t>
  </si>
  <si>
    <t>Manufacturing and Manual Industries</t>
  </si>
  <si>
    <t>Private rental</t>
  </si>
  <si>
    <t>Cooperative Housing</t>
  </si>
  <si>
    <t>Subsidised Housing</t>
  </si>
  <si>
    <t>Holiday houses</t>
  </si>
  <si>
    <t>Owner-occupied homes</t>
  </si>
  <si>
    <t>Table M2/B2</t>
  </si>
  <si>
    <t>Table M1/B1</t>
  </si>
  <si>
    <t>Property categories are defined according to Danish FSA's AS-reporting form</t>
  </si>
  <si>
    <t>Properties for social and cultural purposes</t>
  </si>
  <si>
    <t>Agricultutal properties</t>
  </si>
  <si>
    <t>Avg. LTV</t>
  </si>
  <si>
    <t>&gt; 100</t>
  </si>
  <si>
    <t>95 - 100</t>
  </si>
  <si>
    <t>90 - 94,9</t>
  </si>
  <si>
    <t>85 - 89,9</t>
  </si>
  <si>
    <t>80 - 84,9</t>
  </si>
  <si>
    <t>70 - 79,9</t>
  </si>
  <si>
    <t>60 - 69,9</t>
  </si>
  <si>
    <t>40 - 59,9</t>
  </si>
  <si>
    <t>20 - 39,9</t>
  </si>
  <si>
    <t>0 - 19,9</t>
  </si>
  <si>
    <t>Per cent</t>
  </si>
  <si>
    <t>Lending, by-loan to-value (LTV), current property value, PER CENT (Entire loan entered in the top LTV bracket)</t>
  </si>
  <si>
    <t>Table M4d/B4d</t>
  </si>
  <si>
    <t>Lending, by-loan to-value (LTV), current property value, DKKm (Entire loan entered in the top LTV bracket)</t>
  </si>
  <si>
    <t>Table M4c/B4c</t>
  </si>
  <si>
    <t>Lending, by-loan to-value (LTV), current property value, per cent</t>
  </si>
  <si>
    <t>Table M4b/B4b</t>
  </si>
  <si>
    <t>Table M4a/B4a</t>
  </si>
  <si>
    <t>Nord-Norge</t>
  </si>
  <si>
    <t>Trøndelag</t>
  </si>
  <si>
    <t>Vestlandet</t>
  </si>
  <si>
    <t>Agder og Rogaland</t>
  </si>
  <si>
    <t>Sør-Østlandet</t>
  </si>
  <si>
    <t>Hedmark og Oppland</t>
  </si>
  <si>
    <t>Oslo og Akershus</t>
  </si>
  <si>
    <r>
      <t xml:space="preserve">Table M5b </t>
    </r>
    <r>
      <rPr>
        <b/>
        <i/>
        <sz val="12"/>
        <rFont val="Calibri"/>
        <family val="2"/>
        <scheme val="minor"/>
      </rPr>
      <t>- Norway</t>
    </r>
  </si>
  <si>
    <t>Agricultural properties</t>
  </si>
  <si>
    <t>Greenland &amp; Faroe Islands</t>
  </si>
  <si>
    <r>
      <t xml:space="preserve">Table M5a </t>
    </r>
    <r>
      <rPr>
        <b/>
        <i/>
        <sz val="12"/>
        <rFont val="Calibri"/>
        <family val="2"/>
        <scheme val="minor"/>
      </rPr>
      <t>- Outside Denmark</t>
    </r>
  </si>
  <si>
    <t>Tables M5x below are distributed by issuer's choice. Must sum to column "Outside Denmark" in table M5</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</si>
  <si>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</si>
  <si>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</si>
  <si>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</si>
  <si>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</si>
  <si>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</si>
  <si>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</si>
  <si>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M5/B5 - Total</t>
  </si>
  <si>
    <t xml:space="preserve">Other </t>
  </si>
  <si>
    <t>Capped floaters</t>
  </si>
  <si>
    <t>Not Capped floaters</t>
  </si>
  <si>
    <t>Money market based loans</t>
  </si>
  <si>
    <t>- rate fixed &gt; 5 years</t>
  </si>
  <si>
    <t>- rate fixed &gt; 3 and ≤ 5 years</t>
  </si>
  <si>
    <t>- rate fixed &gt; 1 and ≤ 3 years</t>
  </si>
  <si>
    <t>- rate fixed ≤ 1 year</t>
  </si>
  <si>
    <t>Fixed-rate shorter period than maturity (ARM's etc.)</t>
  </si>
  <si>
    <t>Fixed-rate loans</t>
  </si>
  <si>
    <t>Index Loans</t>
  </si>
  <si>
    <t>Table M8/B8</t>
  </si>
  <si>
    <t>Non Capped floaters</t>
  </si>
  <si>
    <t>Table M7/B7</t>
  </si>
  <si>
    <t xml:space="preserve">* Interest-only loans at time of compilation. Interest-only is typically limited to a maximum of 10 years. </t>
  </si>
  <si>
    <t>Table M6/B6</t>
  </si>
  <si>
    <t>100k+</t>
  </si>
  <si>
    <t>50-100k</t>
  </si>
  <si>
    <t>25-50k</t>
  </si>
  <si>
    <t>0-25k</t>
  </si>
  <si>
    <t>Container</t>
  </si>
  <si>
    <t>Semi-Submersible</t>
  </si>
  <si>
    <t>Offshore Vessels</t>
  </si>
  <si>
    <t>Ferries/RO-RO</t>
  </si>
  <si>
    <t>Product Tankers</t>
  </si>
  <si>
    <t>Crude Oil Tankers</t>
  </si>
  <si>
    <t>Chemical Carriers</t>
  </si>
  <si>
    <t>LNG</t>
  </si>
  <si>
    <t>LPG</t>
  </si>
  <si>
    <t>Bulk</t>
  </si>
  <si>
    <t>Gross Ton.</t>
  </si>
  <si>
    <t>Lending distributed by size of ships and ship type, DKKm</t>
  </si>
  <si>
    <t>Table S13</t>
  </si>
  <si>
    <t>90 day NPL</t>
  </si>
  <si>
    <t xml:space="preserve">Total </t>
  </si>
  <si>
    <t>Table S12a</t>
  </si>
  <si>
    <t>Table S12</t>
  </si>
  <si>
    <t>&gt; 100 percent LTV</t>
  </si>
  <si>
    <t>90 - 100 percent LTV</t>
  </si>
  <si>
    <t>80 - 89.9 percent LTV</t>
  </si>
  <si>
    <t>&lt; 80 percent LTV</t>
  </si>
  <si>
    <t>90 day Non-performing loans, as percentage of  lending, %</t>
  </si>
  <si>
    <t>Table S11b</t>
  </si>
  <si>
    <t>Table S11a</t>
  </si>
  <si>
    <t>Registro Italiano Navale</t>
  </si>
  <si>
    <t>Polish Shipping Register S.A</t>
  </si>
  <si>
    <t>Nippon Kaiji Kyokai</t>
  </si>
  <si>
    <t>Lloyd's Register</t>
  </si>
  <si>
    <t>Germanischer Lloyd</t>
  </si>
  <si>
    <t>Det Norske Veritas</t>
  </si>
  <si>
    <t>Bureau Veritas</t>
  </si>
  <si>
    <t>American Bureau of Shippping</t>
  </si>
  <si>
    <t>Lending distributed by classification societies and ship type, DKKm</t>
  </si>
  <si>
    <t>Table S10</t>
  </si>
  <si>
    <t>&gt; 10 years</t>
  </si>
  <si>
    <t>≥ 5 - ≤ 10 years</t>
  </si>
  <si>
    <t>≥ 3 - ≤ 5 years</t>
  </si>
  <si>
    <t>≥ 1 - ≤ 3 years</t>
  </si>
  <si>
    <t>&lt; 1 year</t>
  </si>
  <si>
    <t>Semi-submersible</t>
  </si>
  <si>
    <t>Bulk Carriers</t>
  </si>
  <si>
    <t>Lending distributed by age of asset and ship type, DKKm</t>
  </si>
  <si>
    <t>Table S9</t>
  </si>
  <si>
    <t>Per cent of average loan balance</t>
  </si>
  <si>
    <t>Total realised losses, %</t>
  </si>
  <si>
    <t>Table M12a/B12a</t>
  </si>
  <si>
    <t>Total realised losses</t>
  </si>
  <si>
    <t>Table M12/B12</t>
  </si>
  <si>
    <t>&gt;100 per cent LTV</t>
  </si>
  <si>
    <t>90-100 per cent LTV</t>
  </si>
  <si>
    <t>80-89.9 per cent LTV</t>
  </si>
  <si>
    <t>70-79.9 per cent LTV</t>
  </si>
  <si>
    <t>60-69.9 per cent LTV</t>
  </si>
  <si>
    <t>&lt; 60per cent LTV</t>
  </si>
  <si>
    <t>Table M11b/B11b</t>
  </si>
  <si>
    <t>Table M11a/B11a</t>
  </si>
  <si>
    <t>90 day Non-performing loans by property type, as percentage of total payments, %</t>
  </si>
  <si>
    <t>Table M11/B11</t>
  </si>
  <si>
    <t>&gt; 20 Years</t>
  </si>
  <si>
    <t xml:space="preserve">≥ 10 - ≤ 20 Years </t>
  </si>
  <si>
    <t>≥ 5 - ≤ 10 Years</t>
  </si>
  <si>
    <t>≥ 3 - ≤ 5 Years</t>
  </si>
  <si>
    <t>≥ 1 - ≤ 3 Years</t>
  </si>
  <si>
    <t>&lt; 1 Years</t>
  </si>
  <si>
    <t>Table M10/B10</t>
  </si>
  <si>
    <t>≥ 12 - ≤ 24 months</t>
  </si>
  <si>
    <t>&lt; 12 months</t>
  </si>
  <si>
    <t>Table M9/B9</t>
  </si>
  <si>
    <t>Counterparty 1</t>
  </si>
  <si>
    <t>LIU16F6VZJSD6UKHD557</t>
  </si>
  <si>
    <t>52965FONQ5NZKP0WZL45</t>
  </si>
  <si>
    <t>Nykredit Bank A/S</t>
  </si>
  <si>
    <t>HTT 2020</t>
  </si>
  <si>
    <t>2021</t>
  </si>
  <si>
    <t>31 March 2021</t>
  </si>
  <si>
    <t>Y</t>
  </si>
  <si>
    <t>N</t>
  </si>
  <si>
    <t>Covered Bond Label</t>
  </si>
  <si>
    <t>Nykredit Realkredit - Capital Center H</t>
  </si>
  <si>
    <t>o/w Index loans</t>
  </si>
  <si>
    <t>o/w Adjustable Rate Mortgages</t>
  </si>
  <si>
    <t>o/w Money market based loans</t>
  </si>
  <si>
    <t xml:space="preserve">o/w Non capped floaters </t>
  </si>
  <si>
    <t>o/w Cooperative Housing</t>
  </si>
  <si>
    <t>Q1 2021</t>
  </si>
  <si>
    <t>B</t>
  </si>
  <si>
    <t>C</t>
  </si>
  <si>
    <t>D</t>
  </si>
  <si>
    <t>E</t>
  </si>
  <si>
    <t>F</t>
  </si>
  <si>
    <t>G</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</si>
  <si>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</si>
  <si>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</si>
  <si>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</si>
  <si>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</si>
  <si>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</si>
  <si>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</si>
  <si>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</si>
  <si>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</si>
  <si>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</si>
  <si>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</si>
  <si>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</si>
  <si>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</si>
  <si>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</si>
  <si>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</si>
  <si>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</si>
  <si>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</si>
  <si>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</si>
  <si>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</si>
  <si>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</si>
  <si>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</si>
  <si>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</si>
  <si>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t>Green Bond Framework</t>
  </si>
  <si>
    <t>Link to second party opinion</t>
  </si>
  <si>
    <t xml:space="preserve">Sustainalytics Second Party Opinion </t>
  </si>
  <si>
    <t>A and B label/estimate or equivalent labelled properties</t>
  </si>
  <si>
    <r>
      <t>New properties are bui</t>
    </r>
    <r>
      <rPr>
        <sz val="11"/>
        <color rgb="FF000000"/>
        <rFont val="Calibri"/>
        <family val="2"/>
      </rPr>
      <t>ldings constructed within the last 5 calender years</t>
    </r>
  </si>
  <si>
    <t>Reporting Date: 17/05/21</t>
  </si>
  <si>
    <t>Lending to public housing (affordable housing), schools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</si>
</sst>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 #,##0.00_ ;_ * \-#,##0.00_ ;_ * &quot;-&quot;??_ ;_ @_ "/>
    <numFmt numFmtId="165" formatCode="0.0%"/>
    <numFmt numFmtId="166" formatCode="#,##0.0"/>
    <numFmt numFmtId="167" formatCode="0.0"/>
    <numFmt numFmtId="168" formatCode="_(&quot;kr &quot;* #,##0.00_);_(&quot;kr &quot;* \(#,##0.00\);_(&quot;kr &quot;* &quot;-&quot;??_);_(@_)"/>
    <numFmt numFmtId="169" formatCode="dd/mmm/yyyy"/>
    <numFmt numFmtId="170" formatCode="_ * #,##0.0_ ;_ * \-#,##0.0_ ;_ * &quot;-&quot;??_ ;_ @_ "/>
    <numFmt numFmtId="171" formatCode="_ * #,##0_ ;_ * \-#,##0_ ;_ * &quot;-&quot;??_ ;_ @_ "/>
    <numFmt numFmtId="172" formatCode="_ * #,##0.0_ ;_ * \-#,##0.0_ ;_ * &quot;-&quot;?_ ;_ @_ "/>
  </numFmts>
  <fonts count="9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1"/>
      <color rgb="FFFF0000"/>
      <name val="Calibri"/>
      <family val="2"/>
      <scheme val="minor"/>
    </font>
    <font>
      <sz val="11"/>
      <color theme="1"/>
      <name val="Calibri"/>
      <family val="2"/>
    </font>
    <font>
      <sz val="9"/>
      <name val="Calibri"/>
      <family val="2"/>
      <scheme val="minor"/>
    </font>
    <font>
      <b/>
      <sz val="9"/>
      <name val="Calibri"/>
      <family val="2"/>
      <scheme val="minor"/>
    </font>
    <font>
      <sz val="10"/>
      <name val="Calibri"/>
      <family val="1"/>
      <scheme val="minor"/>
    </font>
    <font>
      <sz val="11"/>
      <color theme="1"/>
      <name val="Agency FB"/>
      <family val="2"/>
    </font>
    <font>
      <sz val="11"/>
      <color rgb="FF3F3F76"/>
      <name val="Agency FB"/>
      <family val="2"/>
    </font>
    <font>
      <b/>
      <sz val="11"/>
      <color rgb="FFFA7D00"/>
      <name val="Agency FB"/>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8"/>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sz val="11"/>
      <color rgb="FF000000"/>
      <name val="Calibri"/>
      <family val="2"/>
      <scheme val="minor"/>
    </font>
    <font>
      <b/>
      <i/>
      <sz val="11"/>
      <color rgb="FF000000"/>
      <name val="Arial"/>
      <family val="2"/>
    </font>
    <font>
      <b/>
      <sz val="12"/>
      <color theme="0" tint="-0.499984740745262"/>
      <name val="Arial"/>
      <family val="2"/>
    </font>
    <font>
      <i/>
      <sz val="11"/>
      <color rgb="FF000000"/>
      <name val="Calibri"/>
      <family val="2"/>
      <scheme val="minor"/>
    </font>
    <font>
      <b/>
      <sz val="11"/>
      <color rgb="FF000000"/>
      <name val="Arial"/>
      <family val="2"/>
    </font>
    <font>
      <b/>
      <sz val="12"/>
      <color rgb="FF000000"/>
      <name val="Calibri"/>
      <family val="2"/>
      <scheme val="minor"/>
    </font>
    <font>
      <b/>
      <i/>
      <sz val="11"/>
      <name val="Arial"/>
      <family val="2"/>
    </font>
    <font>
      <sz val="8"/>
      <color theme="1"/>
      <name val="Calibri"/>
      <family val="2"/>
      <scheme val="minor"/>
    </font>
    <font>
      <sz val="12"/>
      <color theme="1"/>
      <name val="Calibri"/>
      <family val="2"/>
      <scheme val="minor"/>
    </font>
    <font>
      <i/>
      <sz val="10"/>
      <color theme="1"/>
      <name val="Calibri"/>
      <family val="2"/>
      <scheme val="minor"/>
    </font>
    <font>
      <b/>
      <vertAlign val="superscript"/>
      <sz val="12"/>
      <color theme="1"/>
      <name val="Calibri"/>
      <family val="2"/>
      <scheme val="minor"/>
    </font>
    <font>
      <sz val="7"/>
      <color theme="1"/>
      <name val="Times New Roman"/>
      <family val="1"/>
    </font>
    <font>
      <u/>
      <sz val="11"/>
      <color theme="1"/>
      <name val="Calibri"/>
      <family val="2"/>
      <scheme val="minor"/>
    </font>
    <font>
      <sz val="11"/>
      <name val="Calibri"/>
      <family val="2"/>
    </font>
    <font>
      <b/>
      <sz val="12"/>
      <color theme="1"/>
      <name val="Calibri"/>
      <family val="2"/>
      <scheme val="minor"/>
    </font>
    <font>
      <b/>
      <sz val="12"/>
      <name val="Calibri"/>
      <family val="2"/>
      <scheme val="minor"/>
    </font>
    <font>
      <b/>
      <i/>
      <sz val="11"/>
      <color theme="1"/>
      <name val="Calibri"/>
      <family val="2"/>
      <scheme val="minor"/>
    </font>
    <font>
      <b/>
      <i/>
      <sz val="12"/>
      <name val="Calibri"/>
      <family val="2"/>
      <scheme val="minor"/>
    </font>
    <font>
      <b/>
      <sz val="9"/>
      <color rgb="FF000000"/>
      <name val="Arial"/>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theme="6" tint="0.79998168889431442"/>
        <bgColor theme="6" tint="0.79998168889431442"/>
      </patternFill>
    </fill>
    <fill>
      <patternFill patternType="solid">
        <fgColor indexed="9"/>
        <bgColor indexed="64"/>
      </patternFill>
    </fill>
    <fill>
      <patternFill patternType="solid">
        <fgColor theme="0" tint="-0.14999847407452621"/>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s>
  <cellStyleXfs count="17">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52" fillId="0" borderId="0"/>
    <xf numFmtId="168" fontId="28" fillId="0" borderId="0" applyFont="0" applyFill="0" applyBorder="0" applyAlignment="0" applyProtection="0"/>
    <xf numFmtId="0" fontId="53" fillId="10" borderId="0" applyNumberFormat="0" applyBorder="0" applyAlignment="0" applyProtection="0"/>
    <xf numFmtId="0" fontId="54" fillId="8" borderId="33" applyNumberFormat="0" applyAlignment="0" applyProtection="0"/>
    <xf numFmtId="0" fontId="55" fillId="9" borderId="33" applyNumberFormat="0" applyAlignment="0" applyProtection="0"/>
    <xf numFmtId="0" fontId="42" fillId="0" borderId="0"/>
    <xf numFmtId="0" fontId="68" fillId="0" borderId="0" applyNumberFormat="0" applyFill="0" applyBorder="0" applyAlignment="0" applyProtection="0">
      <alignment vertical="top"/>
      <protection locked="0"/>
    </xf>
    <xf numFmtId="43" fontId="4" fillId="0" borderId="0" applyFont="0" applyFill="0" applyBorder="0" applyAlignment="0" applyProtection="0"/>
  </cellStyleXfs>
  <cellXfs count="666">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2" fillId="0"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165" fontId="20" fillId="6" borderId="0" xfId="1" applyNumberFormat="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4" fillId="0" borderId="0" xfId="0" quotePrefix="1" applyNumberFormat="1"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0" fillId="5" borderId="0"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0" fillId="0" borderId="0" xfId="0" applyNumberFormat="1" applyAlignment="1">
      <alignment horizontal="center" vertical="center"/>
    </xf>
    <xf numFmtId="0" fontId="0" fillId="0" borderId="20" xfId="0" applyBorder="1"/>
    <xf numFmtId="0" fontId="0" fillId="0" borderId="22" xfId="0" applyBorder="1"/>
    <xf numFmtId="0" fontId="2" fillId="0" borderId="0" xfId="0" applyFont="1" applyFill="1" applyBorder="1" applyAlignment="1">
      <alignment horizontal="center" vertical="center" wrapText="1"/>
    </xf>
    <xf numFmtId="0" fontId="9" fillId="0" borderId="0" xfId="0" applyFont="1" applyAlignment="1">
      <alignment horizontal="left" vertical="center"/>
    </xf>
    <xf numFmtId="0" fontId="45" fillId="0" borderId="0" xfId="0" applyFont="1" applyAlignment="1">
      <alignment horizontal="center" vertical="center"/>
    </xf>
    <xf numFmtId="0" fontId="3" fillId="0" borderId="0" xfId="0" applyFont="1" applyAlignment="1">
      <alignment horizontal="center" vertical="center" wrapText="1"/>
    </xf>
    <xf numFmtId="0" fontId="0" fillId="0" borderId="14" xfId="0" applyBorder="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4" fillId="0" borderId="28" xfId="2" applyBorder="1" applyAlignment="1" applyProtection="1">
      <alignment vertical="center" wrapText="1"/>
      <protection locked="0"/>
    </xf>
    <xf numFmtId="0" fontId="14" fillId="0" borderId="0" xfId="2" applyAlignment="1">
      <alignment vertical="center" wrapText="1"/>
    </xf>
    <xf numFmtId="0" fontId="18"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18" fillId="2" borderId="0" xfId="0" applyFont="1" applyFill="1" applyAlignment="1">
      <alignment horizontal="center" vertical="center" wrapText="1"/>
    </xf>
    <xf numFmtId="0" fontId="23" fillId="6"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24" fillId="0" borderId="0" xfId="0" applyFont="1" applyAlignment="1">
      <alignment horizontal="center" vertical="center" wrapText="1"/>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5" fontId="2" fillId="0" borderId="0" xfId="0" applyNumberFormat="1" applyFont="1" applyAlignment="1">
      <alignment horizontal="center" vertical="center" wrapText="1"/>
    </xf>
    <xf numFmtId="0" fontId="24" fillId="0" borderId="0" xfId="0" applyFont="1" applyAlignment="1">
      <alignment horizontal="right" vertical="center" wrapText="1"/>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6" fontId="2" fillId="0" borderId="0" xfId="0" applyNumberFormat="1" applyFont="1" applyAlignment="1">
      <alignment horizontal="center" vertical="center" wrapText="1"/>
    </xf>
    <xf numFmtId="0" fontId="32" fillId="0" borderId="0" xfId="0" applyFont="1" applyAlignment="1">
      <alignment horizontal="center" vertical="center" wrapText="1"/>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0" fontId="0" fillId="0" borderId="0" xfId="0" quotePrefix="1" applyAlignment="1">
      <alignment horizontal="center" vertical="center" wrapText="1"/>
    </xf>
    <xf numFmtId="9" fontId="24" fillId="0" borderId="0" xfId="1"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applyNumberFormat="1" applyFont="1" applyAlignment="1">
      <alignment horizontal="center" vertical="center" wrapText="1"/>
    </xf>
    <xf numFmtId="9" fontId="2" fillId="0" borderId="0" xfId="1" applyFont="1" applyAlignment="1">
      <alignment horizontal="center" vertical="center" wrapText="1"/>
    </xf>
    <xf numFmtId="0" fontId="2" fillId="0" borderId="0" xfId="0" quotePrefix="1" applyFont="1" applyAlignment="1">
      <alignment horizontal="right" vertical="center" wrapText="1"/>
    </xf>
    <xf numFmtId="166"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1"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26" fillId="0" borderId="0" xfId="0" applyFont="1" applyAlignment="1">
      <alignment horizontal="center" vertical="center" wrapText="1"/>
    </xf>
    <xf numFmtId="0" fontId="18" fillId="2" borderId="0" xfId="0" applyFont="1" applyFill="1" applyBorder="1" applyAlignment="1">
      <alignment horizontal="center" vertical="center" wrapText="1"/>
    </xf>
    <xf numFmtId="0" fontId="23" fillId="6" borderId="0" xfId="0" quotePrefix="1" applyFont="1" applyFill="1" applyBorder="1" applyAlignment="1" applyProtection="1">
      <alignment horizontal="center" vertical="center" wrapText="1"/>
    </xf>
    <xf numFmtId="0" fontId="2" fillId="0" borderId="20"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14" fillId="0" borderId="22" xfId="2" quotePrefix="1" applyFill="1" applyBorder="1" applyAlignment="1">
      <alignment horizontal="center" vertical="center" wrapText="1"/>
    </xf>
    <xf numFmtId="0" fontId="2" fillId="0" borderId="23" xfId="0" applyFont="1" applyFill="1" applyBorder="1" applyAlignment="1">
      <alignment horizontal="center" vertical="center" wrapText="1"/>
    </xf>
    <xf numFmtId="0" fontId="6" fillId="0" borderId="0" xfId="2" applyFont="1" applyAlignment="1"/>
    <xf numFmtId="0" fontId="18" fillId="2" borderId="0"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8" fillId="2" borderId="0" xfId="0" applyFont="1" applyFill="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protection locked="0"/>
    </xf>
    <xf numFmtId="3" fontId="2" fillId="0" borderId="0" xfId="0" quotePrefix="1" applyNumberFormat="1" applyFont="1" applyFill="1" applyBorder="1" applyAlignment="1" applyProtection="1">
      <alignment horizontal="center" vertical="center" wrapText="1"/>
      <protection locked="0"/>
    </xf>
    <xf numFmtId="0" fontId="2" fillId="0" borderId="0" xfId="0" quotePrefix="1" applyFont="1" applyFill="1" applyBorder="1" applyAlignment="1" applyProtection="1">
      <alignment horizontal="center" vertical="center" wrapText="1"/>
      <protection locked="0"/>
    </xf>
    <xf numFmtId="166" fontId="2" fillId="0" borderId="0" xfId="0" applyNumberFormat="1" applyFont="1" applyFill="1" applyBorder="1" applyAlignment="1" applyProtection="1">
      <alignment horizontal="center" vertical="center" wrapText="1"/>
      <protection locked="0"/>
    </xf>
    <xf numFmtId="166" fontId="26"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horizontal="right" vertical="center" wrapText="1"/>
      <protection locked="0"/>
    </xf>
    <xf numFmtId="0" fontId="24" fillId="0" borderId="0" xfId="0" applyFont="1" applyFill="1" applyBorder="1" applyAlignment="1" applyProtection="1">
      <alignment horizontal="center" vertical="center" wrapText="1"/>
      <protection locked="0"/>
    </xf>
    <xf numFmtId="1"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Fill="1" applyBorder="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4" fontId="2" fillId="0" borderId="0" xfId="0" applyNumberFormat="1" applyFont="1" applyFill="1" applyBorder="1" applyAlignment="1">
      <alignment horizontal="center" vertical="center" wrapText="1"/>
    </xf>
    <xf numFmtId="0" fontId="59" fillId="4" borderId="0" xfId="0" applyFont="1" applyFill="1" applyAlignment="1">
      <alignment horizontal="left" vertical="top"/>
    </xf>
    <xf numFmtId="0" fontId="56" fillId="4" borderId="0" xfId="0" applyFont="1" applyFill="1" applyAlignment="1">
      <alignment horizontal="justify" vertical="center"/>
    </xf>
    <xf numFmtId="0" fontId="56" fillId="4" borderId="0" xfId="0" applyFont="1" applyFill="1" applyAlignment="1">
      <alignment horizontal="left" vertical="center"/>
    </xf>
    <xf numFmtId="0" fontId="57" fillId="11" borderId="0" xfId="14" applyFont="1" applyFill="1"/>
    <xf numFmtId="49" fontId="61" fillId="11" borderId="0" xfId="14" quotePrefix="1" applyNumberFormat="1" applyFont="1" applyFill="1" applyAlignment="1">
      <alignment horizontal="center" vertical="top"/>
    </xf>
    <xf numFmtId="169" fontId="42" fillId="11" borderId="0" xfId="14" applyNumberFormat="1" applyFill="1" applyAlignment="1">
      <alignment horizontal="center"/>
    </xf>
    <xf numFmtId="0" fontId="58" fillId="4" borderId="0" xfId="0" applyFont="1" applyFill="1" applyAlignment="1">
      <alignment horizontal="center" vertical="center" wrapText="1"/>
    </xf>
    <xf numFmtId="0" fontId="60" fillId="4" borderId="0" xfId="0" applyFont="1" applyFill="1" applyAlignment="1">
      <alignment horizontal="center" vertical="center"/>
    </xf>
    <xf numFmtId="0" fontId="66" fillId="4" borderId="0" xfId="0" applyFont="1" applyFill="1" applyAlignment="1">
      <alignment horizontal="left"/>
    </xf>
    <xf numFmtId="0" fontId="0" fillId="0" borderId="0" xfId="0"/>
    <xf numFmtId="0" fontId="0" fillId="0" borderId="0" xfId="0" applyAlignment="1">
      <alignment horizontal="center"/>
    </xf>
    <xf numFmtId="0" fontId="18" fillId="2" borderId="16" xfId="0" applyFont="1"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2"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9" fillId="4" borderId="0" xfId="15" applyFont="1" applyFill="1" applyBorder="1" applyAlignment="1" applyProtection="1"/>
    <xf numFmtId="0" fontId="68" fillId="4" borderId="0" xfId="15" quotePrefix="1" applyFill="1" applyBorder="1" applyAlignment="1" applyProtection="1"/>
    <xf numFmtId="0" fontId="70" fillId="4" borderId="0" xfId="0" applyFont="1" applyFill="1"/>
    <xf numFmtId="0" fontId="69" fillId="4" borderId="0" xfId="15" applyFont="1" applyFill="1" applyAlignment="1" applyProtection="1"/>
    <xf numFmtId="0" fontId="68" fillId="4" borderId="0" xfId="15" applyFill="1" applyAlignment="1" applyProtection="1">
      <alignment horizontal="right"/>
    </xf>
    <xf numFmtId="164" fontId="46" fillId="4" borderId="34" xfId="0" applyNumberFormat="1" applyFont="1" applyFill="1" applyBorder="1" applyAlignment="1">
      <alignment vertical="center" wrapText="1"/>
    </xf>
    <xf numFmtId="164" fontId="2" fillId="4" borderId="34" xfId="0" applyNumberFormat="1" applyFont="1" applyFill="1" applyBorder="1" applyAlignment="1">
      <alignment vertical="center" wrapText="1"/>
    </xf>
    <xf numFmtId="0" fontId="46" fillId="4" borderId="34" xfId="0" applyFont="1" applyFill="1" applyBorder="1" applyAlignment="1">
      <alignment vertical="center" wrapText="1"/>
    </xf>
    <xf numFmtId="170" fontId="0" fillId="4" borderId="34" xfId="3" applyNumberFormat="1" applyFont="1" applyFill="1" applyBorder="1" applyAlignment="1">
      <alignment vertical="top" wrapText="1"/>
    </xf>
    <xf numFmtId="170" fontId="48" fillId="0" borderId="34" xfId="3" applyNumberFormat="1" applyFont="1" applyFill="1" applyBorder="1" applyAlignment="1">
      <alignment vertical="top" wrapText="1"/>
    </xf>
    <xf numFmtId="0" fontId="46" fillId="4" borderId="34" xfId="0" applyFont="1" applyFill="1" applyBorder="1" applyAlignment="1">
      <alignment horizontal="left" vertical="center" wrapText="1" indent="3"/>
    </xf>
    <xf numFmtId="170" fontId="0" fillId="4" borderId="0" xfId="3" applyNumberFormat="1" applyFont="1" applyFill="1" applyBorder="1" applyAlignment="1">
      <alignment vertical="top" wrapText="1"/>
    </xf>
    <xf numFmtId="170" fontId="2" fillId="4" borderId="0" xfId="3" applyNumberFormat="1" applyFont="1" applyFill="1" applyBorder="1" applyAlignment="1">
      <alignment vertical="top" wrapText="1"/>
    </xf>
    <xf numFmtId="171" fontId="46" fillId="4" borderId="34" xfId="0" applyNumberFormat="1" applyFont="1" applyFill="1" applyBorder="1" applyAlignment="1">
      <alignment vertical="center" wrapText="1"/>
    </xf>
    <xf numFmtId="171" fontId="48" fillId="4" borderId="34" xfId="0" applyNumberFormat="1" applyFont="1" applyFill="1" applyBorder="1" applyAlignment="1">
      <alignment vertical="center" wrapText="1"/>
    </xf>
    <xf numFmtId="171" fontId="0" fillId="4" borderId="0" xfId="3" applyNumberFormat="1" applyFont="1" applyFill="1" applyBorder="1" applyAlignment="1">
      <alignment horizontal="right" vertical="top" wrapText="1"/>
    </xf>
    <xf numFmtId="171" fontId="2" fillId="4" borderId="0" xfId="3" applyNumberFormat="1" applyFont="1" applyFill="1" applyBorder="1" applyAlignment="1">
      <alignment horizontal="center" vertical="top" wrapText="1"/>
    </xf>
    <xf numFmtId="0" fontId="2" fillId="4" borderId="0" xfId="0" applyFont="1" applyFill="1"/>
    <xf numFmtId="170" fontId="0" fillId="4" borderId="0" xfId="3" applyNumberFormat="1" applyFont="1" applyFill="1" applyBorder="1" applyAlignment="1">
      <alignment horizontal="center" vertical="top" wrapText="1"/>
    </xf>
    <xf numFmtId="171" fontId="0" fillId="0" borderId="0" xfId="3" applyNumberFormat="1" applyFont="1" applyFill="1"/>
    <xf numFmtId="171" fontId="46" fillId="4" borderId="0" xfId="3" applyNumberFormat="1" applyFont="1" applyFill="1" applyBorder="1" applyAlignment="1">
      <alignment vertical="center" wrapText="1"/>
    </xf>
    <xf numFmtId="167" fontId="46" fillId="4" borderId="12" xfId="0" applyNumberFormat="1" applyFont="1" applyFill="1" applyBorder="1" applyAlignment="1">
      <alignment vertical="center" wrapText="1"/>
    </xf>
    <xf numFmtId="171" fontId="46" fillId="4" borderId="12" xfId="3" applyNumberFormat="1" applyFont="1" applyFill="1" applyBorder="1" applyAlignment="1">
      <alignment vertical="center" wrapText="1"/>
    </xf>
    <xf numFmtId="0" fontId="46" fillId="4" borderId="12" xfId="0" applyFont="1" applyFill="1" applyBorder="1" applyAlignment="1">
      <alignment vertical="center" wrapText="1"/>
    </xf>
    <xf numFmtId="165" fontId="0" fillId="4" borderId="0" xfId="1" applyNumberFormat="1" applyFont="1" applyFill="1" applyBorder="1" applyAlignment="1">
      <alignment vertical="top" wrapText="1"/>
    </xf>
    <xf numFmtId="165" fontId="46" fillId="4" borderId="35" xfId="1" applyNumberFormat="1" applyFont="1" applyFill="1" applyBorder="1" applyAlignment="1">
      <alignment vertical="center" wrapText="1"/>
    </xf>
    <xf numFmtId="0" fontId="46" fillId="4" borderId="35" xfId="0" applyFont="1" applyFill="1" applyBorder="1" applyAlignment="1">
      <alignment vertical="center" wrapText="1"/>
    </xf>
    <xf numFmtId="167" fontId="46" fillId="4" borderId="34" xfId="0" applyNumberFormat="1" applyFont="1" applyFill="1" applyBorder="1" applyAlignment="1">
      <alignment vertical="center" wrapText="1"/>
    </xf>
    <xf numFmtId="171" fontId="46" fillId="4" borderId="34" xfId="3" applyNumberFormat="1" applyFont="1" applyFill="1" applyBorder="1" applyAlignment="1">
      <alignment vertical="center" wrapText="1"/>
    </xf>
    <xf numFmtId="0" fontId="2" fillId="0" borderId="13" xfId="0" applyFont="1" applyBorder="1"/>
    <xf numFmtId="171" fontId="0" fillId="0" borderId="13" xfId="3" applyNumberFormat="1" applyFont="1" applyFill="1" applyBorder="1" applyAlignment="1">
      <alignment horizontal="center"/>
    </xf>
    <xf numFmtId="0" fontId="0" fillId="4" borderId="0" xfId="0" applyFill="1"/>
    <xf numFmtId="164" fontId="2" fillId="4" borderId="0" xfId="3" applyFont="1" applyFill="1" applyBorder="1"/>
    <xf numFmtId="164" fontId="2" fillId="4" borderId="13" xfId="3" applyFont="1" applyFill="1" applyBorder="1"/>
    <xf numFmtId="0" fontId="2" fillId="4" borderId="13" xfId="0" applyFont="1" applyFill="1" applyBorder="1"/>
    <xf numFmtId="164" fontId="2" fillId="4" borderId="0" xfId="3" applyFont="1" applyFill="1"/>
    <xf numFmtId="0" fontId="23" fillId="4" borderId="0" xfId="0" applyFont="1" applyFill="1"/>
    <xf numFmtId="164" fontId="0" fillId="4" borderId="0" xfId="3" applyFont="1" applyFill="1" applyBorder="1"/>
    <xf numFmtId="171" fontId="0" fillId="4" borderId="13" xfId="3" applyNumberFormat="1" applyFont="1" applyFill="1" applyBorder="1"/>
    <xf numFmtId="0" fontId="0" fillId="4" borderId="13" xfId="0" applyFill="1" applyBorder="1"/>
    <xf numFmtId="0" fontId="3" fillId="4" borderId="13" xfId="0" applyFont="1" applyFill="1" applyBorder="1"/>
    <xf numFmtId="164" fontId="0" fillId="4" borderId="0" xfId="3" applyFont="1" applyFill="1"/>
    <xf numFmtId="171"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5" fontId="0" fillId="4" borderId="0" xfId="1" applyNumberFormat="1" applyFont="1" applyFill="1" applyBorder="1" applyAlignment="1">
      <alignment vertical="center"/>
    </xf>
    <xf numFmtId="165" fontId="0" fillId="4" borderId="0" xfId="3" applyNumberFormat="1" applyFont="1" applyFill="1" applyBorder="1" applyAlignment="1">
      <alignment vertical="center"/>
    </xf>
    <xf numFmtId="170" fontId="0" fillId="4" borderId="0" xfId="3" applyNumberFormat="1" applyFont="1" applyFill="1" applyBorder="1"/>
    <xf numFmtId="171" fontId="2" fillId="4" borderId="0" xfId="3" applyNumberFormat="1" applyFont="1" applyFill="1" applyBorder="1" applyAlignment="1">
      <alignment horizontal="right"/>
    </xf>
    <xf numFmtId="170" fontId="48" fillId="4" borderId="0" xfId="3" applyNumberFormat="1" applyFont="1" applyFill="1" applyBorder="1" applyAlignment="1">
      <alignment horizontal="right"/>
    </xf>
    <xf numFmtId="170" fontId="46" fillId="0" borderId="0" xfId="3" applyNumberFormat="1" applyFont="1" applyFill="1" applyBorder="1" applyAlignment="1">
      <alignment vertical="center"/>
    </xf>
    <xf numFmtId="170" fontId="46" fillId="4" borderId="0" xfId="3" applyNumberFormat="1" applyFont="1" applyFill="1" applyBorder="1" applyAlignment="1">
      <alignment vertical="center"/>
    </xf>
    <xf numFmtId="171" fontId="46" fillId="4" borderId="0" xfId="3" applyNumberFormat="1" applyFont="1" applyFill="1" applyBorder="1" applyAlignment="1">
      <alignment vertical="center"/>
    </xf>
    <xf numFmtId="1" fontId="48" fillId="4" borderId="34" xfId="0" applyNumberFormat="1" applyFont="1" applyFill="1" applyBorder="1" applyAlignment="1">
      <alignment horizontal="right" vertical="center"/>
    </xf>
    <xf numFmtId="1" fontId="2" fillId="4" borderId="34" xfId="0" applyNumberFormat="1" applyFont="1" applyFill="1" applyBorder="1" applyAlignment="1">
      <alignment horizontal="right" vertical="center"/>
    </xf>
    <xf numFmtId="0" fontId="48" fillId="4" borderId="34" xfId="0" applyFont="1" applyFill="1" applyBorder="1"/>
    <xf numFmtId="0" fontId="2" fillId="4" borderId="34" xfId="0" applyFont="1" applyFill="1" applyBorder="1"/>
    <xf numFmtId="0" fontId="2" fillId="4" borderId="34" xfId="0" applyFont="1" applyFill="1" applyBorder="1" applyAlignment="1">
      <alignment horizontal="left" vertical="center"/>
    </xf>
    <xf numFmtId="165" fontId="0" fillId="4" borderId="34" xfId="1" applyNumberFormat="1" applyFont="1" applyFill="1" applyBorder="1" applyAlignment="1">
      <alignment vertical="center"/>
    </xf>
    <xf numFmtId="165" fontId="0" fillId="4" borderId="34" xfId="1" applyNumberFormat="1" applyFont="1" applyFill="1" applyBorder="1" applyAlignment="1">
      <alignment vertical="center" wrapText="1"/>
    </xf>
    <xf numFmtId="0" fontId="46" fillId="4" borderId="34" xfId="0" applyFont="1" applyFill="1" applyBorder="1" applyAlignment="1">
      <alignment vertical="center"/>
    </xf>
    <xf numFmtId="171" fontId="0" fillId="4" borderId="0" xfId="3" applyNumberFormat="1" applyFont="1" applyFill="1" applyBorder="1" applyAlignment="1">
      <alignment vertical="center" wrapText="1"/>
    </xf>
    <xf numFmtId="9" fontId="46" fillId="4" borderId="0" xfId="1" applyFont="1" applyFill="1" applyBorder="1" applyAlignment="1">
      <alignment vertical="center" wrapText="1"/>
    </xf>
    <xf numFmtId="3" fontId="0" fillId="4" borderId="0" xfId="0" applyNumberFormat="1" applyFill="1"/>
    <xf numFmtId="9" fontId="20" fillId="4" borderId="12" xfId="1" applyFont="1" applyFill="1" applyBorder="1"/>
    <xf numFmtId="9" fontId="24" fillId="4" borderId="12" xfId="1" applyFont="1" applyFill="1" applyBorder="1"/>
    <xf numFmtId="0" fontId="24" fillId="4" borderId="12" xfId="0" applyFont="1" applyFill="1" applyBorder="1"/>
    <xf numFmtId="170" fontId="3" fillId="4" borderId="12" xfId="3" applyNumberFormat="1" applyFont="1" applyFill="1" applyBorder="1"/>
    <xf numFmtId="170" fontId="2" fillId="4" borderId="12" xfId="3" applyNumberFormat="1" applyFont="1" applyFill="1" applyBorder="1"/>
    <xf numFmtId="0" fontId="2" fillId="4" borderId="12" xfId="0" applyFont="1" applyFill="1" applyBorder="1"/>
    <xf numFmtId="0" fontId="3" fillId="4" borderId="34" xfId="0" applyFont="1" applyFill="1" applyBorder="1" applyAlignment="1">
      <alignment wrapText="1"/>
    </xf>
    <xf numFmtId="0" fontId="0" fillId="4" borderId="34" xfId="0" applyFill="1" applyBorder="1" applyAlignment="1">
      <alignment wrapText="1"/>
    </xf>
    <xf numFmtId="0" fontId="2" fillId="4" borderId="34" xfId="0" applyFont="1" applyFill="1" applyBorder="1" applyAlignment="1">
      <alignment wrapText="1"/>
    </xf>
    <xf numFmtId="0" fontId="0" fillId="12" borderId="34" xfId="0" applyFill="1" applyBorder="1"/>
    <xf numFmtId="0" fontId="2" fillId="12" borderId="34" xfId="0" applyFont="1" applyFill="1" applyBorder="1"/>
    <xf numFmtId="0" fontId="20" fillId="12" borderId="34" xfId="0" applyFont="1" applyFill="1" applyBorder="1"/>
    <xf numFmtId="9" fontId="3" fillId="4" borderId="12" xfId="1" applyFont="1" applyFill="1" applyBorder="1"/>
    <xf numFmtId="171" fontId="2" fillId="4" borderId="12" xfId="3" applyNumberFormat="1" applyFont="1" applyFill="1" applyBorder="1"/>
    <xf numFmtId="171" fontId="3" fillId="4" borderId="12" xfId="3" applyNumberFormat="1" applyFont="1" applyFill="1" applyBorder="1"/>
    <xf numFmtId="0" fontId="87" fillId="12" borderId="34" xfId="0" applyFont="1" applyFill="1" applyBorder="1"/>
    <xf numFmtId="0" fontId="1" fillId="4" borderId="0" xfId="0" applyFont="1" applyFill="1"/>
    <xf numFmtId="14" fontId="1" fillId="4" borderId="0" xfId="0" applyNumberFormat="1" applyFont="1" applyFill="1" applyAlignment="1">
      <alignment horizontal="left"/>
    </xf>
    <xf numFmtId="0" fontId="1" fillId="4" borderId="0" xfId="0" applyFont="1" applyFill="1" applyAlignment="1">
      <alignment horizontal="right"/>
    </xf>
    <xf numFmtId="10" fontId="23" fillId="4" borderId="12" xfId="1" applyNumberFormat="1" applyFont="1" applyFill="1" applyBorder="1" applyAlignment="1">
      <alignment horizontal="center"/>
    </xf>
    <xf numFmtId="165" fontId="23" fillId="4" borderId="12" xfId="1" applyNumberFormat="1" applyFont="1" applyFill="1" applyBorder="1" applyAlignment="1">
      <alignment horizontal="right"/>
    </xf>
    <xf numFmtId="170" fontId="2" fillId="4" borderId="0" xfId="3" applyNumberFormat="1" applyFont="1" applyFill="1" applyAlignment="1">
      <alignment horizontal="right"/>
    </xf>
    <xf numFmtId="10" fontId="2" fillId="4" borderId="0" xfId="1" applyNumberFormat="1" applyFont="1" applyFill="1" applyAlignment="1">
      <alignment horizontal="center"/>
    </xf>
    <xf numFmtId="165" fontId="2" fillId="4" borderId="0" xfId="1" applyNumberFormat="1" applyFont="1" applyFill="1" applyAlignment="1">
      <alignment horizontal="right"/>
    </xf>
    <xf numFmtId="0" fontId="2" fillId="4" borderId="0" xfId="0" applyFont="1" applyFill="1" applyAlignment="1">
      <alignment wrapText="1"/>
    </xf>
    <xf numFmtId="0" fontId="2" fillId="4" borderId="0" xfId="0" applyFont="1" applyFill="1" applyAlignment="1">
      <alignment horizontal="center"/>
    </xf>
    <xf numFmtId="0" fontId="2" fillId="4" borderId="34" xfId="0" applyFont="1" applyFill="1" applyBorder="1" applyAlignment="1">
      <alignment horizontal="right" wrapText="1"/>
    </xf>
    <xf numFmtId="0" fontId="6" fillId="4" borderId="0" xfId="0" applyFont="1" applyFill="1"/>
    <xf numFmtId="172" fontId="6" fillId="4" borderId="0" xfId="0" applyNumberFormat="1" applyFont="1" applyFill="1"/>
    <xf numFmtId="170" fontId="23" fillId="4" borderId="12" xfId="3" applyNumberFormat="1" applyFont="1" applyFill="1" applyBorder="1" applyAlignment="1">
      <alignment horizontal="center"/>
    </xf>
    <xf numFmtId="0" fontId="0" fillId="4" borderId="12" xfId="0" applyFill="1" applyBorder="1"/>
    <xf numFmtId="170" fontId="2" fillId="4" borderId="0" xfId="3" applyNumberFormat="1" applyFont="1" applyFill="1" applyAlignment="1">
      <alignment horizontal="center"/>
    </xf>
    <xf numFmtId="0" fontId="0" fillId="4" borderId="0" xfId="0" applyFill="1" applyAlignment="1">
      <alignment wrapText="1"/>
    </xf>
    <xf numFmtId="0" fontId="0" fillId="4" borderId="34" xfId="0" applyFill="1" applyBorder="1" applyAlignment="1">
      <alignment horizontal="right" wrapText="1"/>
    </xf>
    <xf numFmtId="0" fontId="0" fillId="4" borderId="34" xfId="0" applyFill="1" applyBorder="1"/>
    <xf numFmtId="170" fontId="23" fillId="4" borderId="0" xfId="3" applyNumberFormat="1" applyFont="1" applyFill="1" applyBorder="1" applyAlignment="1">
      <alignment horizontal="center"/>
    </xf>
    <xf numFmtId="0" fontId="0" fillId="4" borderId="0" xfId="0" applyFill="1" applyAlignment="1">
      <alignment horizontal="center"/>
    </xf>
    <xf numFmtId="172" fontId="0" fillId="4" borderId="0" xfId="0" applyNumberFormat="1" applyFill="1"/>
    <xf numFmtId="170" fontId="23" fillId="4" borderId="12" xfId="3" applyNumberFormat="1" applyFont="1" applyFill="1" applyBorder="1" applyAlignment="1">
      <alignment horizontal="right"/>
    </xf>
    <xf numFmtId="0" fontId="23" fillId="4" borderId="12" xfId="0" applyFont="1" applyFill="1" applyBorder="1"/>
    <xf numFmtId="170" fontId="2" fillId="4" borderId="0" xfId="3" applyNumberFormat="1" applyFont="1" applyFill="1"/>
    <xf numFmtId="0" fontId="23" fillId="12" borderId="0" xfId="0" applyFont="1" applyFill="1"/>
    <xf numFmtId="0" fontId="20" fillId="12" borderId="0" xfId="0" applyFont="1" applyFill="1" applyAlignment="1">
      <alignment horizontal="left"/>
    </xf>
    <xf numFmtId="0" fontId="2" fillId="4" borderId="34" xfId="0" applyFont="1" applyFill="1" applyBorder="1" applyAlignment="1">
      <alignment horizontal="right"/>
    </xf>
    <xf numFmtId="0" fontId="3" fillId="4" borderId="12" xfId="0" applyFont="1" applyFill="1" applyBorder="1"/>
    <xf numFmtId="170" fontId="0" fillId="4" borderId="0" xfId="3" applyNumberFormat="1" applyFont="1" applyFill="1"/>
    <xf numFmtId="0" fontId="3" fillId="12" borderId="0" xfId="0" applyFont="1" applyFill="1"/>
    <xf numFmtId="0" fontId="87" fillId="12" borderId="0" xfId="0" applyFont="1" applyFill="1" applyAlignment="1">
      <alignment horizontal="left"/>
    </xf>
    <xf numFmtId="0" fontId="2" fillId="4" borderId="0" xfId="0" quotePrefix="1" applyFont="1" applyFill="1"/>
    <xf numFmtId="0" fontId="78" fillId="4" borderId="0" xfId="0" applyFont="1" applyFill="1"/>
    <xf numFmtId="2" fontId="3" fillId="4" borderId="12" xfId="3" applyNumberFormat="1" applyFont="1" applyFill="1" applyBorder="1" applyAlignment="1">
      <alignment horizontal="center"/>
    </xf>
    <xf numFmtId="2" fontId="0" fillId="4" borderId="0" xfId="3" applyNumberFormat="1" applyFont="1" applyFill="1" applyAlignment="1">
      <alignment horizontal="center"/>
    </xf>
    <xf numFmtId="0" fontId="3" fillId="4" borderId="34" xfId="0" applyFont="1" applyFill="1" applyBorder="1" applyAlignment="1">
      <alignment horizontal="center" wrapText="1"/>
    </xf>
    <xf numFmtId="0" fontId="0" fillId="4" borderId="34" xfId="0" applyFill="1" applyBorder="1" applyAlignment="1">
      <alignment horizontal="center" wrapText="1"/>
    </xf>
    <xf numFmtId="2" fontId="0" fillId="4" borderId="34" xfId="3" applyNumberFormat="1" applyFont="1" applyFill="1" applyBorder="1" applyAlignment="1">
      <alignment horizontal="center"/>
    </xf>
    <xf numFmtId="0" fontId="3" fillId="12" borderId="34" xfId="0" applyFont="1" applyFill="1" applyBorder="1"/>
    <xf numFmtId="0" fontId="87" fillId="12" borderId="34" xfId="0" applyFont="1" applyFill="1" applyBorder="1" applyAlignment="1">
      <alignment horizontal="left"/>
    </xf>
    <xf numFmtId="2" fontId="0" fillId="4" borderId="0" xfId="3" applyNumberFormat="1" applyFont="1" applyFill="1" applyBorder="1" applyAlignment="1">
      <alignment horizontal="center" wrapText="1"/>
    </xf>
    <xf numFmtId="2" fontId="3" fillId="4" borderId="0" xfId="3" applyNumberFormat="1" applyFont="1" applyFill="1" applyBorder="1" applyAlignment="1">
      <alignment horizontal="center"/>
    </xf>
    <xf numFmtId="0" fontId="7" fillId="4" borderId="0" xfId="0" applyFont="1" applyFill="1"/>
    <xf numFmtId="2" fontId="3" fillId="4" borderId="0" xfId="3" applyNumberFormat="1" applyFont="1" applyFill="1" applyBorder="1"/>
    <xf numFmtId="2" fontId="3" fillId="4" borderId="12" xfId="3" applyNumberFormat="1" applyFont="1" applyFill="1" applyBorder="1"/>
    <xf numFmtId="2" fontId="0" fillId="4" borderId="0" xfId="0" applyNumberFormat="1" applyFill="1"/>
    <xf numFmtId="0" fontId="49" fillId="4" borderId="0" xfId="0" applyFont="1" applyFill="1"/>
    <xf numFmtId="0" fontId="3" fillId="4" borderId="34" xfId="0" applyFont="1" applyFill="1" applyBorder="1" applyAlignment="1">
      <alignment horizontal="right" wrapText="1"/>
    </xf>
    <xf numFmtId="10" fontId="2" fillId="4" borderId="34" xfId="1" applyNumberFormat="1" applyFont="1" applyFill="1" applyBorder="1" applyAlignment="1">
      <alignment horizontal="right"/>
    </xf>
    <xf numFmtId="10" fontId="2" fillId="4" borderId="0" xfId="1" applyNumberFormat="1" applyFont="1" applyFill="1" applyAlignment="1">
      <alignment horizontal="right"/>
    </xf>
    <xf numFmtId="10" fontId="2" fillId="4" borderId="12" xfId="1" applyNumberFormat="1" applyFont="1" applyFill="1" applyBorder="1" applyAlignment="1">
      <alignment horizontal="right"/>
    </xf>
    <xf numFmtId="0" fontId="89" fillId="4" borderId="0" xfId="0" applyFont="1" applyFill="1"/>
    <xf numFmtId="10" fontId="2" fillId="0" borderId="0" xfId="1" applyNumberFormat="1" applyFont="1" applyFill="1" applyBorder="1" applyAlignment="1" applyProtection="1">
      <alignment horizontal="center" vertical="center" wrapText="1"/>
    </xf>
    <xf numFmtId="171" fontId="2" fillId="4" borderId="0" xfId="3" applyNumberFormat="1" applyFont="1" applyFill="1" applyBorder="1" applyAlignment="1">
      <alignment horizontal="right" vertical="center"/>
    </xf>
    <xf numFmtId="10" fontId="23" fillId="4" borderId="12" xfId="1" applyNumberFormat="1" applyFont="1" applyFill="1" applyBorder="1" applyAlignment="1">
      <alignment horizontal="right"/>
    </xf>
    <xf numFmtId="10" fontId="3" fillId="4" borderId="12" xfId="1" applyNumberFormat="1" applyFont="1" applyFill="1" applyBorder="1"/>
    <xf numFmtId="164" fontId="23" fillId="4" borderId="12" xfId="3" applyFont="1" applyFill="1" applyBorder="1" applyAlignment="1">
      <alignment horizontal="right"/>
    </xf>
    <xf numFmtId="171" fontId="0" fillId="4" borderId="0" xfId="3" applyNumberFormat="1" applyFont="1" applyFill="1" applyBorder="1"/>
    <xf numFmtId="171" fontId="48" fillId="4" borderId="0" xfId="3" applyNumberFormat="1" applyFont="1" applyFill="1" applyBorder="1" applyAlignment="1">
      <alignment horizontal="right"/>
    </xf>
    <xf numFmtId="171" fontId="46" fillId="0" borderId="0" xfId="3" applyNumberFormat="1" applyFont="1" applyFill="1" applyBorder="1" applyAlignment="1">
      <alignment vertical="center"/>
    </xf>
    <xf numFmtId="0" fontId="67" fillId="4" borderId="0" xfId="0" applyFont="1" applyFill="1" applyAlignment="1">
      <alignment horizontal="left"/>
    </xf>
    <xf numFmtId="164" fontId="0" fillId="4" borderId="0" xfId="0" applyNumberFormat="1" applyFill="1" applyAlignment="1">
      <alignment horizontal="right"/>
    </xf>
    <xf numFmtId="164" fontId="46" fillId="4" borderId="0" xfId="0" applyNumberFormat="1" applyFont="1" applyFill="1" applyAlignment="1">
      <alignment vertical="center" wrapText="1"/>
    </xf>
    <xf numFmtId="164" fontId="2" fillId="4" borderId="0" xfId="0" applyNumberFormat="1" applyFont="1" applyFill="1" applyAlignment="1">
      <alignment vertical="center" wrapText="1"/>
    </xf>
    <xf numFmtId="0" fontId="46" fillId="4" borderId="0" xfId="0" applyFont="1" applyFill="1" applyAlignment="1">
      <alignment vertical="center" wrapText="1"/>
    </xf>
    <xf numFmtId="0" fontId="46" fillId="4" borderId="0" xfId="0" applyFont="1" applyFill="1" applyAlignment="1">
      <alignment horizontal="left" vertical="center" wrapText="1" indent="6"/>
    </xf>
    <xf numFmtId="171" fontId="48" fillId="0" borderId="34" xfId="0" applyNumberFormat="1" applyFont="1" applyBorder="1" applyAlignment="1">
      <alignment vertical="center" wrapText="1"/>
    </xf>
    <xf numFmtId="0" fontId="46" fillId="0" borderId="34" xfId="0" applyFont="1" applyBorder="1" applyAlignment="1">
      <alignment vertical="center" wrapText="1"/>
    </xf>
    <xf numFmtId="0" fontId="46" fillId="12" borderId="0" xfId="0" applyFont="1" applyFill="1" applyAlignment="1">
      <alignment vertical="center" wrapText="1"/>
    </xf>
    <xf numFmtId="0" fontId="46" fillId="0" borderId="0" xfId="0" applyFont="1" applyAlignment="1">
      <alignment vertical="center" wrapText="1"/>
    </xf>
    <xf numFmtId="0" fontId="71" fillId="12" borderId="0" xfId="0" applyFont="1" applyFill="1" applyAlignment="1">
      <alignment horizontal="justify" vertical="center" wrapText="1"/>
    </xf>
    <xf numFmtId="0" fontId="72" fillId="12" borderId="0" xfId="0" applyFont="1" applyFill="1" applyAlignment="1">
      <alignment horizontal="justify" vertical="center" wrapText="1"/>
    </xf>
    <xf numFmtId="167" fontId="0" fillId="4" borderId="0" xfId="0" applyNumberFormat="1" applyFill="1" applyAlignment="1">
      <alignment vertical="top" wrapText="1"/>
    </xf>
    <xf numFmtId="0" fontId="46" fillId="4" borderId="0" xfId="0" applyFont="1" applyFill="1" applyAlignment="1">
      <alignment horizontal="justify" vertical="center" wrapText="1"/>
    </xf>
    <xf numFmtId="0" fontId="71" fillId="4" borderId="0" xfId="0" applyFont="1" applyFill="1" applyAlignment="1">
      <alignment vertical="center"/>
    </xf>
    <xf numFmtId="0" fontId="73" fillId="4" borderId="0" xfId="0" applyFont="1" applyFill="1" applyAlignment="1">
      <alignment horizontal="justify" vertical="center" wrapText="1"/>
    </xf>
    <xf numFmtId="0" fontId="74" fillId="4" borderId="0" xfId="0" applyFont="1" applyFill="1" applyAlignment="1">
      <alignment horizontal="justify" vertical="center" wrapText="1"/>
    </xf>
    <xf numFmtId="167" fontId="46" fillId="4" borderId="0" xfId="0" applyNumberFormat="1" applyFont="1" applyFill="1" applyAlignment="1">
      <alignment vertical="center" wrapText="1"/>
    </xf>
    <xf numFmtId="0" fontId="0" fillId="4" borderId="12" xfId="0" applyFill="1" applyBorder="1" applyAlignment="1">
      <alignment vertical="center" wrapText="1"/>
    </xf>
    <xf numFmtId="0" fontId="75" fillId="12" borderId="0" xfId="0" applyFont="1" applyFill="1" applyAlignment="1">
      <alignment horizontal="right" vertical="center" wrapText="1"/>
    </xf>
    <xf numFmtId="0" fontId="74" fillId="12" borderId="0" xfId="0" applyFont="1" applyFill="1" applyAlignment="1">
      <alignment vertical="center"/>
    </xf>
    <xf numFmtId="0" fontId="76" fillId="4" borderId="0" xfId="0" applyFont="1" applyFill="1"/>
    <xf numFmtId="0" fontId="77" fillId="4" borderId="0" xfId="0" applyFont="1" applyFill="1" applyAlignment="1">
      <alignment vertical="center"/>
    </xf>
    <xf numFmtId="0" fontId="56" fillId="4" borderId="0" xfId="0" applyFont="1" applyFill="1" applyAlignment="1">
      <alignment horizontal="justify" vertical="center" wrapText="1"/>
    </xf>
    <xf numFmtId="0" fontId="0" fillId="4" borderId="34" xfId="0" applyFill="1" applyBorder="1" applyAlignment="1">
      <alignment vertical="center"/>
    </xf>
    <xf numFmtId="0" fontId="0" fillId="4" borderId="0" xfId="0" applyFill="1" applyAlignment="1">
      <alignment vertical="center"/>
    </xf>
    <xf numFmtId="0" fontId="0" fillId="4" borderId="0" xfId="0" applyFill="1" applyAlignment="1">
      <alignment vertical="center" wrapText="1"/>
    </xf>
    <xf numFmtId="0" fontId="72" fillId="4" borderId="0" xfId="0" applyFont="1" applyFill="1" applyAlignment="1">
      <alignment horizontal="justify" vertical="center" wrapText="1"/>
    </xf>
    <xf numFmtId="0" fontId="56" fillId="12" borderId="0" xfId="0" applyFont="1" applyFill="1" applyAlignment="1">
      <alignment horizontal="justify" vertical="center" wrapText="1"/>
    </xf>
    <xf numFmtId="0" fontId="79" fillId="4" borderId="0" xfId="0" applyFont="1" applyFill="1" applyAlignment="1">
      <alignment vertical="center"/>
    </xf>
    <xf numFmtId="0" fontId="80" fillId="4" borderId="0" xfId="0" applyFont="1" applyFill="1"/>
    <xf numFmtId="0" fontId="80" fillId="4" borderId="0" xfId="0" applyFont="1" applyFill="1" applyAlignment="1">
      <alignment vertical="center"/>
    </xf>
    <xf numFmtId="0" fontId="0" fillId="4" borderId="0" xfId="0" applyFill="1" applyAlignment="1">
      <alignment horizontal="center" vertical="center"/>
    </xf>
    <xf numFmtId="0" fontId="2" fillId="0" borderId="0" xfId="0" applyFont="1"/>
    <xf numFmtId="0" fontId="0" fillId="0" borderId="13" xfId="0" applyBorder="1" applyAlignment="1">
      <alignment horizontal="center"/>
    </xf>
    <xf numFmtId="9" fontId="0" fillId="0" borderId="13" xfId="0" applyNumberFormat="1" applyBorder="1" applyAlignment="1">
      <alignment horizontal="center"/>
    </xf>
    <xf numFmtId="0" fontId="0" fillId="0" borderId="13" xfId="0" applyBorder="1"/>
    <xf numFmtId="0" fontId="72" fillId="4" borderId="0" xfId="0" applyFont="1" applyFill="1" applyAlignment="1">
      <alignment vertical="center" wrapText="1"/>
    </xf>
    <xf numFmtId="0" fontId="72" fillId="12" borderId="0" xfId="0" applyFont="1" applyFill="1" applyAlignment="1">
      <alignment vertical="center" wrapText="1"/>
    </xf>
    <xf numFmtId="0" fontId="0" fillId="4" borderId="0" xfId="0" applyFill="1" applyAlignment="1">
      <alignment horizontal="left"/>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46" fillId="4" borderId="0" xfId="0" applyFont="1" applyFill="1" applyAlignment="1">
      <alignment vertical="center"/>
    </xf>
    <xf numFmtId="0" fontId="2" fillId="4" borderId="0" xfId="0" applyFont="1" applyFill="1" applyAlignment="1">
      <alignment vertical="center"/>
    </xf>
    <xf numFmtId="9" fontId="46" fillId="4" borderId="0" xfId="0" applyNumberFormat="1" applyFont="1" applyFill="1" applyAlignment="1">
      <alignment horizontal="right" vertical="center"/>
    </xf>
    <xf numFmtId="0" fontId="2" fillId="0" borderId="0" xfId="0" applyFont="1" applyAlignment="1">
      <alignment vertical="center"/>
    </xf>
    <xf numFmtId="0" fontId="71" fillId="4" borderId="0" xfId="0" applyFont="1" applyFill="1" applyAlignment="1">
      <alignment vertical="center" wrapText="1"/>
    </xf>
    <xf numFmtId="0" fontId="75" fillId="12" borderId="0" xfId="0" applyFont="1" applyFill="1" applyAlignment="1">
      <alignment horizontal="center" vertical="center" wrapText="1"/>
    </xf>
    <xf numFmtId="0" fontId="72" fillId="12" borderId="0" xfId="0" applyFont="1" applyFill="1" applyAlignment="1">
      <alignment horizontal="left" vertical="center" wrapText="1"/>
    </xf>
    <xf numFmtId="0" fontId="3" fillId="4" borderId="0" xfId="0" applyFont="1" applyFill="1" applyAlignment="1">
      <alignment vertical="center"/>
    </xf>
    <xf numFmtId="1" fontId="48" fillId="4" borderId="0" xfId="0" applyNumberFormat="1" applyFont="1" applyFill="1" applyAlignment="1">
      <alignment horizontal="right" vertical="center"/>
    </xf>
    <xf numFmtId="1" fontId="2" fillId="4" borderId="0" xfId="0" applyNumberFormat="1" applyFont="1" applyFill="1" applyAlignment="1">
      <alignment horizontal="right" vertical="center"/>
    </xf>
    <xf numFmtId="0" fontId="48" fillId="4" borderId="0" xfId="0" applyFont="1" applyFill="1"/>
    <xf numFmtId="0" fontId="2" fillId="4" borderId="0" xfId="0" applyFont="1" applyFill="1" applyAlignment="1">
      <alignment horizontal="left" vertical="center" indent="1"/>
    </xf>
    <xf numFmtId="167" fontId="46" fillId="4" borderId="0" xfId="0" applyNumberFormat="1" applyFont="1" applyFill="1" applyAlignment="1">
      <alignment vertical="center"/>
    </xf>
    <xf numFmtId="167" fontId="0" fillId="4" borderId="0" xfId="0" applyNumberFormat="1" applyFill="1" applyAlignment="1">
      <alignment vertical="center"/>
    </xf>
    <xf numFmtId="167" fontId="0" fillId="4" borderId="0" xfId="0" applyNumberFormat="1" applyFill="1" applyAlignment="1">
      <alignment vertical="center" wrapText="1"/>
    </xf>
    <xf numFmtId="0" fontId="20" fillId="4" borderId="0" xfId="0" applyFont="1" applyFill="1"/>
    <xf numFmtId="0" fontId="86" fillId="4" borderId="0" xfId="0" applyFont="1" applyFill="1"/>
    <xf numFmtId="0" fontId="85" fillId="4" borderId="0" xfId="0" applyFont="1" applyFill="1"/>
    <xf numFmtId="0" fontId="2" fillId="12" borderId="0" xfId="0" applyFont="1" applyFill="1"/>
    <xf numFmtId="0" fontId="20" fillId="12" borderId="0" xfId="0" applyFont="1" applyFill="1" applyAlignment="1">
      <alignment horizontal="right"/>
    </xf>
    <xf numFmtId="0" fontId="0" fillId="12" borderId="0" xfId="0" applyFill="1"/>
    <xf numFmtId="0" fontId="87" fillId="12" borderId="0" xfId="0" applyFont="1" applyFill="1" applyAlignment="1">
      <alignment horizontal="right"/>
    </xf>
    <xf numFmtId="0" fontId="2" fillId="4" borderId="0" xfId="0" applyFont="1" applyFill="1" applyAlignment="1">
      <alignment horizontal="right" wrapText="1"/>
    </xf>
    <xf numFmtId="0" fontId="0" fillId="12" borderId="0" xfId="0" applyFill="1" applyAlignment="1">
      <alignment horizontal="left"/>
    </xf>
    <xf numFmtId="0" fontId="85" fillId="0" borderId="0" xfId="0" applyFont="1"/>
    <xf numFmtId="0" fontId="2" fillId="4" borderId="0" xfId="0" quotePrefix="1" applyFont="1" applyFill="1" applyAlignment="1">
      <alignment vertical="center"/>
    </xf>
    <xf numFmtId="0" fontId="0" fillId="4" borderId="0" xfId="0" applyFill="1" applyAlignment="1">
      <alignment horizontal="center" wrapText="1"/>
    </xf>
    <xf numFmtId="0" fontId="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1" fontId="2" fillId="0" borderId="0" xfId="0" applyNumberFormat="1" applyFont="1" applyAlignment="1">
      <alignment horizontal="center" vertical="center" wrapText="1"/>
    </xf>
    <xf numFmtId="0" fontId="22" fillId="2" borderId="0" xfId="0" applyFont="1" applyFill="1" applyAlignment="1">
      <alignment horizontal="center" vertical="center" wrapText="1"/>
    </xf>
    <xf numFmtId="14" fontId="43" fillId="0" borderId="0" xfId="0" applyNumberFormat="1" applyFont="1" applyAlignment="1">
      <alignment horizontal="center" vertical="center" wrapText="1"/>
    </xf>
    <xf numFmtId="0" fontId="43" fillId="0" borderId="0" xfId="0" applyFont="1" applyAlignment="1">
      <alignment horizontal="center" vertical="center" wrapText="1"/>
    </xf>
    <xf numFmtId="0" fontId="22" fillId="6" borderId="0" xfId="0" applyFont="1" applyFill="1" applyAlignment="1">
      <alignment horizontal="center" vertical="center" wrapText="1"/>
    </xf>
    <xf numFmtId="0" fontId="23" fillId="0" borderId="0" xfId="0" applyFont="1" applyAlignment="1">
      <alignment horizontal="left" vertical="center" wrapText="1"/>
    </xf>
    <xf numFmtId="0" fontId="23" fillId="0" borderId="0" xfId="0" quotePrefix="1" applyFont="1" applyAlignment="1">
      <alignment horizontal="left" vertical="center" wrapText="1"/>
    </xf>
    <xf numFmtId="0" fontId="5" fillId="2" borderId="0" xfId="0" applyFont="1" applyFill="1" applyAlignment="1">
      <alignment horizontal="center" vertical="center" wrapText="1"/>
    </xf>
    <xf numFmtId="166" fontId="2" fillId="0" borderId="0" xfId="0" quotePrefix="1" applyNumberFormat="1" applyFont="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xf numFmtId="3" fontId="2" fillId="0" borderId="0" xfId="0" applyNumberFormat="1" applyFont="1" applyAlignment="1" applyProtection="1">
      <alignment horizontal="center" vertical="center" wrapText="1"/>
    </xf>
    <xf numFmtId="166" fontId="0" fillId="0" borderId="0" xfId="0" applyNumberFormat="1" applyAlignment="1" applyProtection="1">
      <alignment horizontal="center" vertical="center" wrapText="1"/>
    </xf>
    <xf numFmtId="166" fontId="2" fillId="0" borderId="0" xfId="0" applyNumberFormat="1" applyFont="1" applyAlignment="1" applyProtection="1">
      <alignment horizontal="center" vertical="center" wrapText="1"/>
    </xf>
    <xf numFmtId="0" fontId="2" fillId="0" borderId="0" xfId="0" quotePrefix="1" applyFont="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71" fontId="0" fillId="0" borderId="0" xfId="0" applyNumberFormat="1"/>
    <xf numFmtId="0" fontId="14" fillId="0" borderId="0" xfId="2" applyAlignment="1">
      <alignment vertical="center"/>
    </xf>
    <xf numFmtId="0" fontId="14" fillId="0" borderId="0" xfId="2" applyFill="1" applyBorder="1" applyAlignment="1" applyProtection="1">
      <alignment horizontal="center" vertical="center" wrapText="1"/>
    </xf>
    <xf numFmtId="0" fontId="49" fillId="0" borderId="0" xfId="0" applyFont="1" applyAlignment="1" applyProtection="1">
      <alignment horizontal="center" vertical="center" wrapText="1"/>
    </xf>
    <xf numFmtId="0" fontId="23" fillId="0" borderId="0" xfId="0" quotePrefix="1" applyFont="1" applyFill="1" applyBorder="1" applyAlignment="1" applyProtection="1">
      <alignment horizontal="center" vertical="center" wrapText="1"/>
    </xf>
    <xf numFmtId="0" fontId="6" fillId="3" borderId="0" xfId="2" applyFont="1" applyFill="1" applyBorder="1" applyAlignment="1">
      <alignment horizontal="center"/>
    </xf>
    <xf numFmtId="0" fontId="6" fillId="0" borderId="0" xfId="2" applyFont="1" applyAlignment="1"/>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169" fontId="61" fillId="11" borderId="0" xfId="14"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4" xfId="0" applyFill="1" applyBorder="1" applyAlignment="1">
      <alignment horizontal="center" vertical="center"/>
    </xf>
    <xf numFmtId="0" fontId="56" fillId="4" borderId="0" xfId="0" applyFont="1" applyFill="1" applyAlignment="1">
      <alignment horizontal="left" vertical="center"/>
    </xf>
    <xf numFmtId="0" fontId="72" fillId="12"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4" xfId="0" applyFont="1" applyFill="1" applyBorder="1" applyAlignment="1">
      <alignment horizontal="center"/>
    </xf>
    <xf numFmtId="170" fontId="24" fillId="4" borderId="34" xfId="0" applyNumberFormat="1" applyFont="1" applyFill="1" applyBorder="1" applyAlignment="1">
      <alignment horizontal="center"/>
    </xf>
    <xf numFmtId="0" fontId="24" fillId="4" borderId="34" xfId="0" applyFont="1" applyFill="1" applyBorder="1" applyAlignment="1">
      <alignment horizont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8" fillId="2" borderId="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8" fillId="2" borderId="0" xfId="0" applyFont="1" applyFill="1" applyAlignment="1">
      <alignment horizontal="center"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170" fontId="2" fillId="4" borderId="0" xfId="16" applyNumberFormat="1" applyFont="1" applyFill="1" applyAlignment="1">
      <alignment horizontal="right"/>
    </xf>
  </cellXfs>
  <cellStyles count="17">
    <cellStyle name="20 % - Farve3 2" xfId="11" xr:uid="{00000000-0005-0000-0000-000000000000}"/>
    <cellStyle name="Beregning 2" xfId="13" xr:uid="{00000000-0005-0000-0000-000001000000}"/>
    <cellStyle name="Comma 2" xfId="3" xr:uid="{00000000-0005-0000-0000-000002000000}"/>
    <cellStyle name="Hyperlink 2" xfId="15" xr:uid="{00000000-0005-0000-0000-000003000000}"/>
    <cellStyle name="Input 2" xfId="12" xr:uid="{00000000-0005-0000-0000-000004000000}"/>
    <cellStyle name="Komma" xfId="16" builtinId="3"/>
    <cellStyle name="Link" xfId="2" builtinId="8"/>
    <cellStyle name="Normal" xfId="0" builtinId="0"/>
    <cellStyle name="Normal 2" xfId="4" xr:uid="{00000000-0005-0000-0000-000007000000}"/>
    <cellStyle name="Normal 3" xfId="5" xr:uid="{00000000-0005-0000-0000-000008000000}"/>
    <cellStyle name="Normal 4" xfId="6" xr:uid="{00000000-0005-0000-0000-000009000000}"/>
    <cellStyle name="Normal 5" xfId="9" xr:uid="{00000000-0005-0000-0000-00000A000000}"/>
    <cellStyle name="Normal 7" xfId="7" xr:uid="{00000000-0005-0000-0000-00000B000000}"/>
    <cellStyle name="Normal_porteføljerapport skabelon v4.3 - q1-2010 26apr2010" xfId="14" xr:uid="{00000000-0005-0000-0000-00000C000000}"/>
    <cellStyle name="Procent" xfId="1" builtinId="5"/>
    <cellStyle name="Standard 3" xfId="8" xr:uid="{00000000-0005-0000-0000-00000E000000}"/>
    <cellStyle name="Valuta 2" xfId="10" xr:uid="{00000000-0005-0000-0000-00000F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2C348F02-A2A3-4305-8C85-CC319E4DE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779FDC6-1DB0-4946-80A5-3FF7323B853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5428" y="5451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CC8712A-14BA-414E-B4C7-0D6D280DB5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D6C7616A-5FC0-4370-9276-5C59CEAB35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7454" y="55244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361E0D85-C4E0-449B-99A5-76C34DF07F40}"/>
            </a:ext>
          </a:extLst>
        </xdr:cNvPr>
        <xdr:cNvSpPr txBox="1"/>
      </xdr:nvSpPr>
      <xdr:spPr>
        <a:xfrm>
          <a:off x="1127311" y="3759201"/>
          <a:ext cx="2187762" cy="2559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H</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rgbClr val="FF0000"/>
              </a:solidFill>
              <a:latin typeface="+mn-lt"/>
              <a:ea typeface="+mn-ea"/>
              <a:cs typeface="+mn-cs"/>
            </a:rPr>
            <a:t>23/5/2021</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31/03/2021</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AA378A4-F906-4E5F-B860-3AB85DE978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07A2FC8-7733-4B0E-B282-AF33127F9062}"/>
            </a:ext>
          </a:extLst>
        </xdr:cNvPr>
        <xdr:cNvSpPr txBox="1"/>
      </xdr:nvSpPr>
      <xdr:spPr>
        <a:xfrm>
          <a:off x="134472" y="10792757"/>
          <a:ext cx="6492687" cy="329228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70FADC7D-4248-4431-92FE-F86DB688726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422587" y="5027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464C44BE-BD2B-4CB1-82CA-64F488C2A8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70B0D71A-0783-4C43-8DA5-39DCC91ADC0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58335" y="5139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3FF87AD3-E84D-4D1C-87F1-CDAFA9FB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396240</xdr:colOff>
      <xdr:row>2</xdr:row>
      <xdr:rowOff>90806</xdr:rowOff>
    </xdr:from>
    <xdr:ext cx="2639564" cy="621330"/>
    <xdr:pic>
      <xdr:nvPicPr>
        <xdr:cNvPr id="3" name="Picture 2">
          <a:extLst>
            <a:ext uri="{FF2B5EF4-FFF2-40B4-BE49-F238E27FC236}">
              <a16:creationId xmlns:a16="http://schemas.microsoft.com/office/drawing/2014/main" id="{513DCA8E-7AF6-4489-AE4F-FDFEF2F8D105}"/>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244340" y="459106"/>
          <a:ext cx="2639564" cy="62133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FD1066CD-2743-42CC-8D0E-C48C3438B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B6BAB211-0DA1-4EA7-9C83-F2035F24787C}"/>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3772" y="55245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CE0AF61-7F5B-44CE-8988-976BA62B72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71DCF8EE-9262-41BF-94B7-992ADFB075B6}"/>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33938" y="55565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8DF95344-17E6-456F-BD9D-56E470FF8C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5557668F-C601-4DC7-9715-A89D7266ADB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401182" y="549996"/>
          <a:ext cx="1452383" cy="439431"/>
        </a:xfrm>
        <a:prstGeom prst="rect">
          <a:avLst/>
        </a:prstGeom>
        <a:noFill/>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nykredit.com/siteassets/ir/files/debt/green-bonds/second-party-opinion-nykredit-green-bond-framework-2020_2020-11-04.pdf"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nykredit.com/siteassets/ir/files/debt/green-bonds/nykredit_green_bond_framework_2020.pdf"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84/" TargetMode="External"/><Relationship Id="rId5" Type="http://schemas.openxmlformats.org/officeDocument/2006/relationships/hyperlink" Target="https://www.coveredbondlabel.com/issuer/84/" TargetMode="External"/><Relationship Id="rId10" Type="http://schemas.openxmlformats.org/officeDocument/2006/relationships/vmlDrawing" Target="../drawings/vmlDrawing4.vml"/><Relationship Id="rId4" Type="http://schemas.openxmlformats.org/officeDocument/2006/relationships/hyperlink" Target="https://www.nykredit.com/en-gb/investor-relations/"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63" t="s">
        <v>1256</v>
      </c>
    </row>
    <row r="3" spans="1:1" x14ac:dyDescent="0.25">
      <c r="A3" s="126"/>
    </row>
    <row r="4" spans="1:1" ht="34.5" x14ac:dyDescent="0.25">
      <c r="A4" s="127" t="s">
        <v>1257</v>
      </c>
    </row>
    <row r="5" spans="1:1" ht="34.5" x14ac:dyDescent="0.25">
      <c r="A5" s="127" t="s">
        <v>1258</v>
      </c>
    </row>
    <row r="6" spans="1:1" ht="51.75" x14ac:dyDescent="0.25">
      <c r="A6" s="127" t="s">
        <v>1259</v>
      </c>
    </row>
    <row r="7" spans="1:1" ht="17.25" x14ac:dyDescent="0.25">
      <c r="A7" s="127"/>
    </row>
    <row r="8" spans="1:1" ht="18.75" x14ac:dyDescent="0.25">
      <c r="A8" s="128" t="s">
        <v>1260</v>
      </c>
    </row>
    <row r="9" spans="1:1" ht="34.5" x14ac:dyDescent="0.3">
      <c r="A9" s="137" t="s">
        <v>1423</v>
      </c>
    </row>
    <row r="10" spans="1:1" ht="86.25" x14ac:dyDescent="0.25">
      <c r="A10" s="130" t="s">
        <v>1261</v>
      </c>
    </row>
    <row r="11" spans="1:1" ht="34.5" x14ac:dyDescent="0.25">
      <c r="A11" s="130" t="s">
        <v>1262</v>
      </c>
    </row>
    <row r="12" spans="1:1" ht="17.25" x14ac:dyDescent="0.25">
      <c r="A12" s="130" t="s">
        <v>1263</v>
      </c>
    </row>
    <row r="13" spans="1:1" ht="17.25" x14ac:dyDescent="0.25">
      <c r="A13" s="130" t="s">
        <v>1264</v>
      </c>
    </row>
    <row r="14" spans="1:1" ht="34.5" x14ac:dyDescent="0.25">
      <c r="A14" s="130" t="s">
        <v>1265</v>
      </c>
    </row>
    <row r="15" spans="1:1" ht="17.25" x14ac:dyDescent="0.25">
      <c r="A15" s="130"/>
    </row>
    <row r="16" spans="1:1" ht="18.75" x14ac:dyDescent="0.25">
      <c r="A16" s="128" t="s">
        <v>1266</v>
      </c>
    </row>
    <row r="17" spans="1:1" ht="17.25" x14ac:dyDescent="0.25">
      <c r="A17" s="131" t="s">
        <v>1267</v>
      </c>
    </row>
    <row r="18" spans="1:1" ht="34.5" x14ac:dyDescent="0.25">
      <c r="A18" s="132" t="s">
        <v>1268</v>
      </c>
    </row>
    <row r="19" spans="1:1" ht="34.5" x14ac:dyDescent="0.25">
      <c r="A19" s="132" t="s">
        <v>1269</v>
      </c>
    </row>
    <row r="20" spans="1:1" ht="51.75" x14ac:dyDescent="0.25">
      <c r="A20" s="132" t="s">
        <v>1270</v>
      </c>
    </row>
    <row r="21" spans="1:1" ht="86.25" x14ac:dyDescent="0.25">
      <c r="A21" s="132" t="s">
        <v>1271</v>
      </c>
    </row>
    <row r="22" spans="1:1" ht="51.75" x14ac:dyDescent="0.25">
      <c r="A22" s="132" t="s">
        <v>1272</v>
      </c>
    </row>
    <row r="23" spans="1:1" ht="34.5" x14ac:dyDescent="0.25">
      <c r="A23" s="132" t="s">
        <v>1273</v>
      </c>
    </row>
    <row r="24" spans="1:1" ht="17.25" x14ac:dyDescent="0.25">
      <c r="A24" s="132" t="s">
        <v>1274</v>
      </c>
    </row>
    <row r="25" spans="1:1" ht="17.25" x14ac:dyDescent="0.25">
      <c r="A25" s="131" t="s">
        <v>1275</v>
      </c>
    </row>
    <row r="26" spans="1:1" ht="51.75" x14ac:dyDescent="0.3">
      <c r="A26" s="133" t="s">
        <v>1276</v>
      </c>
    </row>
    <row r="27" spans="1:1" ht="17.25" x14ac:dyDescent="0.3">
      <c r="A27" s="133" t="s">
        <v>1277</v>
      </c>
    </row>
    <row r="28" spans="1:1" ht="17.25" x14ac:dyDescent="0.25">
      <c r="A28" s="131" t="s">
        <v>1278</v>
      </c>
    </row>
    <row r="29" spans="1:1" ht="34.5" x14ac:dyDescent="0.25">
      <c r="A29" s="132" t="s">
        <v>1279</v>
      </c>
    </row>
    <row r="30" spans="1:1" ht="34.5" x14ac:dyDescent="0.25">
      <c r="A30" s="132" t="s">
        <v>1280</v>
      </c>
    </row>
    <row r="31" spans="1:1" ht="34.5" x14ac:dyDescent="0.25">
      <c r="A31" s="132" t="s">
        <v>1281</v>
      </c>
    </row>
    <row r="32" spans="1:1" ht="34.5" x14ac:dyDescent="0.25">
      <c r="A32" s="132" t="s">
        <v>1282</v>
      </c>
    </row>
    <row r="33" spans="1:1" ht="17.25" x14ac:dyDescent="0.25">
      <c r="A33" s="132"/>
    </row>
    <row r="34" spans="1:1" ht="18.75" x14ac:dyDescent="0.25">
      <c r="A34" s="128" t="s">
        <v>1283</v>
      </c>
    </row>
    <row r="35" spans="1:1" ht="17.25" x14ac:dyDescent="0.25">
      <c r="A35" s="131" t="s">
        <v>1284</v>
      </c>
    </row>
    <row r="36" spans="1:1" ht="34.5" x14ac:dyDescent="0.25">
      <c r="A36" s="132" t="s">
        <v>1285</v>
      </c>
    </row>
    <row r="37" spans="1:1" ht="34.5" x14ac:dyDescent="0.25">
      <c r="A37" s="132" t="s">
        <v>1286</v>
      </c>
    </row>
    <row r="38" spans="1:1" ht="34.5" x14ac:dyDescent="0.25">
      <c r="A38" s="132" t="s">
        <v>1287</v>
      </c>
    </row>
    <row r="39" spans="1:1" ht="17.25" x14ac:dyDescent="0.25">
      <c r="A39" s="132" t="s">
        <v>1288</v>
      </c>
    </row>
    <row r="40" spans="1:1" ht="34.5" x14ac:dyDescent="0.25">
      <c r="A40" s="132" t="s">
        <v>1289</v>
      </c>
    </row>
    <row r="41" spans="1:1" ht="17.25" x14ac:dyDescent="0.25">
      <c r="A41" s="131" t="s">
        <v>1290</v>
      </c>
    </row>
    <row r="42" spans="1:1" ht="17.25" x14ac:dyDescent="0.25">
      <c r="A42" s="132" t="s">
        <v>1291</v>
      </c>
    </row>
    <row r="43" spans="1:1" ht="17.25" x14ac:dyDescent="0.3">
      <c r="A43" s="133" t="s">
        <v>1292</v>
      </c>
    </row>
    <row r="44" spans="1:1" ht="17.25" x14ac:dyDescent="0.25">
      <c r="A44" s="131" t="s">
        <v>1293</v>
      </c>
    </row>
    <row r="45" spans="1:1" ht="34.5" x14ac:dyDescent="0.3">
      <c r="A45" s="133" t="s">
        <v>1294</v>
      </c>
    </row>
    <row r="46" spans="1:1" ht="34.5" x14ac:dyDescent="0.25">
      <c r="A46" s="132" t="s">
        <v>1295</v>
      </c>
    </row>
    <row r="47" spans="1:1" ht="34.5" x14ac:dyDescent="0.25">
      <c r="A47" s="132" t="s">
        <v>1296</v>
      </c>
    </row>
    <row r="48" spans="1:1" ht="17.25" x14ac:dyDescent="0.25">
      <c r="A48" s="132" t="s">
        <v>1297</v>
      </c>
    </row>
    <row r="49" spans="1:1" ht="17.25" x14ac:dyDescent="0.3">
      <c r="A49" s="133" t="s">
        <v>1298</v>
      </c>
    </row>
    <row r="50" spans="1:1" ht="17.25" x14ac:dyDescent="0.25">
      <c r="A50" s="131" t="s">
        <v>1299</v>
      </c>
    </row>
    <row r="51" spans="1:1" ht="34.5" x14ac:dyDescent="0.3">
      <c r="A51" s="133" t="s">
        <v>1300</v>
      </c>
    </row>
    <row r="52" spans="1:1" ht="17.25" x14ac:dyDescent="0.25">
      <c r="A52" s="132" t="s">
        <v>1301</v>
      </c>
    </row>
    <row r="53" spans="1:1" ht="34.5" x14ac:dyDescent="0.3">
      <c r="A53" s="133" t="s">
        <v>1302</v>
      </c>
    </row>
    <row r="54" spans="1:1" ht="17.25" x14ac:dyDescent="0.25">
      <c r="A54" s="131" t="s">
        <v>1303</v>
      </c>
    </row>
    <row r="55" spans="1:1" ht="17.25" x14ac:dyDescent="0.3">
      <c r="A55" s="133" t="s">
        <v>1304</v>
      </c>
    </row>
    <row r="56" spans="1:1" ht="34.5" x14ac:dyDescent="0.25">
      <c r="A56" s="132" t="s">
        <v>1305</v>
      </c>
    </row>
    <row r="57" spans="1:1" ht="17.25" x14ac:dyDescent="0.25">
      <c r="A57" s="132" t="s">
        <v>1306</v>
      </c>
    </row>
    <row r="58" spans="1:1" ht="17.25" x14ac:dyDescent="0.25">
      <c r="A58" s="132" t="s">
        <v>1307</v>
      </c>
    </row>
    <row r="59" spans="1:1" ht="17.25" x14ac:dyDescent="0.25">
      <c r="A59" s="131" t="s">
        <v>1308</v>
      </c>
    </row>
    <row r="60" spans="1:1" ht="34.5" x14ac:dyDescent="0.25">
      <c r="A60" s="132" t="s">
        <v>1309</v>
      </c>
    </row>
    <row r="61" spans="1:1" ht="17.25" x14ac:dyDescent="0.25">
      <c r="A61" s="134"/>
    </row>
    <row r="62" spans="1:1" ht="18.75" x14ac:dyDescent="0.25">
      <c r="A62" s="128" t="s">
        <v>1310</v>
      </c>
    </row>
    <row r="63" spans="1:1" ht="17.25" x14ac:dyDescent="0.25">
      <c r="A63" s="131" t="s">
        <v>1311</v>
      </c>
    </row>
    <row r="64" spans="1:1" ht="34.5" x14ac:dyDescent="0.25">
      <c r="A64" s="132" t="s">
        <v>1312</v>
      </c>
    </row>
    <row r="65" spans="1:1" ht="17.25" x14ac:dyDescent="0.25">
      <c r="A65" s="132" t="s">
        <v>1313</v>
      </c>
    </row>
    <row r="66" spans="1:1" ht="34.5" x14ac:dyDescent="0.25">
      <c r="A66" s="130" t="s">
        <v>1314</v>
      </c>
    </row>
    <row r="67" spans="1:1" ht="34.5" x14ac:dyDescent="0.25">
      <c r="A67" s="130" t="s">
        <v>1315</v>
      </c>
    </row>
    <row r="68" spans="1:1" ht="34.5" x14ac:dyDescent="0.25">
      <c r="A68" s="130" t="s">
        <v>1316</v>
      </c>
    </row>
    <row r="69" spans="1:1" ht="17.25" x14ac:dyDescent="0.25">
      <c r="A69" s="135" t="s">
        <v>1317</v>
      </c>
    </row>
    <row r="70" spans="1:1" ht="51.75" x14ac:dyDescent="0.25">
      <c r="A70" s="130" t="s">
        <v>1318</v>
      </c>
    </row>
    <row r="71" spans="1:1" ht="17.25" x14ac:dyDescent="0.25">
      <c r="A71" s="130" t="s">
        <v>1319</v>
      </c>
    </row>
    <row r="72" spans="1:1" ht="17.25" x14ac:dyDescent="0.25">
      <c r="A72" s="135" t="s">
        <v>1320</v>
      </c>
    </row>
    <row r="73" spans="1:1" ht="17.25" x14ac:dyDescent="0.25">
      <c r="A73" s="130" t="s">
        <v>1321</v>
      </c>
    </row>
    <row r="74" spans="1:1" ht="17.25" x14ac:dyDescent="0.25">
      <c r="A74" s="135" t="s">
        <v>1322</v>
      </c>
    </row>
    <row r="75" spans="1:1" ht="34.5" x14ac:dyDescent="0.25">
      <c r="A75" s="130" t="s">
        <v>1323</v>
      </c>
    </row>
    <row r="76" spans="1:1" ht="17.25" x14ac:dyDescent="0.25">
      <c r="A76" s="130" t="s">
        <v>1324</v>
      </c>
    </row>
    <row r="77" spans="1:1" ht="51.75" x14ac:dyDescent="0.25">
      <c r="A77" s="130" t="s">
        <v>1325</v>
      </c>
    </row>
    <row r="78" spans="1:1" ht="17.25" x14ac:dyDescent="0.25">
      <c r="A78" s="135" t="s">
        <v>1326</v>
      </c>
    </row>
    <row r="79" spans="1:1" ht="17.25" x14ac:dyDescent="0.3">
      <c r="A79" s="129" t="s">
        <v>1327</v>
      </c>
    </row>
    <row r="80" spans="1:1" ht="17.25" x14ac:dyDescent="0.25">
      <c r="A80" s="135" t="s">
        <v>1328</v>
      </c>
    </row>
    <row r="81" spans="1:1" ht="34.5" x14ac:dyDescent="0.25">
      <c r="A81" s="130" t="s">
        <v>1329</v>
      </c>
    </row>
    <row r="82" spans="1:1" ht="34.5" x14ac:dyDescent="0.25">
      <c r="A82" s="130" t="s">
        <v>1330</v>
      </c>
    </row>
    <row r="83" spans="1:1" ht="34.5" x14ac:dyDescent="0.25">
      <c r="A83" s="130" t="s">
        <v>1331</v>
      </c>
    </row>
    <row r="84" spans="1:1" ht="34.5" x14ac:dyDescent="0.25">
      <c r="A84" s="130" t="s">
        <v>1332</v>
      </c>
    </row>
    <row r="85" spans="1:1" ht="34.5" x14ac:dyDescent="0.25">
      <c r="A85" s="130" t="s">
        <v>1333</v>
      </c>
    </row>
    <row r="86" spans="1:1" ht="17.25" x14ac:dyDescent="0.25">
      <c r="A86" s="135" t="s">
        <v>1334</v>
      </c>
    </row>
    <row r="87" spans="1:1" ht="17.25" x14ac:dyDescent="0.25">
      <c r="A87" s="130" t="s">
        <v>1335</v>
      </c>
    </row>
    <row r="88" spans="1:1" ht="34.5" x14ac:dyDescent="0.25">
      <c r="A88" s="130" t="s">
        <v>1336</v>
      </c>
    </row>
    <row r="89" spans="1:1" ht="17.25" x14ac:dyDescent="0.25">
      <c r="A89" s="135" t="s">
        <v>1337</v>
      </c>
    </row>
    <row r="90" spans="1:1" ht="34.5" x14ac:dyDescent="0.25">
      <c r="A90" s="130" t="s">
        <v>1338</v>
      </c>
    </row>
    <row r="91" spans="1:1" ht="17.25" x14ac:dyDescent="0.25">
      <c r="A91" s="135" t="s">
        <v>1339</v>
      </c>
    </row>
    <row r="92" spans="1:1" ht="17.25" x14ac:dyDescent="0.3">
      <c r="A92" s="129" t="s">
        <v>1340</v>
      </c>
    </row>
    <row r="93" spans="1:1" ht="17.25" x14ac:dyDescent="0.25">
      <c r="A93" s="130" t="s">
        <v>1341</v>
      </c>
    </row>
    <row r="94" spans="1:1" ht="17.25" x14ac:dyDescent="0.25">
      <c r="A94" s="130"/>
    </row>
    <row r="95" spans="1:1" ht="18.75" x14ac:dyDescent="0.25">
      <c r="A95" s="128" t="s">
        <v>1342</v>
      </c>
    </row>
    <row r="96" spans="1:1" ht="34.5" x14ac:dyDescent="0.3">
      <c r="A96" s="129" t="s">
        <v>1343</v>
      </c>
    </row>
    <row r="97" spans="1:1" ht="17.25" x14ac:dyDescent="0.3">
      <c r="A97" s="129" t="s">
        <v>1344</v>
      </c>
    </row>
    <row r="98" spans="1:1" ht="17.25" x14ac:dyDescent="0.25">
      <c r="A98" s="135" t="s">
        <v>1345</v>
      </c>
    </row>
    <row r="99" spans="1:1" ht="17.25" x14ac:dyDescent="0.25">
      <c r="A99" s="127" t="s">
        <v>1346</v>
      </c>
    </row>
    <row r="100" spans="1:1" ht="17.25" x14ac:dyDescent="0.25">
      <c r="A100" s="130" t="s">
        <v>1347</v>
      </c>
    </row>
    <row r="101" spans="1:1" ht="17.25" x14ac:dyDescent="0.25">
      <c r="A101" s="130" t="s">
        <v>1348</v>
      </c>
    </row>
    <row r="102" spans="1:1" ht="17.25" x14ac:dyDescent="0.25">
      <c r="A102" s="130" t="s">
        <v>1349</v>
      </c>
    </row>
    <row r="103" spans="1:1" ht="17.25" x14ac:dyDescent="0.25">
      <c r="A103" s="130" t="s">
        <v>1350</v>
      </c>
    </row>
    <row r="104" spans="1:1" ht="34.5" x14ac:dyDescent="0.25">
      <c r="A104" s="130" t="s">
        <v>1351</v>
      </c>
    </row>
    <row r="105" spans="1:1" ht="17.25" x14ac:dyDescent="0.25">
      <c r="A105" s="127" t="s">
        <v>1352</v>
      </c>
    </row>
    <row r="106" spans="1:1" ht="17.25" x14ac:dyDescent="0.25">
      <c r="A106" s="130" t="s">
        <v>1353</v>
      </c>
    </row>
    <row r="107" spans="1:1" ht="17.25" x14ac:dyDescent="0.25">
      <c r="A107" s="130" t="s">
        <v>1354</v>
      </c>
    </row>
    <row r="108" spans="1:1" ht="17.25" x14ac:dyDescent="0.25">
      <c r="A108" s="130" t="s">
        <v>1355</v>
      </c>
    </row>
    <row r="109" spans="1:1" ht="17.25" x14ac:dyDescent="0.25">
      <c r="A109" s="130" t="s">
        <v>1356</v>
      </c>
    </row>
    <row r="110" spans="1:1" ht="17.25" x14ac:dyDescent="0.25">
      <c r="A110" s="130" t="s">
        <v>1357</v>
      </c>
    </row>
    <row r="111" spans="1:1" ht="17.25" x14ac:dyDescent="0.25">
      <c r="A111" s="130" t="s">
        <v>1358</v>
      </c>
    </row>
    <row r="112" spans="1:1" ht="17.25" x14ac:dyDescent="0.25">
      <c r="A112" s="135" t="s">
        <v>1359</v>
      </c>
    </row>
    <row r="113" spans="1:1" ht="17.25" x14ac:dyDescent="0.25">
      <c r="A113" s="130" t="s">
        <v>1360</v>
      </c>
    </row>
    <row r="114" spans="1:1" ht="17.25" x14ac:dyDescent="0.25">
      <c r="A114" s="127" t="s">
        <v>1361</v>
      </c>
    </row>
    <row r="115" spans="1:1" ht="17.25" x14ac:dyDescent="0.25">
      <c r="A115" s="130" t="s">
        <v>1362</v>
      </c>
    </row>
    <row r="116" spans="1:1" ht="17.25" x14ac:dyDescent="0.25">
      <c r="A116" s="130" t="s">
        <v>1363</v>
      </c>
    </row>
    <row r="117" spans="1:1" ht="17.25" x14ac:dyDescent="0.25">
      <c r="A117" s="127" t="s">
        <v>1364</v>
      </c>
    </row>
    <row r="118" spans="1:1" ht="17.25" x14ac:dyDescent="0.25">
      <c r="A118" s="130" t="s">
        <v>1365</v>
      </c>
    </row>
    <row r="119" spans="1:1" ht="17.25" x14ac:dyDescent="0.25">
      <c r="A119" s="130" t="s">
        <v>1366</v>
      </c>
    </row>
    <row r="120" spans="1:1" ht="17.25" x14ac:dyDescent="0.25">
      <c r="A120" s="130" t="s">
        <v>1367</v>
      </c>
    </row>
    <row r="121" spans="1:1" ht="17.25" x14ac:dyDescent="0.25">
      <c r="A121" s="135" t="s">
        <v>1368</v>
      </c>
    </row>
    <row r="122" spans="1:1" ht="17.25" x14ac:dyDescent="0.25">
      <c r="A122" s="127" t="s">
        <v>1369</v>
      </c>
    </row>
    <row r="123" spans="1:1" ht="17.25" x14ac:dyDescent="0.25">
      <c r="A123" s="127" t="s">
        <v>1370</v>
      </c>
    </row>
    <row r="124" spans="1:1" ht="17.25" x14ac:dyDescent="0.25">
      <c r="A124" s="130" t="s">
        <v>1371</v>
      </c>
    </row>
    <row r="125" spans="1:1" ht="17.25" x14ac:dyDescent="0.25">
      <c r="A125" s="130" t="s">
        <v>1372</v>
      </c>
    </row>
    <row r="126" spans="1:1" ht="17.25" x14ac:dyDescent="0.25">
      <c r="A126" s="130" t="s">
        <v>1373</v>
      </c>
    </row>
    <row r="127" spans="1:1" ht="17.25" x14ac:dyDescent="0.25">
      <c r="A127" s="130" t="s">
        <v>1374</v>
      </c>
    </row>
    <row r="128" spans="1:1" ht="17.25" x14ac:dyDescent="0.25">
      <c r="A128" s="130" t="s">
        <v>1375</v>
      </c>
    </row>
    <row r="129" spans="1:1" ht="17.25" x14ac:dyDescent="0.25">
      <c r="A129" s="135" t="s">
        <v>1376</v>
      </c>
    </row>
    <row r="130" spans="1:1" ht="34.5" x14ac:dyDescent="0.25">
      <c r="A130" s="130" t="s">
        <v>1377</v>
      </c>
    </row>
    <row r="131" spans="1:1" ht="69" x14ac:dyDescent="0.25">
      <c r="A131" s="130" t="s">
        <v>1378</v>
      </c>
    </row>
    <row r="132" spans="1:1" ht="34.5" x14ac:dyDescent="0.25">
      <c r="A132" s="130" t="s">
        <v>1379</v>
      </c>
    </row>
    <row r="133" spans="1:1" ht="17.25" x14ac:dyDescent="0.25">
      <c r="A133" s="135" t="s">
        <v>1380</v>
      </c>
    </row>
    <row r="134" spans="1:1" ht="34.5" x14ac:dyDescent="0.25">
      <c r="A134" s="127" t="s">
        <v>1381</v>
      </c>
    </row>
    <row r="135" spans="1:1" ht="17.25" x14ac:dyDescent="0.25">
      <c r="A135" s="127"/>
    </row>
    <row r="136" spans="1:1" ht="18.75" x14ac:dyDescent="0.25">
      <c r="A136" s="128" t="s">
        <v>1382</v>
      </c>
    </row>
    <row r="137" spans="1:1" ht="17.25" x14ac:dyDescent="0.25">
      <c r="A137" s="130" t="s">
        <v>1383</v>
      </c>
    </row>
    <row r="138" spans="1:1" ht="34.5" x14ac:dyDescent="0.25">
      <c r="A138" s="132" t="s">
        <v>1384</v>
      </c>
    </row>
    <row r="139" spans="1:1" ht="34.5" x14ac:dyDescent="0.25">
      <c r="A139" s="132" t="s">
        <v>1385</v>
      </c>
    </row>
    <row r="140" spans="1:1" ht="17.25" x14ac:dyDescent="0.25">
      <c r="A140" s="131" t="s">
        <v>1386</v>
      </c>
    </row>
    <row r="141" spans="1:1" ht="17.25" x14ac:dyDescent="0.25">
      <c r="A141" s="136" t="s">
        <v>1387</v>
      </c>
    </row>
    <row r="142" spans="1:1" ht="34.5" x14ac:dyDescent="0.3">
      <c r="A142" s="133" t="s">
        <v>1388</v>
      </c>
    </row>
    <row r="143" spans="1:1" ht="17.25" x14ac:dyDescent="0.25">
      <c r="A143" s="132" t="s">
        <v>1389</v>
      </c>
    </row>
    <row r="144" spans="1:1" ht="17.25" x14ac:dyDescent="0.25">
      <c r="A144" s="132" t="s">
        <v>1390</v>
      </c>
    </row>
    <row r="145" spans="1:1" ht="17.25" x14ac:dyDescent="0.25">
      <c r="A145" s="136" t="s">
        <v>1391</v>
      </c>
    </row>
    <row r="146" spans="1:1" ht="17.25" x14ac:dyDescent="0.25">
      <c r="A146" s="131" t="s">
        <v>1392</v>
      </c>
    </row>
    <row r="147" spans="1:1" ht="17.25" x14ac:dyDescent="0.25">
      <c r="A147" s="136" t="s">
        <v>1393</v>
      </c>
    </row>
    <row r="148" spans="1:1" ht="17.25" x14ac:dyDescent="0.25">
      <c r="A148" s="132" t="s">
        <v>1394</v>
      </c>
    </row>
    <row r="149" spans="1:1" ht="17.25" x14ac:dyDescent="0.25">
      <c r="A149" s="132" t="s">
        <v>1395</v>
      </c>
    </row>
    <row r="150" spans="1:1" ht="17.25" x14ac:dyDescent="0.25">
      <c r="A150" s="132" t="s">
        <v>1396</v>
      </c>
    </row>
    <row r="151" spans="1:1" ht="34.5" x14ac:dyDescent="0.25">
      <c r="A151" s="136" t="s">
        <v>1397</v>
      </c>
    </row>
    <row r="152" spans="1:1" ht="17.25" x14ac:dyDescent="0.25">
      <c r="A152" s="131" t="s">
        <v>1398</v>
      </c>
    </row>
    <row r="153" spans="1:1" ht="17.25" x14ac:dyDescent="0.25">
      <c r="A153" s="132" t="s">
        <v>1399</v>
      </c>
    </row>
    <row r="154" spans="1:1" ht="17.25" x14ac:dyDescent="0.25">
      <c r="A154" s="132" t="s">
        <v>1400</v>
      </c>
    </row>
    <row r="155" spans="1:1" ht="17.25" x14ac:dyDescent="0.25">
      <c r="A155" s="132" t="s">
        <v>1401</v>
      </c>
    </row>
    <row r="156" spans="1:1" ht="17.25" x14ac:dyDescent="0.25">
      <c r="A156" s="132" t="s">
        <v>1402</v>
      </c>
    </row>
    <row r="157" spans="1:1" ht="34.5" x14ac:dyDescent="0.25">
      <c r="A157" s="132" t="s">
        <v>1403</v>
      </c>
    </row>
    <row r="158" spans="1:1" ht="34.5" x14ac:dyDescent="0.25">
      <c r="A158" s="132" t="s">
        <v>1404</v>
      </c>
    </row>
    <row r="159" spans="1:1" ht="17.25" x14ac:dyDescent="0.25">
      <c r="A159" s="131" t="s">
        <v>1405</v>
      </c>
    </row>
    <row r="160" spans="1:1" ht="34.5" x14ac:dyDescent="0.25">
      <c r="A160" s="132" t="s">
        <v>1406</v>
      </c>
    </row>
    <row r="161" spans="1:1" ht="34.5" x14ac:dyDescent="0.25">
      <c r="A161" s="132" t="s">
        <v>1407</v>
      </c>
    </row>
    <row r="162" spans="1:1" ht="17.25" x14ac:dyDescent="0.25">
      <c r="A162" s="132" t="s">
        <v>1408</v>
      </c>
    </row>
    <row r="163" spans="1:1" ht="17.25" x14ac:dyDescent="0.25">
      <c r="A163" s="131" t="s">
        <v>1409</v>
      </c>
    </row>
    <row r="164" spans="1:1" ht="34.5" x14ac:dyDescent="0.3">
      <c r="A164" s="138" t="s">
        <v>1424</v>
      </c>
    </row>
    <row r="165" spans="1:1" ht="34.5" x14ac:dyDescent="0.25">
      <c r="A165" s="132" t="s">
        <v>1410</v>
      </c>
    </row>
    <row r="166" spans="1:1" ht="17.25" x14ac:dyDescent="0.25">
      <c r="A166" s="131" t="s">
        <v>1411</v>
      </c>
    </row>
    <row r="167" spans="1:1" ht="17.25" x14ac:dyDescent="0.25">
      <c r="A167" s="132" t="s">
        <v>1412</v>
      </c>
    </row>
    <row r="168" spans="1:1" ht="17.25" x14ac:dyDescent="0.25">
      <c r="A168" s="131" t="s">
        <v>1413</v>
      </c>
    </row>
    <row r="169" spans="1:1" ht="17.25" x14ac:dyDescent="0.3">
      <c r="A169" s="133" t="s">
        <v>1414</v>
      </c>
    </row>
    <row r="170" spans="1:1" ht="17.25" x14ac:dyDescent="0.3">
      <c r="A170" s="133"/>
    </row>
    <row r="171" spans="1:1" ht="17.25" x14ac:dyDescent="0.3">
      <c r="A171" s="133"/>
    </row>
    <row r="172" spans="1:1" ht="17.25" x14ac:dyDescent="0.3">
      <c r="A172" s="133"/>
    </row>
    <row r="173" spans="1:1" ht="17.25" x14ac:dyDescent="0.3">
      <c r="A173" s="133"/>
    </row>
    <row r="174" spans="1:1" ht="17.25" x14ac:dyDescent="0.3">
      <c r="A174" s="13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pageSetUpPr fitToPage="1"/>
  </sheetPr>
  <dimension ref="B1:F46"/>
  <sheetViews>
    <sheetView topLeftCell="A19" zoomScale="85" zoomScaleNormal="85" workbookViewId="0">
      <selection activeCell="C9" sqref="C9:C42"/>
    </sheetView>
  </sheetViews>
  <sheetFormatPr defaultColWidth="15.85546875" defaultRowHeight="15" x14ac:dyDescent="0.25"/>
  <cols>
    <col min="1" max="1" width="3.42578125" style="411" customWidth="1"/>
    <col min="2" max="2" width="68.42578125" style="411" bestFit="1" customWidth="1"/>
    <col min="3" max="6" width="15.7109375" style="411" bestFit="1" customWidth="1"/>
    <col min="7" max="7" width="5.140625" style="411" customWidth="1"/>
    <col min="8" max="16384" width="15.85546875" style="411"/>
  </cols>
  <sheetData>
    <row r="1" spans="2:6" ht="12" customHeight="1" x14ac:dyDescent="0.25"/>
    <row r="2" spans="2:6" ht="12" customHeight="1" x14ac:dyDescent="0.25"/>
    <row r="3" spans="2:6" ht="12" customHeight="1" x14ac:dyDescent="0.25"/>
    <row r="4" spans="2:6" ht="36" customHeight="1" x14ac:dyDescent="0.25">
      <c r="B4" s="543" t="s">
        <v>2779</v>
      </c>
      <c r="C4" s="623"/>
      <c r="D4" s="623"/>
    </row>
    <row r="5" spans="2:6" ht="15.75" x14ac:dyDescent="0.25">
      <c r="B5" s="542" t="s">
        <v>2778</v>
      </c>
      <c r="C5" s="541"/>
      <c r="D5" s="541"/>
      <c r="E5" s="541"/>
      <c r="F5" s="541"/>
    </row>
    <row r="6" spans="2:6" ht="3.75" customHeight="1" x14ac:dyDescent="0.25">
      <c r="B6" s="536"/>
      <c r="C6" s="534"/>
      <c r="D6" s="534"/>
      <c r="E6" s="534"/>
      <c r="F6" s="534"/>
    </row>
    <row r="7" spans="2:6" ht="3" customHeight="1" x14ac:dyDescent="0.25">
      <c r="B7" s="536"/>
    </row>
    <row r="8" spans="2:6" ht="3.75" customHeight="1" x14ac:dyDescent="0.25"/>
    <row r="9" spans="2:6" x14ac:dyDescent="0.25">
      <c r="B9" s="540" t="s">
        <v>2777</v>
      </c>
      <c r="C9" s="539" t="s">
        <v>3040</v>
      </c>
      <c r="D9" s="539"/>
      <c r="E9" s="539"/>
      <c r="F9" s="539"/>
    </row>
    <row r="10" spans="2:6" x14ac:dyDescent="0.25">
      <c r="B10" s="524" t="s">
        <v>2776</v>
      </c>
      <c r="C10" s="400">
        <v>1660983</v>
      </c>
      <c r="D10" s="537"/>
      <c r="E10" s="537"/>
      <c r="F10" s="537"/>
    </row>
    <row r="11" spans="2:6" x14ac:dyDescent="0.25">
      <c r="B11" s="524" t="s">
        <v>2775</v>
      </c>
      <c r="C11" s="400">
        <v>1348654</v>
      </c>
      <c r="D11" s="537"/>
      <c r="E11" s="537"/>
      <c r="F11" s="537"/>
    </row>
    <row r="12" spans="2:6" x14ac:dyDescent="0.25">
      <c r="B12" s="390" t="s">
        <v>2774</v>
      </c>
      <c r="C12" s="408">
        <v>1348654</v>
      </c>
      <c r="D12" s="407"/>
      <c r="E12" s="407"/>
      <c r="F12" s="407"/>
    </row>
    <row r="13" spans="2:6" x14ac:dyDescent="0.25">
      <c r="B13" s="406" t="s">
        <v>2773</v>
      </c>
      <c r="C13" s="405">
        <v>0.20599999999999999</v>
      </c>
      <c r="D13" s="405"/>
      <c r="E13" s="405"/>
      <c r="F13" s="405"/>
    </row>
    <row r="14" spans="2:6" x14ac:dyDescent="0.25">
      <c r="B14" s="524" t="s">
        <v>2772</v>
      </c>
      <c r="C14" s="404">
        <v>0.2</v>
      </c>
      <c r="D14" s="404"/>
      <c r="E14" s="404"/>
      <c r="F14" s="404"/>
    </row>
    <row r="15" spans="2:6" x14ac:dyDescent="0.25">
      <c r="B15" s="524" t="s">
        <v>2771</v>
      </c>
      <c r="C15" s="400">
        <v>1361663</v>
      </c>
      <c r="D15" s="537"/>
      <c r="E15" s="537"/>
      <c r="F15" s="537"/>
    </row>
    <row r="16" spans="2:6" x14ac:dyDescent="0.25">
      <c r="B16" s="524" t="s">
        <v>2770</v>
      </c>
      <c r="C16" s="400">
        <v>56947</v>
      </c>
      <c r="D16" s="537"/>
      <c r="E16" s="537"/>
      <c r="F16" s="537"/>
    </row>
    <row r="17" spans="2:6" x14ac:dyDescent="0.25">
      <c r="B17" s="387" t="s">
        <v>2769</v>
      </c>
      <c r="C17" s="400">
        <v>9139</v>
      </c>
      <c r="D17" s="537"/>
      <c r="E17" s="537"/>
      <c r="F17" s="537"/>
    </row>
    <row r="18" spans="2:6" x14ac:dyDescent="0.25">
      <c r="B18" s="403" t="s">
        <v>2768</v>
      </c>
      <c r="C18" s="402">
        <v>44720</v>
      </c>
      <c r="D18" s="401"/>
      <c r="E18" s="401"/>
      <c r="F18" s="401"/>
    </row>
    <row r="19" spans="2:6" x14ac:dyDescent="0.25">
      <c r="B19" s="538" t="s">
        <v>2767</v>
      </c>
      <c r="C19" s="402">
        <v>91</v>
      </c>
      <c r="D19" s="401"/>
      <c r="E19" s="401"/>
      <c r="F19" s="401"/>
    </row>
    <row r="20" spans="2:6" x14ac:dyDescent="0.25">
      <c r="B20" s="524" t="s">
        <v>2766</v>
      </c>
      <c r="C20" s="400">
        <v>7</v>
      </c>
      <c r="D20" s="537"/>
      <c r="E20" s="537"/>
      <c r="F20" s="537"/>
    </row>
    <row r="21" spans="2:6" ht="9.75" customHeight="1" x14ac:dyDescent="0.25">
      <c r="B21" s="536"/>
      <c r="C21" s="534"/>
      <c r="D21" s="534"/>
      <c r="E21" s="534"/>
      <c r="F21" s="534"/>
    </row>
    <row r="22" spans="2:6" ht="15.75" x14ac:dyDescent="0.25">
      <c r="B22" s="535"/>
      <c r="C22" s="534"/>
      <c r="D22" s="534"/>
      <c r="E22" s="534"/>
      <c r="F22" s="534"/>
    </row>
    <row r="23" spans="2:6" x14ac:dyDescent="0.25">
      <c r="B23" s="531" t="s">
        <v>2765</v>
      </c>
      <c r="C23" s="528"/>
      <c r="D23" s="528"/>
      <c r="E23" s="528"/>
      <c r="F23" s="528"/>
    </row>
    <row r="24" spans="2:6" x14ac:dyDescent="0.25">
      <c r="B24" s="533" t="s">
        <v>2764</v>
      </c>
      <c r="C24" s="399">
        <v>1348654</v>
      </c>
      <c r="D24" s="532"/>
      <c r="E24" s="532"/>
      <c r="F24" s="532"/>
    </row>
    <row r="25" spans="2:6" x14ac:dyDescent="0.25">
      <c r="B25" s="531" t="s">
        <v>2763</v>
      </c>
      <c r="C25" s="531"/>
      <c r="D25" s="528"/>
      <c r="E25" s="528"/>
      <c r="F25" s="528"/>
    </row>
    <row r="26" spans="2:6" ht="3" customHeight="1" x14ac:dyDescent="0.25">
      <c r="B26" s="530"/>
      <c r="C26" s="529"/>
      <c r="D26" s="528"/>
      <c r="E26" s="528"/>
      <c r="F26" s="528"/>
    </row>
    <row r="27" spans="2:6" x14ac:dyDescent="0.25">
      <c r="B27" s="390" t="s">
        <v>2762</v>
      </c>
      <c r="C27" s="527"/>
      <c r="D27" s="387"/>
      <c r="E27" s="387"/>
      <c r="F27" s="387"/>
    </row>
    <row r="28" spans="2:6" x14ac:dyDescent="0.25">
      <c r="B28" s="525" t="s">
        <v>2761</v>
      </c>
      <c r="C28" s="392">
        <v>1.0093537027478039</v>
      </c>
      <c r="D28" s="398"/>
      <c r="E28" s="398"/>
      <c r="F28" s="391"/>
    </row>
    <row r="29" spans="2:6" x14ac:dyDescent="0.25">
      <c r="B29" s="525" t="s">
        <v>2760</v>
      </c>
      <c r="C29" s="392">
        <v>16.980100281180174</v>
      </c>
      <c r="D29" s="391"/>
      <c r="E29" s="391"/>
      <c r="F29" s="391"/>
    </row>
    <row r="30" spans="2:6" x14ac:dyDescent="0.25">
      <c r="B30" s="525" t="s">
        <v>2759</v>
      </c>
      <c r="C30" s="392">
        <v>1330.6645460160721</v>
      </c>
      <c r="D30" s="391"/>
      <c r="E30" s="391"/>
      <c r="F30" s="391"/>
    </row>
    <row r="31" spans="2:6" x14ac:dyDescent="0.25">
      <c r="B31" s="390" t="s">
        <v>2758</v>
      </c>
      <c r="C31" s="526"/>
      <c r="D31" s="393"/>
      <c r="E31" s="393"/>
      <c r="F31" s="393"/>
    </row>
    <row r="32" spans="2:6" x14ac:dyDescent="0.25">
      <c r="B32" s="525" t="s">
        <v>2757</v>
      </c>
      <c r="C32" s="392">
        <v>1271.9962675185081</v>
      </c>
      <c r="D32" s="391"/>
      <c r="E32" s="391"/>
      <c r="F32" s="391"/>
    </row>
    <row r="33" spans="2:6" x14ac:dyDescent="0.25">
      <c r="B33" s="525" t="s">
        <v>2756</v>
      </c>
      <c r="C33" s="392">
        <v>43.939751757196746</v>
      </c>
      <c r="D33" s="391"/>
      <c r="E33" s="391"/>
      <c r="F33" s="391"/>
    </row>
    <row r="34" spans="2:6" x14ac:dyDescent="0.25">
      <c r="B34" s="525" t="s">
        <v>2755</v>
      </c>
      <c r="C34" s="397"/>
      <c r="D34" s="395"/>
      <c r="E34" s="395"/>
      <c r="F34" s="395"/>
    </row>
    <row r="35" spans="2:6" x14ac:dyDescent="0.25">
      <c r="B35" s="525" t="s">
        <v>2754</v>
      </c>
      <c r="C35" s="396">
        <v>32.717980724295174</v>
      </c>
      <c r="D35" s="395"/>
      <c r="E35" s="395"/>
      <c r="F35" s="395"/>
    </row>
    <row r="36" spans="2:6" x14ac:dyDescent="0.25">
      <c r="B36" s="390" t="s">
        <v>2753</v>
      </c>
      <c r="C36" s="394"/>
      <c r="D36" s="393"/>
      <c r="E36" s="393"/>
      <c r="F36" s="393"/>
    </row>
    <row r="37" spans="2:6" ht="30" x14ac:dyDescent="0.25">
      <c r="B37" s="525" t="s">
        <v>2752</v>
      </c>
      <c r="C37" s="392">
        <v>1033.7469303549226</v>
      </c>
      <c r="D37" s="391"/>
      <c r="E37" s="391"/>
      <c r="F37" s="391"/>
    </row>
    <row r="38" spans="2:6" ht="30" x14ac:dyDescent="0.25">
      <c r="B38" s="525" t="s">
        <v>2751</v>
      </c>
      <c r="C38" s="392">
        <v>241.18526165525643</v>
      </c>
      <c r="D38" s="391"/>
      <c r="E38" s="391"/>
      <c r="F38" s="391"/>
    </row>
    <row r="39" spans="2:6" x14ac:dyDescent="0.25">
      <c r="B39" s="525" t="s">
        <v>2750</v>
      </c>
      <c r="C39" s="392">
        <v>73.721807989821073</v>
      </c>
      <c r="D39" s="391"/>
      <c r="E39" s="391"/>
      <c r="F39" s="391"/>
    </row>
    <row r="40" spans="2:6" x14ac:dyDescent="0.25">
      <c r="B40" s="390" t="s">
        <v>2749</v>
      </c>
      <c r="C40" s="389"/>
      <c r="D40" s="388"/>
      <c r="E40" s="388"/>
      <c r="F40" s="388"/>
    </row>
    <row r="41" spans="2:6" x14ac:dyDescent="0.25">
      <c r="B41" s="524" t="s">
        <v>2748</v>
      </c>
      <c r="C41" s="523">
        <v>21.155000000000001</v>
      </c>
      <c r="D41" s="522"/>
      <c r="E41" s="522"/>
      <c r="F41" s="521"/>
    </row>
    <row r="42" spans="2:6" ht="30" x14ac:dyDescent="0.25">
      <c r="B42" s="387" t="s">
        <v>2747</v>
      </c>
      <c r="C42" s="386">
        <v>6.6740000000000004</v>
      </c>
      <c r="D42" s="385"/>
      <c r="E42" s="385"/>
      <c r="F42" s="385"/>
    </row>
    <row r="46" spans="2:6" x14ac:dyDescent="0.25">
      <c r="F46" s="384" t="s">
        <v>2746</v>
      </c>
    </row>
  </sheetData>
  <mergeCells count="1">
    <mergeCell ref="C4:D4"/>
  </mergeCells>
  <hyperlinks>
    <hyperlink ref="F46" location="Contents!A1" display="To Contents" xr:uid="{00000000-0004-0000-0900-000000000000}"/>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pageSetUpPr fitToPage="1"/>
  </sheetPr>
  <dimension ref="A3:K131"/>
  <sheetViews>
    <sheetView view="pageBreakPreview" zoomScale="80" zoomScaleNormal="85" zoomScaleSheetLayoutView="80" workbookViewId="0">
      <selection activeCell="C61" sqref="C61"/>
    </sheetView>
  </sheetViews>
  <sheetFormatPr defaultColWidth="9.140625" defaultRowHeight="15" x14ac:dyDescent="0.25"/>
  <cols>
    <col min="1" max="1" width="3.28515625" style="411" customWidth="1"/>
    <col min="2" max="2" width="60.85546875" style="411" customWidth="1"/>
    <col min="3" max="3" width="21.5703125" style="411" customWidth="1"/>
    <col min="4" max="4" width="19.42578125" style="411" customWidth="1"/>
    <col min="5" max="5" width="17.7109375" style="411" customWidth="1"/>
    <col min="6" max="6" width="18.140625" style="411" bestFit="1" customWidth="1"/>
    <col min="7" max="7" width="10.7109375" style="411" customWidth="1"/>
    <col min="8" max="8" width="13.7109375" style="411" bestFit="1" customWidth="1"/>
    <col min="9" max="9" width="10.85546875" style="411" customWidth="1"/>
    <col min="10" max="10" width="5.5703125" style="411" bestFit="1" customWidth="1"/>
    <col min="11" max="11" width="9.28515625" style="411" bestFit="1" customWidth="1"/>
    <col min="12" max="12" width="8.85546875" style="411" customWidth="1"/>
    <col min="13" max="16384" width="9.140625" style="411"/>
  </cols>
  <sheetData>
    <row r="3" spans="2:9" ht="12" customHeight="1" x14ac:dyDescent="0.25"/>
    <row r="4" spans="2:9" ht="36" x14ac:dyDescent="0.25">
      <c r="B4" s="543" t="s">
        <v>2876</v>
      </c>
      <c r="C4" s="543"/>
      <c r="D4" s="543"/>
      <c r="E4" s="543"/>
      <c r="F4" s="543"/>
      <c r="G4" s="543"/>
      <c r="H4" s="543"/>
      <c r="I4" s="543"/>
    </row>
    <row r="5" spans="2:9" ht="4.5" customHeight="1" x14ac:dyDescent="0.25">
      <c r="B5" s="629"/>
      <c r="C5" s="629"/>
      <c r="D5" s="629"/>
      <c r="E5" s="629"/>
      <c r="F5" s="629"/>
      <c r="G5" s="629"/>
      <c r="H5" s="629"/>
      <c r="I5" s="629"/>
    </row>
    <row r="6" spans="2:9" ht="5.25" customHeight="1" x14ac:dyDescent="0.25">
      <c r="B6" s="569"/>
      <c r="C6" s="569"/>
      <c r="D6" s="569"/>
      <c r="E6" s="569"/>
      <c r="F6" s="569"/>
      <c r="G6" s="569"/>
      <c r="H6" s="569"/>
      <c r="I6" s="569"/>
    </row>
    <row r="7" spans="2:9" ht="30.75" customHeight="1" x14ac:dyDescent="0.25">
      <c r="B7" s="568" t="s">
        <v>2860</v>
      </c>
      <c r="C7" s="567"/>
      <c r="D7" s="567"/>
      <c r="E7" s="567"/>
      <c r="F7" s="567" t="str">
        <f>'D. General Issuer Details'!C9</f>
        <v>Q1 2021</v>
      </c>
      <c r="G7" s="567"/>
      <c r="H7" s="567"/>
      <c r="I7" s="567"/>
    </row>
    <row r="8" spans="2:9" x14ac:dyDescent="0.25">
      <c r="B8" s="562" t="s">
        <v>2875</v>
      </c>
      <c r="F8" s="400">
        <f>F10+F13</f>
        <v>597170.89268251974</v>
      </c>
      <c r="G8" s="537"/>
      <c r="H8" s="537"/>
      <c r="I8" s="574"/>
    </row>
    <row r="9" spans="2:9" x14ac:dyDescent="0.25">
      <c r="B9" s="565" t="s">
        <v>2874</v>
      </c>
      <c r="F9" s="441">
        <v>1</v>
      </c>
      <c r="G9" s="537"/>
      <c r="H9" s="537"/>
      <c r="I9" s="574"/>
    </row>
    <row r="10" spans="2:9" x14ac:dyDescent="0.25">
      <c r="B10" s="562" t="s">
        <v>2873</v>
      </c>
      <c r="F10" s="440">
        <f>'A. HTT General'!C56</f>
        <v>19501.953613406549</v>
      </c>
      <c r="G10" s="576"/>
      <c r="H10" s="576"/>
      <c r="I10" s="575"/>
    </row>
    <row r="11" spans="2:9" x14ac:dyDescent="0.25">
      <c r="B11" s="562" t="s">
        <v>2872</v>
      </c>
      <c r="C11" s="562" t="s">
        <v>148</v>
      </c>
      <c r="D11" s="562"/>
      <c r="E11" s="562"/>
      <c r="F11" s="424">
        <f>F10/F13</f>
        <v>3.3759740734603187E-2</v>
      </c>
      <c r="G11" s="575"/>
      <c r="H11" s="575"/>
      <c r="I11" s="575"/>
    </row>
    <row r="12" spans="2:9" x14ac:dyDescent="0.25">
      <c r="B12" s="477"/>
      <c r="C12" s="439" t="s">
        <v>2871</v>
      </c>
      <c r="D12" s="439"/>
      <c r="E12" s="439"/>
      <c r="F12" s="438">
        <v>0.08</v>
      </c>
      <c r="G12" s="438"/>
      <c r="H12" s="438"/>
      <c r="I12" s="437"/>
    </row>
    <row r="13" spans="2:9" x14ac:dyDescent="0.25">
      <c r="B13" s="562" t="s">
        <v>2859</v>
      </c>
      <c r="F13" s="431">
        <f>'D. Table 1-3 - Lending'!I26</f>
        <v>577668.93906911323</v>
      </c>
      <c r="G13" s="574"/>
      <c r="H13" s="574"/>
      <c r="I13" s="574"/>
    </row>
    <row r="14" spans="2:9" x14ac:dyDescent="0.25">
      <c r="C14" s="562" t="s">
        <v>2870</v>
      </c>
      <c r="D14" s="562"/>
      <c r="E14" s="562"/>
      <c r="F14" s="431">
        <v>0</v>
      </c>
      <c r="G14" s="574"/>
      <c r="H14" s="574"/>
      <c r="I14" s="574"/>
    </row>
    <row r="15" spans="2:9" x14ac:dyDescent="0.25">
      <c r="B15" s="562" t="s">
        <v>2869</v>
      </c>
      <c r="F15" s="519">
        <v>1198</v>
      </c>
      <c r="G15" s="574"/>
      <c r="H15" s="574"/>
      <c r="I15" s="574"/>
    </row>
    <row r="16" spans="2:9" x14ac:dyDescent="0.25">
      <c r="B16" s="562" t="s">
        <v>2868</v>
      </c>
      <c r="F16" s="431">
        <v>0</v>
      </c>
      <c r="G16" s="574"/>
      <c r="H16" s="574"/>
      <c r="I16" s="574"/>
    </row>
    <row r="17" spans="1:9" x14ac:dyDescent="0.25">
      <c r="A17" s="397"/>
      <c r="B17" s="563" t="s">
        <v>2867</v>
      </c>
      <c r="C17" s="397"/>
      <c r="F17" s="431">
        <v>0</v>
      </c>
      <c r="G17" s="574"/>
      <c r="H17" s="574"/>
      <c r="I17" s="574"/>
    </row>
    <row r="18" spans="1:9" x14ac:dyDescent="0.25">
      <c r="A18" s="397"/>
      <c r="B18" s="563" t="s">
        <v>2866</v>
      </c>
      <c r="C18" s="397"/>
      <c r="D18" s="572"/>
      <c r="E18" s="572"/>
      <c r="F18" s="513">
        <v>2226.5994906590045</v>
      </c>
      <c r="G18" s="571"/>
      <c r="H18" s="570"/>
      <c r="I18" s="570"/>
    </row>
    <row r="19" spans="1:9" x14ac:dyDescent="0.25">
      <c r="A19" s="397"/>
      <c r="B19" s="563" t="s">
        <v>2865</v>
      </c>
      <c r="C19" s="397"/>
      <c r="D19" s="572"/>
      <c r="E19" s="572"/>
      <c r="F19" s="513">
        <v>7583.9890673833588</v>
      </c>
      <c r="G19" s="571"/>
      <c r="H19" s="570"/>
      <c r="I19" s="570"/>
    </row>
    <row r="20" spans="1:9" x14ac:dyDescent="0.25">
      <c r="A20" s="397"/>
      <c r="B20" s="563" t="s">
        <v>2864</v>
      </c>
      <c r="C20" s="397"/>
      <c r="D20" s="572"/>
      <c r="E20" s="572"/>
      <c r="F20" s="427">
        <f>F10-F19</f>
        <v>11917.964546023191</v>
      </c>
      <c r="G20" s="571"/>
      <c r="H20" s="570"/>
      <c r="I20" s="570"/>
    </row>
    <row r="21" spans="1:9" x14ac:dyDescent="0.25">
      <c r="A21" s="397"/>
      <c r="B21" s="573"/>
      <c r="C21" s="397"/>
      <c r="D21" s="572"/>
      <c r="E21" s="572"/>
      <c r="F21" s="571"/>
      <c r="G21" s="571"/>
      <c r="H21" s="570"/>
      <c r="I21" s="570"/>
    </row>
    <row r="22" spans="1:9" x14ac:dyDescent="0.25">
      <c r="A22" s="397"/>
      <c r="B22" s="436" t="s">
        <v>2863</v>
      </c>
      <c r="C22" s="435"/>
      <c r="D22" s="434"/>
      <c r="E22" s="434"/>
      <c r="F22" s="433" t="s">
        <v>2862</v>
      </c>
      <c r="G22" s="433"/>
      <c r="H22" s="432"/>
      <c r="I22" s="432"/>
    </row>
    <row r="23" spans="1:9" ht="7.5" customHeight="1" x14ac:dyDescent="0.25"/>
    <row r="24" spans="1:9" ht="18" x14ac:dyDescent="0.25">
      <c r="B24" s="543" t="s">
        <v>2861</v>
      </c>
      <c r="C24" s="543"/>
      <c r="D24" s="543"/>
      <c r="E24" s="543"/>
      <c r="F24" s="543"/>
      <c r="G24" s="543"/>
      <c r="H24" s="543"/>
      <c r="I24" s="543"/>
    </row>
    <row r="25" spans="1:9" ht="5.25" customHeight="1" x14ac:dyDescent="0.25">
      <c r="B25" s="569"/>
      <c r="C25" s="569"/>
      <c r="D25" s="569"/>
      <c r="E25" s="569"/>
      <c r="F25" s="569"/>
      <c r="G25" s="569"/>
      <c r="H25" s="569"/>
      <c r="I25" s="569"/>
    </row>
    <row r="26" spans="1:9" ht="32.25" customHeight="1" x14ac:dyDescent="0.25">
      <c r="B26" s="568" t="s">
        <v>2860</v>
      </c>
      <c r="C26" s="567"/>
      <c r="D26" s="567"/>
      <c r="E26" s="567"/>
      <c r="F26" s="567" t="str">
        <f>+F7</f>
        <v>Q1 2021</v>
      </c>
      <c r="G26" s="567"/>
      <c r="H26" s="567"/>
      <c r="I26" s="567"/>
    </row>
    <row r="27" spans="1:9" x14ac:dyDescent="0.25">
      <c r="B27" s="562" t="s">
        <v>2859</v>
      </c>
      <c r="F27" s="431">
        <f>F13</f>
        <v>577668.93906911323</v>
      </c>
      <c r="G27" s="566"/>
      <c r="H27" s="566"/>
      <c r="I27" s="534"/>
    </row>
    <row r="28" spans="1:9" x14ac:dyDescent="0.25">
      <c r="B28" s="562" t="s">
        <v>2858</v>
      </c>
      <c r="F28" s="427">
        <v>588409</v>
      </c>
      <c r="G28" s="566"/>
      <c r="H28" s="566"/>
      <c r="I28" s="534"/>
    </row>
    <row r="29" spans="1:9" x14ac:dyDescent="0.25">
      <c r="B29" s="563" t="s">
        <v>2857</v>
      </c>
      <c r="C29" s="565" t="s">
        <v>2856</v>
      </c>
      <c r="D29" s="563"/>
      <c r="E29" s="563"/>
      <c r="F29" s="431">
        <v>0</v>
      </c>
      <c r="G29" s="430"/>
      <c r="H29" s="430"/>
      <c r="I29" s="429"/>
    </row>
    <row r="30" spans="1:9" x14ac:dyDescent="0.25">
      <c r="B30" s="397"/>
      <c r="C30" s="563" t="s">
        <v>2855</v>
      </c>
      <c r="D30" s="563"/>
      <c r="E30" s="563"/>
      <c r="F30" s="517">
        <v>7027.5027322763199</v>
      </c>
      <c r="G30" s="426"/>
      <c r="H30" s="426"/>
      <c r="I30" s="426"/>
    </row>
    <row r="31" spans="1:9" x14ac:dyDescent="0.25">
      <c r="B31" s="397"/>
      <c r="C31" s="563" t="s">
        <v>2854</v>
      </c>
      <c r="D31" s="563"/>
      <c r="E31" s="563"/>
      <c r="F31" s="518"/>
      <c r="G31" s="428"/>
      <c r="H31" s="428"/>
      <c r="I31" s="428"/>
    </row>
    <row r="32" spans="1:9" x14ac:dyDescent="0.25">
      <c r="B32" s="397"/>
      <c r="C32" s="563" t="s">
        <v>2853</v>
      </c>
      <c r="D32" s="563"/>
      <c r="E32" s="563"/>
      <c r="F32" s="427">
        <v>29766.668384992099</v>
      </c>
      <c r="G32" s="428"/>
      <c r="H32" s="428"/>
      <c r="I32" s="428"/>
    </row>
    <row r="33" spans="2:9" x14ac:dyDescent="0.25">
      <c r="B33" s="397"/>
      <c r="C33" s="563" t="s">
        <v>2852</v>
      </c>
      <c r="D33" s="563"/>
      <c r="E33" s="563"/>
      <c r="F33" s="427">
        <v>67974.689138788002</v>
      </c>
      <c r="G33" s="428"/>
      <c r="H33" s="428"/>
      <c r="I33" s="428"/>
    </row>
    <row r="34" spans="2:9" x14ac:dyDescent="0.25">
      <c r="B34" s="397"/>
      <c r="C34" s="563" t="s">
        <v>2851</v>
      </c>
      <c r="D34" s="563"/>
      <c r="E34" s="563"/>
      <c r="F34" s="427">
        <v>126046.69669343899</v>
      </c>
      <c r="G34" s="428"/>
      <c r="H34" s="428"/>
      <c r="I34" s="428"/>
    </row>
    <row r="35" spans="2:9" x14ac:dyDescent="0.25">
      <c r="B35" s="397"/>
      <c r="C35" s="563" t="s">
        <v>2850</v>
      </c>
      <c r="D35" s="563"/>
      <c r="E35" s="563"/>
      <c r="F35" s="427">
        <v>191698.26404560599</v>
      </c>
      <c r="G35" s="428"/>
      <c r="H35" s="428"/>
      <c r="I35" s="428"/>
    </row>
    <row r="36" spans="2:9" x14ac:dyDescent="0.25">
      <c r="B36" s="397"/>
      <c r="C36" s="563" t="s">
        <v>2849</v>
      </c>
      <c r="D36" s="563"/>
      <c r="E36" s="563"/>
      <c r="F36" s="427">
        <v>126836.322051549</v>
      </c>
      <c r="G36" s="426"/>
      <c r="H36" s="426"/>
      <c r="I36" s="426"/>
    </row>
    <row r="37" spans="2:9" x14ac:dyDescent="0.25">
      <c r="B37" s="397"/>
      <c r="C37" s="563" t="s">
        <v>2848</v>
      </c>
      <c r="D37" s="563"/>
      <c r="E37" s="563"/>
      <c r="F37" s="517">
        <v>19798.402738404198</v>
      </c>
      <c r="G37" s="426"/>
      <c r="H37" s="426"/>
      <c r="I37" s="426"/>
    </row>
    <row r="38" spans="2:9" x14ac:dyDescent="0.25">
      <c r="B38" s="397"/>
      <c r="C38" s="563" t="s">
        <v>2847</v>
      </c>
      <c r="D38" s="563"/>
      <c r="E38" s="563"/>
      <c r="F38" s="517">
        <v>8520.3932840600191</v>
      </c>
      <c r="G38" s="426"/>
      <c r="H38" s="426"/>
      <c r="I38" s="426"/>
    </row>
    <row r="39" spans="2:9" x14ac:dyDescent="0.25">
      <c r="B39" s="563" t="s">
        <v>2846</v>
      </c>
      <c r="C39" s="563" t="s">
        <v>2845</v>
      </c>
      <c r="D39" s="563"/>
      <c r="E39" s="563"/>
      <c r="F39" s="424">
        <v>0.51144040814150515</v>
      </c>
      <c r="G39" s="424"/>
      <c r="H39" s="424"/>
      <c r="I39" s="424"/>
    </row>
    <row r="40" spans="2:9" x14ac:dyDescent="0.25">
      <c r="B40" s="397"/>
      <c r="C40" s="563" t="s">
        <v>2844</v>
      </c>
      <c r="D40" s="563"/>
      <c r="E40" s="563"/>
      <c r="F40" s="424">
        <v>0.48855959185849318</v>
      </c>
      <c r="G40" s="424"/>
      <c r="H40" s="424"/>
      <c r="I40" s="424"/>
    </row>
    <row r="41" spans="2:9" x14ac:dyDescent="0.25">
      <c r="B41" s="397"/>
      <c r="C41" s="563" t="s">
        <v>2843</v>
      </c>
      <c r="D41" s="563"/>
      <c r="E41" s="563"/>
      <c r="F41" s="425">
        <v>0</v>
      </c>
      <c r="G41" s="425"/>
      <c r="H41" s="425"/>
      <c r="I41" s="425"/>
    </row>
    <row r="42" spans="2:9" x14ac:dyDescent="0.25">
      <c r="B42" s="563" t="s">
        <v>2842</v>
      </c>
      <c r="C42" s="563" t="s">
        <v>2841</v>
      </c>
      <c r="D42" s="563"/>
      <c r="E42" s="563"/>
      <c r="F42" s="424">
        <f>'A. HTT General'!G164</f>
        <v>8.791443350795243E-3</v>
      </c>
      <c r="G42" s="424"/>
      <c r="H42" s="424"/>
      <c r="I42" s="424"/>
    </row>
    <row r="43" spans="2:9" x14ac:dyDescent="0.25">
      <c r="B43" s="397"/>
      <c r="C43" s="563" t="s">
        <v>2840</v>
      </c>
      <c r="D43" s="563"/>
      <c r="E43" s="563"/>
      <c r="F43" s="424">
        <f>'A. HTT General'!G165</f>
        <v>0.93824327914822758</v>
      </c>
      <c r="G43" s="424"/>
      <c r="H43" s="424"/>
      <c r="I43" s="424"/>
    </row>
    <row r="44" spans="2:9" x14ac:dyDescent="0.25">
      <c r="B44" s="397"/>
      <c r="C44" s="563" t="s">
        <v>2839</v>
      </c>
      <c r="D44" s="563"/>
      <c r="E44" s="563"/>
      <c r="F44" s="424">
        <f>'A. HTT General'!G166</f>
        <v>5.2965277500977063E-2</v>
      </c>
      <c r="G44" s="424"/>
      <c r="H44" s="424"/>
      <c r="I44" s="424"/>
    </row>
    <row r="45" spans="2:9" x14ac:dyDescent="0.25">
      <c r="B45" s="563" t="s">
        <v>2838</v>
      </c>
      <c r="C45" s="563" t="s">
        <v>226</v>
      </c>
      <c r="D45" s="563"/>
      <c r="E45" s="563"/>
      <c r="F45" s="424">
        <f>'A. HTT General'!G144</f>
        <v>0.88046597221630651</v>
      </c>
      <c r="G45" s="423"/>
      <c r="H45" s="423"/>
      <c r="I45" s="423"/>
    </row>
    <row r="46" spans="2:9" x14ac:dyDescent="0.25">
      <c r="B46" s="397"/>
      <c r="C46" s="563" t="s">
        <v>213</v>
      </c>
      <c r="D46" s="563"/>
      <c r="E46" s="563"/>
      <c r="F46" s="424">
        <f>'A. HTT General'!G138</f>
        <v>6.3373409601801101E-2</v>
      </c>
      <c r="G46" s="423"/>
      <c r="H46" s="423"/>
      <c r="I46" s="423"/>
    </row>
    <row r="47" spans="2:9" x14ac:dyDescent="0.25">
      <c r="B47" s="397"/>
      <c r="C47" s="563" t="s">
        <v>232</v>
      </c>
      <c r="D47" s="563"/>
      <c r="E47" s="563"/>
      <c r="F47" s="424">
        <f>'A. HTT General'!G151</f>
        <v>5.6160618181892531E-2</v>
      </c>
      <c r="G47" s="422"/>
      <c r="H47" s="422"/>
      <c r="I47" s="422"/>
    </row>
    <row r="48" spans="2:9" x14ac:dyDescent="0.25">
      <c r="B48" s="397"/>
      <c r="C48" s="563" t="s">
        <v>1603</v>
      </c>
      <c r="D48" s="563"/>
      <c r="E48" s="563"/>
      <c r="F48" s="422"/>
      <c r="G48" s="422"/>
      <c r="H48" s="422"/>
      <c r="I48" s="422"/>
    </row>
    <row r="49" spans="2:11" x14ac:dyDescent="0.25">
      <c r="B49" s="397"/>
      <c r="C49" s="563" t="s">
        <v>217</v>
      </c>
      <c r="D49" s="563"/>
      <c r="E49" s="563"/>
      <c r="F49" s="422"/>
      <c r="G49" s="422"/>
      <c r="H49" s="422"/>
      <c r="I49" s="422"/>
    </row>
    <row r="50" spans="2:11" x14ac:dyDescent="0.25">
      <c r="B50" s="397"/>
      <c r="C50" s="563" t="s">
        <v>1605</v>
      </c>
      <c r="D50" s="563"/>
      <c r="E50" s="563"/>
      <c r="F50" s="422"/>
      <c r="G50" s="422"/>
      <c r="H50" s="422"/>
      <c r="I50" s="422"/>
    </row>
    <row r="51" spans="2:11" x14ac:dyDescent="0.25">
      <c r="B51" s="397"/>
      <c r="C51" s="563" t="s">
        <v>146</v>
      </c>
      <c r="D51" s="563"/>
      <c r="E51" s="563"/>
      <c r="F51" s="422"/>
      <c r="G51" s="422"/>
      <c r="H51" s="422"/>
      <c r="I51" s="422"/>
    </row>
    <row r="52" spans="2:11" x14ac:dyDescent="0.25">
      <c r="B52" s="563" t="s">
        <v>2837</v>
      </c>
      <c r="C52" s="397"/>
      <c r="D52" s="397"/>
      <c r="E52" s="397"/>
      <c r="F52" s="564" t="s">
        <v>2785</v>
      </c>
      <c r="G52" s="564"/>
      <c r="H52" s="564"/>
      <c r="I52" s="564"/>
    </row>
    <row r="53" spans="2:11" x14ac:dyDescent="0.25">
      <c r="B53" s="563" t="s">
        <v>2836</v>
      </c>
      <c r="C53" s="397"/>
      <c r="D53" s="397"/>
      <c r="E53" s="397"/>
      <c r="F53" s="564" t="s">
        <v>2785</v>
      </c>
      <c r="G53" s="564"/>
      <c r="H53" s="564"/>
      <c r="I53" s="564"/>
    </row>
    <row r="54" spans="2:11" x14ac:dyDescent="0.25">
      <c r="B54" s="563" t="s">
        <v>2835</v>
      </c>
      <c r="C54" s="397"/>
      <c r="D54" s="397"/>
      <c r="E54" s="397"/>
      <c r="F54" s="564" t="s">
        <v>2785</v>
      </c>
      <c r="G54" s="564"/>
      <c r="H54" s="564"/>
      <c r="I54" s="564"/>
    </row>
    <row r="55" spans="2:11" x14ac:dyDescent="0.25">
      <c r="B55" s="563" t="s">
        <v>2834</v>
      </c>
      <c r="C55" s="563" t="s">
        <v>2833</v>
      </c>
      <c r="D55" s="563"/>
      <c r="E55" s="563"/>
      <c r="F55" s="422">
        <v>0</v>
      </c>
      <c r="G55" s="561"/>
      <c r="H55" s="561"/>
      <c r="I55" s="560"/>
    </row>
    <row r="56" spans="2:11" x14ac:dyDescent="0.25">
      <c r="B56" s="397"/>
      <c r="C56" s="563" t="s">
        <v>2832</v>
      </c>
      <c r="D56" s="563"/>
      <c r="E56" s="563"/>
      <c r="F56" s="560" t="s">
        <v>2824</v>
      </c>
      <c r="G56" s="561"/>
      <c r="H56" s="561"/>
      <c r="I56" s="560"/>
    </row>
    <row r="57" spans="2:11" x14ac:dyDescent="0.25">
      <c r="C57" s="562" t="s">
        <v>2831</v>
      </c>
      <c r="D57" s="562"/>
      <c r="E57" s="562"/>
      <c r="F57" s="422">
        <v>0</v>
      </c>
      <c r="G57" s="561"/>
      <c r="H57" s="561"/>
      <c r="I57" s="560"/>
    </row>
    <row r="58" spans="2:11" x14ac:dyDescent="0.25">
      <c r="C58" s="562"/>
      <c r="D58" s="562"/>
      <c r="E58" s="562"/>
      <c r="F58" s="560"/>
      <c r="G58" s="561"/>
      <c r="H58" s="561"/>
      <c r="I58" s="560"/>
    </row>
    <row r="59" spans="2:11" ht="27" customHeight="1" x14ac:dyDescent="0.25">
      <c r="B59" s="630" t="s">
        <v>2830</v>
      </c>
      <c r="C59" s="630"/>
      <c r="D59" s="630"/>
      <c r="E59" s="562"/>
      <c r="F59" s="560"/>
      <c r="G59" s="561"/>
      <c r="H59" s="561"/>
      <c r="I59" s="560"/>
      <c r="J59" s="366"/>
    </row>
    <row r="60" spans="2:11" ht="17.25" customHeight="1" x14ac:dyDescent="0.25">
      <c r="B60" s="548"/>
      <c r="C60" s="548"/>
      <c r="D60" s="548"/>
      <c r="E60" s="548"/>
      <c r="F60" s="548"/>
      <c r="G60" s="548"/>
      <c r="H60" s="548"/>
      <c r="I60" s="548"/>
      <c r="J60" s="548"/>
      <c r="K60" s="548"/>
    </row>
    <row r="61" spans="2:11" x14ac:dyDescent="0.25">
      <c r="B61" s="374" t="s">
        <v>2829</v>
      </c>
      <c r="K61" s="366"/>
    </row>
    <row r="62" spans="2:11" x14ac:dyDescent="0.25">
      <c r="B62" s="420" t="s">
        <v>2828</v>
      </c>
      <c r="C62" s="419" t="s">
        <v>2824</v>
      </c>
      <c r="D62" s="419" t="s">
        <v>2823</v>
      </c>
      <c r="E62" s="419" t="s">
        <v>2822</v>
      </c>
      <c r="F62" s="419" t="s">
        <v>2821</v>
      </c>
      <c r="G62" s="419" t="s">
        <v>2820</v>
      </c>
      <c r="H62" s="419" t="s">
        <v>2819</v>
      </c>
      <c r="I62" s="419" t="s">
        <v>2818</v>
      </c>
      <c r="J62" s="419" t="s">
        <v>2817</v>
      </c>
      <c r="K62" s="419" t="s">
        <v>2816</v>
      </c>
    </row>
    <row r="63" spans="2:11" x14ac:dyDescent="0.25">
      <c r="B63" s="419" t="s">
        <v>2827</v>
      </c>
      <c r="C63" s="419"/>
      <c r="D63" s="419"/>
      <c r="E63" s="419"/>
      <c r="F63" s="419"/>
      <c r="G63" s="419"/>
      <c r="H63" s="419"/>
      <c r="I63" s="419"/>
      <c r="J63" s="419"/>
      <c r="K63" s="419"/>
    </row>
    <row r="64" spans="2:11" x14ac:dyDescent="0.25">
      <c r="B64" s="419" t="s">
        <v>2813</v>
      </c>
      <c r="C64" s="418">
        <v>13309.67552242105</v>
      </c>
      <c r="D64" s="418">
        <v>40.705973173381565</v>
      </c>
      <c r="E64" s="418">
        <v>75.750602446202038</v>
      </c>
      <c r="F64" s="418"/>
      <c r="G64" s="418">
        <v>155.26168478000486</v>
      </c>
      <c r="H64" s="418">
        <v>21.424196811770365</v>
      </c>
      <c r="I64" s="418">
        <v>0</v>
      </c>
      <c r="J64" s="418">
        <v>0</v>
      </c>
      <c r="K64" s="418">
        <v>0</v>
      </c>
    </row>
    <row r="65" spans="2:11" x14ac:dyDescent="0.25">
      <c r="B65" s="419" t="s">
        <v>2812</v>
      </c>
      <c r="C65" s="418">
        <v>4408.3974777950953</v>
      </c>
      <c r="D65" s="418">
        <v>49.811256646374808</v>
      </c>
      <c r="E65" s="418">
        <v>235.13055556729611</v>
      </c>
      <c r="F65" s="418"/>
      <c r="G65" s="418">
        <v>461.45435266379656</v>
      </c>
      <c r="H65" s="418">
        <v>3.6399509060221394E-2</v>
      </c>
      <c r="I65" s="418">
        <v>0</v>
      </c>
      <c r="J65" s="418">
        <v>0</v>
      </c>
      <c r="K65" s="418">
        <v>0</v>
      </c>
    </row>
    <row r="66" spans="2:11" x14ac:dyDescent="0.25">
      <c r="B66" s="419" t="s">
        <v>2801</v>
      </c>
      <c r="C66" s="418">
        <v>722.23062098866797</v>
      </c>
      <c r="D66" s="418"/>
      <c r="E66" s="418"/>
      <c r="F66" s="418"/>
      <c r="G66" s="418">
        <v>22.074970603901271</v>
      </c>
      <c r="H66" s="418"/>
      <c r="I66" s="418">
        <v>0</v>
      </c>
      <c r="J66" s="418">
        <v>0</v>
      </c>
      <c r="K66" s="418">
        <v>0</v>
      </c>
    </row>
    <row r="67" spans="2:11" x14ac:dyDescent="0.25">
      <c r="B67" s="419" t="s">
        <v>148</v>
      </c>
      <c r="C67" s="418">
        <f t="shared" ref="C67:I67" si="0">SUM(C64:C66)</f>
        <v>18440.30362120481</v>
      </c>
      <c r="D67" s="418">
        <f t="shared" si="0"/>
        <v>90.51722981975638</v>
      </c>
      <c r="E67" s="418">
        <f t="shared" si="0"/>
        <v>310.88115801349818</v>
      </c>
      <c r="F67" s="418">
        <f t="shared" si="0"/>
        <v>0</v>
      </c>
      <c r="G67" s="418">
        <f t="shared" si="0"/>
        <v>638.79100804770269</v>
      </c>
      <c r="H67" s="418">
        <f t="shared" si="0"/>
        <v>21.460596320830586</v>
      </c>
      <c r="I67" s="418">
        <f t="shared" si="0"/>
        <v>0</v>
      </c>
      <c r="J67" s="418">
        <v>0</v>
      </c>
      <c r="K67" s="418">
        <v>0</v>
      </c>
    </row>
    <row r="68" spans="2:11" x14ac:dyDescent="0.25">
      <c r="C68" s="421"/>
    </row>
    <row r="69" spans="2:11" x14ac:dyDescent="0.25">
      <c r="B69" s="374" t="s">
        <v>2826</v>
      </c>
    </row>
    <row r="70" spans="2:11" x14ac:dyDescent="0.25">
      <c r="B70" s="420" t="s">
        <v>2825</v>
      </c>
      <c r="C70" s="419" t="s">
        <v>2824</v>
      </c>
      <c r="D70" s="419" t="s">
        <v>2823</v>
      </c>
      <c r="E70" s="419" t="s">
        <v>2822</v>
      </c>
      <c r="F70" s="419" t="s">
        <v>2821</v>
      </c>
      <c r="G70" s="419" t="s">
        <v>2820</v>
      </c>
      <c r="H70" s="419" t="s">
        <v>2819</v>
      </c>
      <c r="I70" s="419" t="s">
        <v>2818</v>
      </c>
      <c r="J70" s="419" t="s">
        <v>2817</v>
      </c>
      <c r="K70" s="419" t="s">
        <v>2816</v>
      </c>
    </row>
    <row r="71" spans="2:11" x14ac:dyDescent="0.25">
      <c r="B71" s="419" t="s">
        <v>2811</v>
      </c>
      <c r="C71" s="418">
        <v>650.82399489653289</v>
      </c>
      <c r="D71" s="418">
        <v>90.517229819756366</v>
      </c>
      <c r="E71" s="418">
        <v>180.19355993053628</v>
      </c>
      <c r="F71" s="418"/>
      <c r="G71" s="418"/>
      <c r="H71" s="418"/>
      <c r="I71" s="418">
        <v>0</v>
      </c>
      <c r="J71" s="418">
        <v>0</v>
      </c>
      <c r="K71" s="418">
        <v>0</v>
      </c>
    </row>
    <row r="72" spans="2:11" x14ac:dyDescent="0.25">
      <c r="B72" s="419" t="s">
        <v>2810</v>
      </c>
      <c r="C72" s="418"/>
      <c r="D72" s="418"/>
      <c r="E72" s="418"/>
      <c r="F72" s="418"/>
      <c r="G72" s="418"/>
      <c r="H72" s="418"/>
      <c r="I72" s="418">
        <v>0</v>
      </c>
      <c r="J72" s="418">
        <v>0</v>
      </c>
      <c r="K72" s="418">
        <v>0</v>
      </c>
    </row>
    <row r="73" spans="2:11" x14ac:dyDescent="0.25">
      <c r="B73" s="419" t="s">
        <v>2809</v>
      </c>
      <c r="C73" s="418">
        <v>167.10873197493481</v>
      </c>
      <c r="D73" s="418"/>
      <c r="E73" s="418"/>
      <c r="F73" s="418"/>
      <c r="G73" s="418">
        <v>66.415008861833073</v>
      </c>
      <c r="H73" s="418"/>
      <c r="I73" s="418">
        <v>0</v>
      </c>
      <c r="J73" s="418">
        <v>0</v>
      </c>
      <c r="K73" s="418">
        <v>0</v>
      </c>
    </row>
    <row r="74" spans="2:11" x14ac:dyDescent="0.25">
      <c r="B74" s="414" t="s">
        <v>2808</v>
      </c>
      <c r="C74" s="607">
        <v>17622.370894333249</v>
      </c>
      <c r="D74" s="607"/>
      <c r="E74" s="607">
        <v>130.68759808296187</v>
      </c>
      <c r="F74" s="607"/>
      <c r="G74" s="607">
        <v>572.37599918586966</v>
      </c>
      <c r="H74" s="607">
        <v>21.460596320830586</v>
      </c>
      <c r="I74" s="418">
        <v>0</v>
      </c>
      <c r="J74" s="418">
        <v>0</v>
      </c>
      <c r="K74" s="418">
        <v>0</v>
      </c>
    </row>
    <row r="75" spans="2:11" x14ac:dyDescent="0.25">
      <c r="B75" s="419" t="s">
        <v>148</v>
      </c>
      <c r="C75" s="418">
        <f t="shared" ref="C75:I75" si="1">SUM(C71:C74)</f>
        <v>18440.303621204715</v>
      </c>
      <c r="D75" s="418">
        <f t="shared" si="1"/>
        <v>90.517229819756366</v>
      </c>
      <c r="E75" s="418">
        <f t="shared" si="1"/>
        <v>310.88115801349818</v>
      </c>
      <c r="F75" s="418">
        <f t="shared" si="1"/>
        <v>0</v>
      </c>
      <c r="G75" s="418">
        <f t="shared" si="1"/>
        <v>638.79100804770269</v>
      </c>
      <c r="H75" s="418">
        <f t="shared" si="1"/>
        <v>21.460596320830586</v>
      </c>
      <c r="I75" s="418">
        <f t="shared" si="1"/>
        <v>0</v>
      </c>
      <c r="J75" s="418">
        <v>0</v>
      </c>
      <c r="K75" s="418">
        <v>0</v>
      </c>
    </row>
    <row r="76" spans="2:11" x14ac:dyDescent="0.25">
      <c r="C76" s="417"/>
    </row>
    <row r="77" spans="2:11" x14ac:dyDescent="0.25">
      <c r="B77" s="374" t="s">
        <v>2815</v>
      </c>
    </row>
    <row r="78" spans="2:11" x14ac:dyDescent="0.25">
      <c r="B78" s="420" t="s">
        <v>2814</v>
      </c>
      <c r="C78" s="419" t="s">
        <v>2813</v>
      </c>
      <c r="D78" s="419" t="s">
        <v>2812</v>
      </c>
      <c r="E78" s="419" t="s">
        <v>2801</v>
      </c>
      <c r="F78" s="419" t="s">
        <v>148</v>
      </c>
    </row>
    <row r="79" spans="2:11" x14ac:dyDescent="0.25">
      <c r="B79" s="419" t="s">
        <v>2811</v>
      </c>
      <c r="C79" s="418">
        <v>517.68868237406639</v>
      </c>
      <c r="D79" s="418">
        <v>403.8461022727592</v>
      </c>
      <c r="E79" s="418"/>
      <c r="F79" s="418">
        <f>SUM(C79:E79)</f>
        <v>921.53478464682553</v>
      </c>
    </row>
    <row r="80" spans="2:11" x14ac:dyDescent="0.25">
      <c r="B80" s="419" t="s">
        <v>2810</v>
      </c>
      <c r="C80" s="418"/>
      <c r="D80" s="418"/>
      <c r="E80" s="418"/>
      <c r="F80" s="418">
        <f>SUM(C80:E80)</f>
        <v>0</v>
      </c>
    </row>
    <row r="81" spans="2:11" x14ac:dyDescent="0.25">
      <c r="B81" s="419" t="s">
        <v>2809</v>
      </c>
      <c r="C81" s="418">
        <v>80.340736526410979</v>
      </c>
      <c r="D81" s="418">
        <v>153.18300431035692</v>
      </c>
      <c r="E81" s="418"/>
      <c r="F81" s="418">
        <f>SUM(C81:E81)</f>
        <v>233.5237408367679</v>
      </c>
    </row>
    <row r="82" spans="2:11" ht="15" customHeight="1" x14ac:dyDescent="0.25">
      <c r="B82" s="414" t="s">
        <v>2808</v>
      </c>
      <c r="C82" s="418">
        <v>13004.788560731849</v>
      </c>
      <c r="D82" s="418">
        <v>4597.8009355985087</v>
      </c>
      <c r="E82" s="418">
        <v>744.30559159256927</v>
      </c>
      <c r="F82" s="418">
        <f>SUM(C82:E82)</f>
        <v>18346.895087922927</v>
      </c>
    </row>
    <row r="83" spans="2:11" x14ac:dyDescent="0.25">
      <c r="B83" s="419" t="s">
        <v>148</v>
      </c>
      <c r="C83" s="418">
        <f>SUM(C79:C82)</f>
        <v>13602.817979632327</v>
      </c>
      <c r="D83" s="418">
        <f>SUM(D79:D82)</f>
        <v>5154.8300421816248</v>
      </c>
      <c r="E83" s="418">
        <f>SUM(E79:E82)</f>
        <v>744.30559159256927</v>
      </c>
      <c r="F83" s="418">
        <f>SUM(F79:F82)</f>
        <v>19501.95361340652</v>
      </c>
    </row>
    <row r="84" spans="2:11" x14ac:dyDescent="0.25">
      <c r="C84" s="417"/>
    </row>
    <row r="85" spans="2:11" s="550" customFormat="1" x14ac:dyDescent="0.25">
      <c r="B85" s="374" t="s">
        <v>2807</v>
      </c>
      <c r="C85" s="411"/>
      <c r="D85" s="411"/>
      <c r="E85" s="411"/>
      <c r="F85" s="411"/>
      <c r="G85" s="411"/>
      <c r="H85" s="411"/>
      <c r="I85" s="411"/>
      <c r="J85" s="411"/>
      <c r="K85" s="411"/>
    </row>
    <row r="86" spans="2:11" x14ac:dyDescent="0.25">
      <c r="B86" s="631" t="s">
        <v>2806</v>
      </c>
      <c r="C86" s="632"/>
      <c r="D86" s="632"/>
      <c r="E86" s="633"/>
      <c r="F86" s="418">
        <f>F83</f>
        <v>19501.95361340652</v>
      </c>
    </row>
    <row r="87" spans="2:11" x14ac:dyDescent="0.25">
      <c r="B87" s="559"/>
      <c r="C87" s="559"/>
      <c r="D87" s="559"/>
      <c r="E87" s="559"/>
      <c r="F87" s="417"/>
    </row>
    <row r="88" spans="2:11" x14ac:dyDescent="0.25">
      <c r="B88" s="397"/>
      <c r="C88" s="397"/>
      <c r="D88" s="397"/>
    </row>
    <row r="89" spans="2:11" x14ac:dyDescent="0.25">
      <c r="B89" s="416" t="s">
        <v>2805</v>
      </c>
      <c r="C89" s="415"/>
      <c r="D89" s="397"/>
    </row>
    <row r="90" spans="2:11" x14ac:dyDescent="0.25">
      <c r="B90" s="414" t="s">
        <v>2803</v>
      </c>
      <c r="C90" s="413"/>
      <c r="D90" s="397"/>
    </row>
    <row r="91" spans="2:11" x14ac:dyDescent="0.25">
      <c r="B91" s="414" t="s">
        <v>2802</v>
      </c>
      <c r="C91" s="413"/>
      <c r="D91" s="397"/>
    </row>
    <row r="92" spans="2:11" x14ac:dyDescent="0.25">
      <c r="B92" s="414" t="s">
        <v>2801</v>
      </c>
      <c r="C92" s="413"/>
      <c r="D92" s="397"/>
    </row>
    <row r="93" spans="2:11" x14ac:dyDescent="0.25">
      <c r="B93" s="414" t="s">
        <v>148</v>
      </c>
      <c r="C93" s="413"/>
      <c r="D93" s="397"/>
    </row>
    <row r="94" spans="2:11" x14ac:dyDescent="0.25">
      <c r="B94" s="397"/>
      <c r="C94" s="397"/>
      <c r="D94" s="397"/>
    </row>
    <row r="95" spans="2:11" x14ac:dyDescent="0.25">
      <c r="B95" s="416" t="s">
        <v>2804</v>
      </c>
      <c r="C95" s="415"/>
      <c r="D95" s="397"/>
    </row>
    <row r="96" spans="2:11" x14ac:dyDescent="0.25">
      <c r="B96" s="414" t="s">
        <v>2803</v>
      </c>
      <c r="C96" s="413"/>
      <c r="D96" s="397"/>
    </row>
    <row r="97" spans="2:6" x14ac:dyDescent="0.25">
      <c r="B97" s="414" t="s">
        <v>2802</v>
      </c>
      <c r="C97" s="413"/>
      <c r="D97" s="397"/>
    </row>
    <row r="98" spans="2:6" x14ac:dyDescent="0.25">
      <c r="B98" s="414" t="s">
        <v>2801</v>
      </c>
      <c r="C98" s="413"/>
      <c r="D98" s="397"/>
    </row>
    <row r="99" spans="2:6" x14ac:dyDescent="0.25">
      <c r="B99" s="414" t="s">
        <v>148</v>
      </c>
      <c r="C99" s="413"/>
      <c r="D99" s="397"/>
    </row>
    <row r="100" spans="2:6" x14ac:dyDescent="0.25">
      <c r="B100" s="397"/>
      <c r="C100" s="412"/>
      <c r="D100" s="397"/>
    </row>
    <row r="101" spans="2:6" x14ac:dyDescent="0.25">
      <c r="B101" s="397"/>
      <c r="C101" s="412"/>
      <c r="D101" s="397"/>
    </row>
    <row r="102" spans="2:6" x14ac:dyDescent="0.25">
      <c r="B102" s="397"/>
      <c r="C102" s="412"/>
      <c r="D102" s="397"/>
    </row>
    <row r="103" spans="2:6" ht="18" x14ac:dyDescent="0.25">
      <c r="B103" s="626" t="s">
        <v>2800</v>
      </c>
      <c r="C103" s="626"/>
      <c r="D103" s="626"/>
      <c r="E103" s="626"/>
      <c r="F103" s="626"/>
    </row>
    <row r="104" spans="2:6" ht="18" x14ac:dyDescent="0.25">
      <c r="B104" s="548"/>
      <c r="C104" s="558"/>
      <c r="D104" s="557"/>
      <c r="E104" s="557"/>
      <c r="F104" s="557"/>
    </row>
    <row r="105" spans="2:6" x14ac:dyDescent="0.25">
      <c r="B105" s="556" t="s">
        <v>2799</v>
      </c>
      <c r="C105" s="410">
        <f>F27</f>
        <v>577668.93906911323</v>
      </c>
    </row>
    <row r="106" spans="2:6" x14ac:dyDescent="0.25">
      <c r="B106" s="409" t="s">
        <v>2798</v>
      </c>
      <c r="C106" s="555">
        <v>1</v>
      </c>
      <c r="D106" s="366"/>
    </row>
    <row r="107" spans="2:6" x14ac:dyDescent="0.25">
      <c r="B107" s="409" t="s">
        <v>2797</v>
      </c>
      <c r="C107" s="554"/>
    </row>
    <row r="108" spans="2:6" x14ac:dyDescent="0.25">
      <c r="B108" s="409" t="s">
        <v>2796</v>
      </c>
      <c r="C108" s="554"/>
    </row>
    <row r="109" spans="2:6" x14ac:dyDescent="0.25">
      <c r="B109" s="409" t="s">
        <v>2795</v>
      </c>
      <c r="C109" s="554"/>
    </row>
    <row r="110" spans="2:6" x14ac:dyDescent="0.25">
      <c r="B110" s="409" t="s">
        <v>2794</v>
      </c>
      <c r="C110" s="554"/>
    </row>
    <row r="111" spans="2:6" x14ac:dyDescent="0.25">
      <c r="B111" s="409" t="s">
        <v>2793</v>
      </c>
      <c r="C111" s="554"/>
    </row>
    <row r="112" spans="2:6" x14ac:dyDescent="0.25">
      <c r="B112" s="409" t="s">
        <v>2792</v>
      </c>
      <c r="C112" s="554"/>
    </row>
    <row r="113" spans="2:6" x14ac:dyDescent="0.25">
      <c r="B113" s="553"/>
      <c r="C113" s="367"/>
    </row>
    <row r="115" spans="2:6" ht="18" x14ac:dyDescent="0.25">
      <c r="B115" s="626" t="s">
        <v>2791</v>
      </c>
      <c r="C115" s="626"/>
      <c r="D115" s="626"/>
      <c r="E115" s="626"/>
      <c r="F115" s="626"/>
    </row>
    <row r="116" spans="2:6" ht="18" x14ac:dyDescent="0.25">
      <c r="B116" s="548"/>
      <c r="C116" s="627" t="s">
        <v>2786</v>
      </c>
      <c r="D116" s="627"/>
      <c r="E116" s="627"/>
      <c r="F116" s="627"/>
    </row>
    <row r="117" spans="2:6" x14ac:dyDescent="0.25">
      <c r="B117" s="545" t="s">
        <v>2790</v>
      </c>
      <c r="C117" s="624" t="s">
        <v>2780</v>
      </c>
      <c r="D117" s="624"/>
      <c r="E117" s="624"/>
      <c r="F117" s="624"/>
    </row>
    <row r="118" spans="2:6" x14ac:dyDescent="0.25">
      <c r="B118" s="545"/>
      <c r="C118" s="552"/>
      <c r="D118" s="552"/>
      <c r="E118" s="552"/>
      <c r="F118" s="552"/>
    </row>
    <row r="119" spans="2:6" x14ac:dyDescent="0.25">
      <c r="B119" s="544" t="s">
        <v>2789</v>
      </c>
      <c r="C119" s="625"/>
      <c r="D119" s="625"/>
      <c r="E119" s="625"/>
      <c r="F119" s="625"/>
    </row>
    <row r="120" spans="2:6" x14ac:dyDescent="0.25">
      <c r="B120" s="551" t="s">
        <v>2788</v>
      </c>
      <c r="C120" s="550"/>
      <c r="D120" s="550"/>
      <c r="E120" s="550"/>
      <c r="F120" s="550"/>
    </row>
    <row r="121" spans="2:6" x14ac:dyDescent="0.25">
      <c r="B121" s="545"/>
    </row>
    <row r="122" spans="2:6" x14ac:dyDescent="0.25">
      <c r="B122" s="545"/>
    </row>
    <row r="123" spans="2:6" ht="15.75" x14ac:dyDescent="0.25">
      <c r="B123" s="549"/>
    </row>
    <row r="124" spans="2:6" ht="18" x14ac:dyDescent="0.25">
      <c r="B124" s="626" t="s">
        <v>2787</v>
      </c>
      <c r="C124" s="626"/>
      <c r="D124" s="626"/>
      <c r="E124" s="626"/>
      <c r="F124" s="626"/>
    </row>
    <row r="125" spans="2:6" ht="18" x14ac:dyDescent="0.25">
      <c r="B125" s="548"/>
      <c r="C125" s="627" t="s">
        <v>2786</v>
      </c>
      <c r="D125" s="627"/>
      <c r="E125" s="627"/>
      <c r="F125" s="627"/>
    </row>
    <row r="126" spans="2:6" x14ac:dyDescent="0.25">
      <c r="B126" s="547"/>
      <c r="C126" s="628" t="s">
        <v>2785</v>
      </c>
      <c r="D126" s="628"/>
      <c r="E126" s="628" t="s">
        <v>2784</v>
      </c>
      <c r="F126" s="628"/>
    </row>
    <row r="127" spans="2:6" ht="30" x14ac:dyDescent="0.25">
      <c r="B127" s="546" t="s">
        <v>2783</v>
      </c>
      <c r="C127" s="624" t="s">
        <v>2780</v>
      </c>
      <c r="D127" s="624"/>
      <c r="E127" s="624"/>
      <c r="F127" s="624"/>
    </row>
    <row r="128" spans="2:6" x14ac:dyDescent="0.25">
      <c r="B128" s="545" t="s">
        <v>2782</v>
      </c>
      <c r="C128" s="624" t="s">
        <v>2780</v>
      </c>
      <c r="D128" s="624"/>
      <c r="E128" s="624"/>
      <c r="F128" s="624"/>
    </row>
    <row r="129" spans="2:9" x14ac:dyDescent="0.25">
      <c r="B129" s="544" t="s">
        <v>2781</v>
      </c>
      <c r="C129" s="625" t="s">
        <v>2780</v>
      </c>
      <c r="D129" s="625"/>
      <c r="E129" s="625"/>
      <c r="F129" s="625"/>
    </row>
    <row r="130" spans="2:9" ht="20.25" customHeight="1" x14ac:dyDescent="0.25">
      <c r="B130" s="492"/>
    </row>
    <row r="131" spans="2:9" x14ac:dyDescent="0.25">
      <c r="I131" s="384" t="s">
        <v>2746</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Contents!A1" display="To Frontpage" xr:uid="{00000000-0004-0000-0A00-000000000000}"/>
  </hyperlinks>
  <pageMargins left="0.70866141732283472" right="0.70866141732283472" top="0.74803149606299213" bottom="0.74803149606299213" header="0.31496062992125984" footer="0.31496062992125984"/>
  <pageSetup paperSize="9"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43386"/>
    <pageSetUpPr fitToPage="1"/>
  </sheetPr>
  <dimension ref="A4:N82"/>
  <sheetViews>
    <sheetView zoomScale="85" zoomScaleNormal="85" workbookViewId="0">
      <selection activeCell="C61" sqref="C61"/>
    </sheetView>
  </sheetViews>
  <sheetFormatPr defaultColWidth="9.140625" defaultRowHeight="15" x14ac:dyDescent="0.25"/>
  <cols>
    <col min="1" max="1" width="4.7109375" style="411" customWidth="1"/>
    <col min="2" max="2" width="7.7109375" style="411" customWidth="1"/>
    <col min="3" max="13" width="15.7109375" style="411" customWidth="1"/>
    <col min="14" max="16384" width="9.140625" style="411"/>
  </cols>
  <sheetData>
    <row r="4" spans="1:13" ht="18" x14ac:dyDescent="0.25">
      <c r="B4" s="359"/>
      <c r="K4" s="461"/>
      <c r="L4" s="460"/>
    </row>
    <row r="5" spans="1:13" x14ac:dyDescent="0.25">
      <c r="B5" s="459" t="s">
        <v>2895</v>
      </c>
    </row>
    <row r="7" spans="1:13" ht="15.75" x14ac:dyDescent="0.25">
      <c r="B7" s="579" t="s">
        <v>2894</v>
      </c>
    </row>
    <row r="8" spans="1:13" ht="3.75" customHeight="1" x14ac:dyDescent="0.25">
      <c r="B8" s="579"/>
    </row>
    <row r="9" spans="1:13" x14ac:dyDescent="0.25">
      <c r="B9" s="458" t="s">
        <v>2728</v>
      </c>
      <c r="C9" s="452"/>
      <c r="D9" s="452"/>
      <c r="E9" s="452"/>
      <c r="F9" s="452"/>
      <c r="G9" s="452"/>
      <c r="H9" s="452"/>
      <c r="I9" s="452"/>
      <c r="J9" s="452"/>
      <c r="K9" s="452"/>
      <c r="L9" s="452"/>
      <c r="M9" s="452"/>
    </row>
    <row r="10" spans="1:13" ht="45" x14ac:dyDescent="0.25">
      <c r="A10" s="397"/>
      <c r="B10" s="435"/>
      <c r="C10" s="451" t="s">
        <v>2892</v>
      </c>
      <c r="D10" s="450" t="s">
        <v>2891</v>
      </c>
      <c r="E10" s="450" t="s">
        <v>2890</v>
      </c>
      <c r="F10" s="450" t="s">
        <v>2889</v>
      </c>
      <c r="G10" s="450" t="s">
        <v>2888</v>
      </c>
      <c r="H10" s="450" t="s">
        <v>2887</v>
      </c>
      <c r="I10" s="450" t="s">
        <v>2886</v>
      </c>
      <c r="J10" s="450" t="s">
        <v>812</v>
      </c>
      <c r="K10" s="450" t="s">
        <v>2885</v>
      </c>
      <c r="L10" s="450" t="s">
        <v>146</v>
      </c>
      <c r="M10" s="449" t="s">
        <v>148</v>
      </c>
    </row>
    <row r="11" spans="1:13" x14ac:dyDescent="0.25">
      <c r="A11" s="397"/>
      <c r="B11" s="448" t="s">
        <v>148</v>
      </c>
      <c r="C11" s="456">
        <v>263298</v>
      </c>
      <c r="D11" s="456">
        <v>27614</v>
      </c>
      <c r="E11" s="456">
        <v>541</v>
      </c>
      <c r="F11" s="456">
        <v>1353</v>
      </c>
      <c r="G11" s="456">
        <v>16891</v>
      </c>
      <c r="H11" s="456">
        <v>1103</v>
      </c>
      <c r="I11" s="456">
        <v>6564</v>
      </c>
      <c r="J11" s="456">
        <v>11200</v>
      </c>
      <c r="K11" s="456">
        <v>501</v>
      </c>
      <c r="L11" s="456">
        <v>421</v>
      </c>
      <c r="M11" s="457">
        <f>SUM(C11:L11)</f>
        <v>329486</v>
      </c>
    </row>
    <row r="12" spans="1:13" x14ac:dyDescent="0.25">
      <c r="A12" s="397"/>
      <c r="B12" s="445" t="s">
        <v>2877</v>
      </c>
      <c r="C12" s="444">
        <f t="shared" ref="C12:L12" si="0">C11/$M$11</f>
        <v>0.7991174131829577</v>
      </c>
      <c r="D12" s="444">
        <f t="shared" si="0"/>
        <v>8.3809327255179283E-2</v>
      </c>
      <c r="E12" s="444">
        <f t="shared" si="0"/>
        <v>1.641951403094517E-3</v>
      </c>
      <c r="F12" s="444">
        <f t="shared" si="0"/>
        <v>4.1063960228962691E-3</v>
      </c>
      <c r="G12" s="444">
        <f t="shared" si="0"/>
        <v>5.1264697134324369E-2</v>
      </c>
      <c r="H12" s="444">
        <f t="shared" si="0"/>
        <v>3.3476384429080444E-3</v>
      </c>
      <c r="I12" s="444">
        <f t="shared" si="0"/>
        <v>1.9921939020170813E-2</v>
      </c>
      <c r="J12" s="444">
        <f t="shared" si="0"/>
        <v>3.399233958347244E-2</v>
      </c>
      <c r="K12" s="444">
        <f t="shared" si="0"/>
        <v>1.5205501902964011E-3</v>
      </c>
      <c r="L12" s="444">
        <f t="shared" si="0"/>
        <v>1.2777477647001694E-3</v>
      </c>
      <c r="M12" s="443">
        <f>SUM(C12:L12)</f>
        <v>1.0000000000000002</v>
      </c>
    </row>
    <row r="13" spans="1:13" x14ac:dyDescent="0.25">
      <c r="A13" s="397"/>
      <c r="B13" s="397"/>
      <c r="C13" s="397"/>
    </row>
    <row r="14" spans="1:13" ht="15.75" x14ac:dyDescent="0.25">
      <c r="A14" s="397"/>
      <c r="B14" s="578" t="s">
        <v>2893</v>
      </c>
      <c r="C14" s="397"/>
    </row>
    <row r="15" spans="1:13" ht="3.75" customHeight="1" x14ac:dyDescent="0.25">
      <c r="A15" s="397"/>
      <c r="B15" s="578"/>
      <c r="C15" s="397"/>
    </row>
    <row r="16" spans="1:13" x14ac:dyDescent="0.25">
      <c r="A16" s="397"/>
      <c r="B16" s="454" t="s">
        <v>2726</v>
      </c>
      <c r="C16" s="453"/>
      <c r="D16" s="452"/>
      <c r="E16" s="452"/>
      <c r="F16" s="452"/>
      <c r="G16" s="452"/>
      <c r="H16" s="452"/>
      <c r="I16" s="452"/>
      <c r="J16" s="452"/>
      <c r="K16" s="452"/>
      <c r="L16" s="452"/>
      <c r="M16" s="452"/>
    </row>
    <row r="17" spans="1:14" ht="45" x14ac:dyDescent="0.25">
      <c r="A17" s="397"/>
      <c r="B17" s="435"/>
      <c r="C17" s="451" t="s">
        <v>2892</v>
      </c>
      <c r="D17" s="450" t="s">
        <v>2891</v>
      </c>
      <c r="E17" s="450" t="s">
        <v>2890</v>
      </c>
      <c r="F17" s="450" t="s">
        <v>2889</v>
      </c>
      <c r="G17" s="450" t="s">
        <v>2888</v>
      </c>
      <c r="H17" s="450" t="s">
        <v>2887</v>
      </c>
      <c r="I17" s="450" t="s">
        <v>2886</v>
      </c>
      <c r="J17" s="450" t="s">
        <v>812</v>
      </c>
      <c r="K17" s="450" t="s">
        <v>2885</v>
      </c>
      <c r="L17" s="450" t="s">
        <v>146</v>
      </c>
      <c r="M17" s="449" t="s">
        <v>148</v>
      </c>
    </row>
    <row r="18" spans="1:14" x14ac:dyDescent="0.25">
      <c r="A18" s="397"/>
      <c r="B18" s="448" t="s">
        <v>148</v>
      </c>
      <c r="C18" s="456">
        <v>327255.60653781</v>
      </c>
      <c r="D18" s="456">
        <v>22145.6713354159</v>
      </c>
      <c r="E18" s="456">
        <v>4766.3934444099996</v>
      </c>
      <c r="F18" s="456">
        <v>10269.3892818534</v>
      </c>
      <c r="G18" s="456">
        <v>80255.9968024259</v>
      </c>
      <c r="H18" s="456">
        <v>7777.7704514587404</v>
      </c>
      <c r="I18" s="456">
        <v>71306.977885814194</v>
      </c>
      <c r="J18" s="456">
        <v>42517.976702543303</v>
      </c>
      <c r="K18" s="456">
        <v>5331.5478807808204</v>
      </c>
      <c r="L18" s="456">
        <v>6041.6087465991995</v>
      </c>
      <c r="M18" s="446">
        <f>SUM(C18:L18)</f>
        <v>577668.93906911137</v>
      </c>
    </row>
    <row r="19" spans="1:14" x14ac:dyDescent="0.25">
      <c r="A19" s="397"/>
      <c r="B19" s="445" t="s">
        <v>2877</v>
      </c>
      <c r="C19" s="444">
        <f t="shared" ref="C19:L19" si="1">C18/$M$18</f>
        <v>0.56651065065947348</v>
      </c>
      <c r="D19" s="444">
        <f t="shared" si="1"/>
        <v>3.833626812461597E-2</v>
      </c>
      <c r="E19" s="444">
        <f t="shared" si="1"/>
        <v>8.2510814102119412E-3</v>
      </c>
      <c r="F19" s="444">
        <f t="shared" si="1"/>
        <v>1.7777291779617024E-2</v>
      </c>
      <c r="G19" s="444">
        <f t="shared" si="1"/>
        <v>0.13893078089286742</v>
      </c>
      <c r="H19" s="444">
        <f t="shared" si="1"/>
        <v>1.346406206986355E-2</v>
      </c>
      <c r="I19" s="444">
        <f t="shared" si="1"/>
        <v>0.12343917608019971</v>
      </c>
      <c r="J19" s="444">
        <f t="shared" si="1"/>
        <v>7.3602670711461815E-2</v>
      </c>
      <c r="K19" s="444">
        <f t="shared" si="1"/>
        <v>9.2294176130923375E-3</v>
      </c>
      <c r="L19" s="444">
        <f t="shared" si="1"/>
        <v>1.0458600658596932E-2</v>
      </c>
      <c r="M19" s="455">
        <f>SUM(C19:L19)</f>
        <v>1.0000000000000002</v>
      </c>
    </row>
    <row r="20" spans="1:14" x14ac:dyDescent="0.25">
      <c r="A20" s="397"/>
      <c r="B20" s="397"/>
      <c r="C20" s="397"/>
    </row>
    <row r="21" spans="1:14" ht="15.75" x14ac:dyDescent="0.25">
      <c r="A21" s="397"/>
      <c r="B21" s="578" t="s">
        <v>2884</v>
      </c>
      <c r="C21" s="397"/>
    </row>
    <row r="22" spans="1:14" ht="3.75" customHeight="1" x14ac:dyDescent="0.25">
      <c r="A22" s="397"/>
      <c r="B22" s="578"/>
      <c r="C22" s="397"/>
    </row>
    <row r="23" spans="1:14" x14ac:dyDescent="0.25">
      <c r="A23" s="397"/>
      <c r="B23" s="454" t="s">
        <v>2724</v>
      </c>
      <c r="C23" s="453"/>
      <c r="D23" s="452"/>
      <c r="E23" s="452"/>
      <c r="F23" s="452"/>
      <c r="G23" s="452"/>
      <c r="H23" s="452"/>
      <c r="I23" s="452"/>
      <c r="J23" s="452"/>
      <c r="K23" s="452"/>
      <c r="L23" s="452"/>
      <c r="M23" s="452"/>
    </row>
    <row r="24" spans="1:14" x14ac:dyDescent="0.25">
      <c r="A24" s="397"/>
      <c r="B24" s="397"/>
      <c r="C24" s="577"/>
    </row>
    <row r="25" spans="1:14" x14ac:dyDescent="0.25">
      <c r="A25" s="397"/>
      <c r="B25" s="435"/>
      <c r="C25" s="451" t="s">
        <v>2883</v>
      </c>
      <c r="D25" s="450" t="s">
        <v>2882</v>
      </c>
      <c r="E25" s="450" t="s">
        <v>2881</v>
      </c>
      <c r="F25" s="450" t="s">
        <v>2880</v>
      </c>
      <c r="G25" s="450" t="s">
        <v>2879</v>
      </c>
      <c r="H25" s="450" t="s">
        <v>2878</v>
      </c>
      <c r="I25" s="449" t="s">
        <v>148</v>
      </c>
    </row>
    <row r="26" spans="1:14" x14ac:dyDescent="0.25">
      <c r="A26" s="397"/>
      <c r="B26" s="448" t="s">
        <v>148</v>
      </c>
      <c r="C26" s="447">
        <v>236051.25847172135</v>
      </c>
      <c r="D26" s="447">
        <v>142377.84838496099</v>
      </c>
      <c r="E26" s="447">
        <v>75797.269205701567</v>
      </c>
      <c r="F26" s="447">
        <v>28201.45451978932</v>
      </c>
      <c r="G26" s="447">
        <v>18853.601735193508</v>
      </c>
      <c r="H26" s="447">
        <v>76387.506751746492</v>
      </c>
      <c r="I26" s="446">
        <f>SUM(C26:H26)</f>
        <v>577668.93906911323</v>
      </c>
    </row>
    <row r="27" spans="1:14" x14ac:dyDescent="0.25">
      <c r="A27" s="397"/>
      <c r="B27" s="445" t="s">
        <v>2877</v>
      </c>
      <c r="C27" s="444">
        <f t="shared" ref="C27:H27" si="2">C26/$I$26</f>
        <v>0.40862723007421348</v>
      </c>
      <c r="D27" s="444">
        <f t="shared" si="2"/>
        <v>0.24646962776706724</v>
      </c>
      <c r="E27" s="444">
        <f t="shared" si="2"/>
        <v>0.13121229839334161</v>
      </c>
      <c r="F27" s="444">
        <f t="shared" si="2"/>
        <v>4.8819406086182612E-2</v>
      </c>
      <c r="G27" s="444">
        <f t="shared" si="2"/>
        <v>3.2637381829071881E-2</v>
      </c>
      <c r="H27" s="444">
        <f t="shared" si="2"/>
        <v>0.13223405585012313</v>
      </c>
      <c r="I27" s="443">
        <f>SUM(C27:H27)</f>
        <v>0.99999999999999989</v>
      </c>
    </row>
    <row r="28" spans="1:14" x14ac:dyDescent="0.25">
      <c r="A28" s="397"/>
      <c r="B28" s="397"/>
      <c r="C28" s="397"/>
    </row>
    <row r="29" spans="1:14" x14ac:dyDescent="0.25">
      <c r="N29" s="384" t="s">
        <v>2746</v>
      </c>
    </row>
    <row r="34" spans="3:8" x14ac:dyDescent="0.25">
      <c r="C34" s="442"/>
      <c r="D34" s="442"/>
      <c r="E34" s="442"/>
      <c r="F34" s="442"/>
      <c r="G34" s="442"/>
      <c r="H34" s="442"/>
    </row>
    <row r="39" spans="3:8" x14ac:dyDescent="0.25">
      <c r="F39" s="411" t="e">
        <v>#DIV/0!</v>
      </c>
    </row>
    <row r="40" spans="3:8" x14ac:dyDescent="0.25">
      <c r="F40" s="411" t="e">
        <v>#DIV/0!</v>
      </c>
    </row>
    <row r="42" spans="3:8" x14ac:dyDescent="0.25">
      <c r="F42" s="411">
        <f>'A. HTT General'!G164</f>
        <v>8.791443350795243E-3</v>
      </c>
    </row>
    <row r="43" spans="3:8" x14ac:dyDescent="0.25">
      <c r="F43" s="411">
        <f>'A. HTT General'!G165</f>
        <v>0.93824327914822758</v>
      </c>
    </row>
    <row r="44" spans="3:8" x14ac:dyDescent="0.25">
      <c r="F44" s="411">
        <f>'A. HTT General'!G166</f>
        <v>5.2965277500977063E-2</v>
      </c>
    </row>
    <row r="45" spans="3:8" x14ac:dyDescent="0.25">
      <c r="F45" s="411">
        <f>'A. HTT General'!G144</f>
        <v>0.88046597221630651</v>
      </c>
    </row>
    <row r="46" spans="3:8" x14ac:dyDescent="0.25">
      <c r="F46" s="411">
        <f>'A. HTT General'!G138</f>
        <v>6.3373409601801101E-2</v>
      </c>
    </row>
    <row r="47" spans="3:8" x14ac:dyDescent="0.25">
      <c r="F47" s="411">
        <f>'A. HTT General'!G151</f>
        <v>5.6160618181892531E-2</v>
      </c>
    </row>
    <row r="64" spans="3:8" x14ac:dyDescent="0.25">
      <c r="C64" s="411">
        <v>13309.67552242105</v>
      </c>
      <c r="D64" s="411">
        <v>40.705973173381565</v>
      </c>
      <c r="E64" s="411">
        <v>75.750602446202038</v>
      </c>
      <c r="G64" s="411">
        <v>155.26168478000486</v>
      </c>
      <c r="H64" s="411">
        <v>21.424196811770365</v>
      </c>
    </row>
    <row r="65" spans="3:8" x14ac:dyDescent="0.25">
      <c r="C65" s="411">
        <v>4408.3974777950953</v>
      </c>
      <c r="D65" s="411">
        <v>49.811256646374808</v>
      </c>
      <c r="E65" s="411">
        <v>235.13055556729611</v>
      </c>
      <c r="G65" s="411">
        <v>461.45435266379656</v>
      </c>
      <c r="H65" s="411">
        <v>3.6399509060221394E-2</v>
      </c>
    </row>
    <row r="66" spans="3:8" x14ac:dyDescent="0.25">
      <c r="C66" s="411">
        <v>722.23062098866797</v>
      </c>
      <c r="G66" s="411">
        <v>22.074970603901271</v>
      </c>
    </row>
    <row r="71" spans="3:8" x14ac:dyDescent="0.25">
      <c r="C71" s="411">
        <v>650.82399489653289</v>
      </c>
      <c r="D71" s="411">
        <v>90.517229819756366</v>
      </c>
      <c r="E71" s="411">
        <v>180.19355993053628</v>
      </c>
    </row>
    <row r="73" spans="3:8" x14ac:dyDescent="0.25">
      <c r="C73" s="411">
        <v>167.10873197493481</v>
      </c>
      <c r="G73" s="411">
        <v>66.415008861833073</v>
      </c>
    </row>
    <row r="74" spans="3:8" x14ac:dyDescent="0.25">
      <c r="C74" s="411">
        <v>17622.370894333249</v>
      </c>
    </row>
    <row r="79" spans="3:8" x14ac:dyDescent="0.25">
      <c r="C79" s="411">
        <v>517.68868237406639</v>
      </c>
      <c r="D79" s="411">
        <v>403.8461022727592</v>
      </c>
    </row>
    <row r="81" spans="3:5" x14ac:dyDescent="0.25">
      <c r="C81" s="411">
        <v>80.340736526410979</v>
      </c>
      <c r="D81" s="411">
        <v>153.18300431035692</v>
      </c>
    </row>
    <row r="82" spans="3:5" x14ac:dyDescent="0.25">
      <c r="C82" s="411">
        <v>13004.788560731849</v>
      </c>
      <c r="D82" s="411">
        <v>4597.8009355985087</v>
      </c>
      <c r="E82" s="411">
        <v>744.30559159256927</v>
      </c>
    </row>
  </sheetData>
  <hyperlinks>
    <hyperlink ref="N29" location="Contents!A1" display="To Frontpage" xr:uid="{00000000-0004-0000-0B00-000000000000}"/>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43386"/>
    <pageSetUpPr fitToPage="1"/>
  </sheetPr>
  <dimension ref="B5:P92"/>
  <sheetViews>
    <sheetView topLeftCell="A7" zoomScale="70" zoomScaleNormal="70" workbookViewId="0">
      <selection activeCell="C22" sqref="C22:L22"/>
    </sheetView>
  </sheetViews>
  <sheetFormatPr defaultColWidth="9.140625" defaultRowHeight="15" x14ac:dyDescent="0.25"/>
  <cols>
    <col min="1" max="1" width="4.7109375" style="411" customWidth="1"/>
    <col min="2" max="2" width="31" style="411" customWidth="1"/>
    <col min="3" max="3" width="18.7109375" style="411" bestFit="1" customWidth="1"/>
    <col min="4" max="5" width="19.140625" style="411" bestFit="1" customWidth="1"/>
    <col min="6" max="6" width="18.5703125" style="411" bestFit="1" customWidth="1"/>
    <col min="7" max="7" width="18.140625" style="411" bestFit="1" customWidth="1"/>
    <col min="8" max="12" width="15.7109375" style="411" customWidth="1"/>
    <col min="13" max="13" width="3.42578125" style="411" customWidth="1"/>
    <col min="14" max="14" width="15.85546875" style="411" bestFit="1" customWidth="1"/>
    <col min="15" max="15" width="9.140625" style="411"/>
    <col min="16" max="16" width="12" style="411" bestFit="1" customWidth="1"/>
    <col min="17" max="16384" width="9.140625" style="411"/>
  </cols>
  <sheetData>
    <row r="5" spans="2:16" ht="15.75" x14ac:dyDescent="0.25">
      <c r="B5" s="579" t="s">
        <v>2916</v>
      </c>
    </row>
    <row r="6" spans="2:16" ht="3.75" customHeight="1" x14ac:dyDescent="0.25">
      <c r="B6" s="579"/>
    </row>
    <row r="7" spans="2:16" x14ac:dyDescent="0.25">
      <c r="B7" s="490" t="s">
        <v>2722</v>
      </c>
      <c r="C7" s="490"/>
      <c r="D7" s="583"/>
      <c r="E7" s="585"/>
      <c r="F7" s="585"/>
      <c r="G7" s="585"/>
      <c r="H7" s="585"/>
      <c r="I7" s="585"/>
      <c r="J7" s="585"/>
      <c r="K7" s="582"/>
      <c r="L7" s="582"/>
      <c r="M7" s="397"/>
      <c r="N7" s="416"/>
    </row>
    <row r="8" spans="2:16" x14ac:dyDescent="0.25">
      <c r="B8" s="477"/>
      <c r="C8" s="634" t="s">
        <v>2909</v>
      </c>
      <c r="D8" s="634"/>
      <c r="E8" s="634"/>
      <c r="F8" s="634"/>
      <c r="G8" s="634"/>
      <c r="H8" s="634"/>
      <c r="I8" s="634"/>
      <c r="J8" s="634"/>
      <c r="K8" s="634"/>
      <c r="L8" s="634"/>
      <c r="M8" s="397"/>
      <c r="N8" s="397"/>
    </row>
    <row r="9" spans="2:16" x14ac:dyDescent="0.25">
      <c r="B9" s="477"/>
      <c r="C9" s="476" t="s">
        <v>2908</v>
      </c>
      <c r="D9" s="476" t="s">
        <v>2907</v>
      </c>
      <c r="E9" s="476" t="s">
        <v>2906</v>
      </c>
      <c r="F9" s="476" t="s">
        <v>2905</v>
      </c>
      <c r="G9" s="476" t="s">
        <v>2904</v>
      </c>
      <c r="H9" s="476" t="s">
        <v>2903</v>
      </c>
      <c r="I9" s="476" t="s">
        <v>2902</v>
      </c>
      <c r="J9" s="476" t="s">
        <v>2901</v>
      </c>
      <c r="K9" s="476" t="s">
        <v>2900</v>
      </c>
      <c r="L9" s="476" t="s">
        <v>2899</v>
      </c>
      <c r="M9" s="397"/>
      <c r="N9" s="584"/>
    </row>
    <row r="10" spans="2:16" x14ac:dyDescent="0.25">
      <c r="C10" s="479"/>
      <c r="D10" s="479"/>
      <c r="E10" s="479"/>
      <c r="F10" s="479"/>
      <c r="G10" s="479"/>
      <c r="H10" s="479"/>
      <c r="I10" s="479"/>
      <c r="J10" s="479"/>
      <c r="K10" s="479"/>
      <c r="L10" s="479"/>
      <c r="M10" s="397"/>
      <c r="N10" s="397"/>
    </row>
    <row r="11" spans="2:16" x14ac:dyDescent="0.25">
      <c r="B11" s="475" t="s">
        <v>2892</v>
      </c>
      <c r="C11" s="488">
        <v>108409.94155313099</v>
      </c>
      <c r="D11" s="488">
        <v>98961.436684848595</v>
      </c>
      <c r="E11" s="488">
        <v>78239.965763455708</v>
      </c>
      <c r="F11" s="488">
        <v>25543.600501890498</v>
      </c>
      <c r="G11" s="488">
        <v>15392.1869227514</v>
      </c>
      <c r="H11" s="488">
        <v>576.95590080786508</v>
      </c>
      <c r="I11" s="488">
        <v>129.38754880309099</v>
      </c>
      <c r="J11" s="488">
        <v>1.84520470615207</v>
      </c>
      <c r="K11" s="488">
        <v>0.28645741565328703</v>
      </c>
      <c r="L11" s="488">
        <v>0</v>
      </c>
      <c r="M11" s="397"/>
      <c r="N11" s="471">
        <f t="shared" ref="N11:N22" si="0">SUM(C11:M11)</f>
        <v>327255.60653781006</v>
      </c>
      <c r="P11" s="480"/>
    </row>
    <row r="12" spans="2:16" x14ac:dyDescent="0.25">
      <c r="B12" s="475" t="s">
        <v>2891</v>
      </c>
      <c r="C12" s="488">
        <v>8428.2634989402304</v>
      </c>
      <c r="D12" s="488">
        <v>7573.6508435014402</v>
      </c>
      <c r="E12" s="488">
        <v>5018.85016757632</v>
      </c>
      <c r="F12" s="488">
        <v>896.17914836018804</v>
      </c>
      <c r="G12" s="488">
        <v>228.04418832019201</v>
      </c>
      <c r="H12" s="488">
        <v>0.68348871763613994</v>
      </c>
      <c r="I12" s="488">
        <v>0</v>
      </c>
      <c r="J12" s="488">
        <v>0</v>
      </c>
      <c r="K12" s="488">
        <v>0</v>
      </c>
      <c r="L12" s="488">
        <v>0</v>
      </c>
      <c r="M12" s="397"/>
      <c r="N12" s="471">
        <f t="shared" si="0"/>
        <v>22145.671335416009</v>
      </c>
      <c r="P12" s="480"/>
    </row>
    <row r="13" spans="2:16" x14ac:dyDescent="0.25">
      <c r="B13" s="475" t="s">
        <v>2890</v>
      </c>
      <c r="C13" s="488">
        <v>1870.65892334258</v>
      </c>
      <c r="D13" s="488">
        <v>1313.98958197821</v>
      </c>
      <c r="E13" s="488">
        <v>641.13359565734504</v>
      </c>
      <c r="F13" s="488">
        <v>185.678043746171</v>
      </c>
      <c r="G13" s="488">
        <v>123.41547992257901</v>
      </c>
      <c r="H13" s="488">
        <v>58.060337628606696</v>
      </c>
      <c r="I13" s="488">
        <v>57.686700826316802</v>
      </c>
      <c r="J13" s="488">
        <v>56.327015905309104</v>
      </c>
      <c r="K13" s="488">
        <v>55.542549707112606</v>
      </c>
      <c r="L13" s="488">
        <v>403.90121569577002</v>
      </c>
      <c r="M13" s="397"/>
      <c r="N13" s="471">
        <f t="shared" si="0"/>
        <v>4766.3934444099996</v>
      </c>
      <c r="P13" s="480"/>
    </row>
    <row r="14" spans="2:16" x14ac:dyDescent="0.25">
      <c r="B14" s="475" t="s">
        <v>2889</v>
      </c>
      <c r="C14" s="488">
        <v>4792.9514337640203</v>
      </c>
      <c r="D14" s="488">
        <v>3135.4385689709702</v>
      </c>
      <c r="E14" s="488">
        <v>1811.1002220611899</v>
      </c>
      <c r="F14" s="488">
        <v>344.458618558826</v>
      </c>
      <c r="G14" s="488">
        <v>163.95391516388099</v>
      </c>
      <c r="H14" s="488">
        <v>14.817393017170399</v>
      </c>
      <c r="I14" s="488">
        <v>5.4828364853852003</v>
      </c>
      <c r="J14" s="488">
        <v>1.18629383196866</v>
      </c>
      <c r="K14" s="488">
        <v>0</v>
      </c>
      <c r="L14" s="488">
        <v>0</v>
      </c>
      <c r="M14" s="397"/>
      <c r="N14" s="471">
        <f t="shared" si="0"/>
        <v>10269.389281853413</v>
      </c>
      <c r="P14" s="480"/>
    </row>
    <row r="15" spans="2:16" x14ac:dyDescent="0.25">
      <c r="B15" s="475" t="s">
        <v>2888</v>
      </c>
      <c r="C15" s="488">
        <v>31320.149686549303</v>
      </c>
      <c r="D15" s="488">
        <v>27639.372310447299</v>
      </c>
      <c r="E15" s="488">
        <v>18332.7373507089</v>
      </c>
      <c r="F15" s="488">
        <v>2050.7849625152398</v>
      </c>
      <c r="G15" s="488">
        <v>738.51263899219794</v>
      </c>
      <c r="H15" s="488">
        <v>65.366584349925802</v>
      </c>
      <c r="I15" s="488">
        <v>46.226887963816004</v>
      </c>
      <c r="J15" s="488">
        <v>44.263578513556098</v>
      </c>
      <c r="K15" s="488">
        <v>18.582802385152501</v>
      </c>
      <c r="L15" s="488">
        <v>0</v>
      </c>
      <c r="M15" s="397"/>
      <c r="N15" s="471">
        <f t="shared" si="0"/>
        <v>80255.996802425376</v>
      </c>
      <c r="P15" s="480"/>
    </row>
    <row r="16" spans="2:16" ht="30" x14ac:dyDescent="0.25">
      <c r="B16" s="475" t="s">
        <v>2887</v>
      </c>
      <c r="C16" s="488">
        <v>5597.6154913416103</v>
      </c>
      <c r="D16" s="488">
        <v>1663.07073135723</v>
      </c>
      <c r="E16" s="488">
        <v>508.427463394401</v>
      </c>
      <c r="F16" s="488">
        <v>8.6409441345180902</v>
      </c>
      <c r="G16" s="488">
        <v>1.5821231003136701E-2</v>
      </c>
      <c r="H16" s="488">
        <v>0</v>
      </c>
      <c r="I16" s="488">
        <v>0</v>
      </c>
      <c r="J16" s="488">
        <v>0</v>
      </c>
      <c r="K16" s="488">
        <v>0</v>
      </c>
      <c r="L16" s="488">
        <v>0</v>
      </c>
      <c r="M16" s="397"/>
      <c r="N16" s="471">
        <f t="shared" si="0"/>
        <v>7777.7704514587631</v>
      </c>
      <c r="P16" s="480"/>
    </row>
    <row r="17" spans="2:16" x14ac:dyDescent="0.25">
      <c r="B17" s="475" t="s">
        <v>2886</v>
      </c>
      <c r="C17" s="488">
        <v>32840.767138706702</v>
      </c>
      <c r="D17" s="488">
        <v>27336.122434016801</v>
      </c>
      <c r="E17" s="488">
        <v>10593.139561847</v>
      </c>
      <c r="F17" s="488">
        <v>533.51912326749402</v>
      </c>
      <c r="G17" s="488">
        <v>1.89159780643348</v>
      </c>
      <c r="H17" s="488">
        <v>0.3725</v>
      </c>
      <c r="I17" s="488">
        <v>0.3725</v>
      </c>
      <c r="J17" s="488">
        <v>0.3725</v>
      </c>
      <c r="K17" s="488">
        <v>0.3725</v>
      </c>
      <c r="L17" s="488">
        <v>4.8030169999999997E-2</v>
      </c>
      <c r="M17" s="397"/>
      <c r="N17" s="471">
        <f t="shared" si="0"/>
        <v>71306.977885814427</v>
      </c>
      <c r="P17" s="480"/>
    </row>
    <row r="18" spans="2:16" x14ac:dyDescent="0.25">
      <c r="B18" s="475" t="s">
        <v>2897</v>
      </c>
      <c r="C18" s="488">
        <v>24600.935052005698</v>
      </c>
      <c r="D18" s="488">
        <v>14144.3220521371</v>
      </c>
      <c r="E18" s="488">
        <v>3560.2113254937599</v>
      </c>
      <c r="F18" s="488">
        <v>184.07920362331899</v>
      </c>
      <c r="G18" s="488">
        <v>24.836580206876899</v>
      </c>
      <c r="H18" s="488">
        <v>2.3978841407301004</v>
      </c>
      <c r="I18" s="488">
        <v>0.94677158587708898</v>
      </c>
      <c r="J18" s="488">
        <v>0.24783334999999898</v>
      </c>
      <c r="K18" s="488">
        <v>0</v>
      </c>
      <c r="L18" s="488">
        <v>0</v>
      </c>
      <c r="M18" s="397"/>
      <c r="N18" s="471">
        <f t="shared" si="0"/>
        <v>42517.976702543361</v>
      </c>
      <c r="P18" s="480"/>
    </row>
    <row r="19" spans="2:16" ht="30" x14ac:dyDescent="0.25">
      <c r="B19" s="475" t="s">
        <v>2896</v>
      </c>
      <c r="C19" s="488">
        <v>3628.7291656757498</v>
      </c>
      <c r="D19" s="488">
        <v>1265.52502739078</v>
      </c>
      <c r="E19" s="488">
        <v>363.92278723870601</v>
      </c>
      <c r="F19" s="488">
        <v>44.3986837937885</v>
      </c>
      <c r="G19" s="488">
        <v>18.258766570577802</v>
      </c>
      <c r="H19" s="488">
        <v>8.6340670044124792</v>
      </c>
      <c r="I19" s="488">
        <v>2.0793831068103801</v>
      </c>
      <c r="J19" s="488">
        <v>0</v>
      </c>
      <c r="K19" s="488">
        <v>0</v>
      </c>
      <c r="L19" s="488">
        <v>0</v>
      </c>
      <c r="M19" s="397"/>
      <c r="N19" s="471">
        <f t="shared" si="0"/>
        <v>5331.5478807808258</v>
      </c>
      <c r="P19" s="480"/>
    </row>
    <row r="20" spans="2:16" x14ac:dyDescent="0.25">
      <c r="B20" s="475" t="s">
        <v>146</v>
      </c>
      <c r="C20" s="488">
        <v>3835.4876028219101</v>
      </c>
      <c r="D20" s="488">
        <v>1887.18580180254</v>
      </c>
      <c r="E20" s="488">
        <v>317.444271494823</v>
      </c>
      <c r="F20" s="488">
        <v>1.49107047991235</v>
      </c>
      <c r="G20" s="488">
        <v>0</v>
      </c>
      <c r="H20" s="488">
        <v>0</v>
      </c>
      <c r="I20" s="488">
        <v>0</v>
      </c>
      <c r="J20" s="488">
        <v>0</v>
      </c>
      <c r="K20" s="488">
        <v>0</v>
      </c>
      <c r="L20" s="488">
        <v>0</v>
      </c>
      <c r="M20" s="397"/>
      <c r="N20" s="471">
        <f t="shared" si="0"/>
        <v>6041.608746599185</v>
      </c>
      <c r="P20" s="480"/>
    </row>
    <row r="21" spans="2:16" x14ac:dyDescent="0.25">
      <c r="C21" s="474"/>
      <c r="D21" s="474"/>
      <c r="E21" s="474"/>
      <c r="F21" s="474"/>
      <c r="G21" s="474"/>
      <c r="H21" s="474"/>
      <c r="I21" s="474"/>
      <c r="J21" s="474"/>
      <c r="K21" s="474"/>
      <c r="L21" s="474"/>
      <c r="M21" s="397"/>
      <c r="N21" s="471">
        <f t="shared" si="0"/>
        <v>0</v>
      </c>
    </row>
    <row r="22" spans="2:16" x14ac:dyDescent="0.25">
      <c r="B22" s="473" t="s">
        <v>148</v>
      </c>
      <c r="C22" s="472">
        <f t="shared" ref="C22:L22" si="1">SUM(C11:C21)</f>
        <v>225325.49954627879</v>
      </c>
      <c r="D22" s="472">
        <f t="shared" si="1"/>
        <v>184920.11403645101</v>
      </c>
      <c r="E22" s="472">
        <f t="shared" si="1"/>
        <v>119386.93250892816</v>
      </c>
      <c r="F22" s="472">
        <f t="shared" si="1"/>
        <v>29792.830300369955</v>
      </c>
      <c r="G22" s="472">
        <f t="shared" si="1"/>
        <v>16691.115910965142</v>
      </c>
      <c r="H22" s="472">
        <f t="shared" si="1"/>
        <v>727.2881556663466</v>
      </c>
      <c r="I22" s="472">
        <f t="shared" si="1"/>
        <v>242.18262877129649</v>
      </c>
      <c r="J22" s="472">
        <f t="shared" si="1"/>
        <v>104.24242630698593</v>
      </c>
      <c r="K22" s="472">
        <f t="shared" si="1"/>
        <v>74.784309507918394</v>
      </c>
      <c r="L22" s="472">
        <f t="shared" si="1"/>
        <v>403.94924586577002</v>
      </c>
      <c r="M22" s="397"/>
      <c r="N22" s="471">
        <f t="shared" si="0"/>
        <v>577668.93906911137</v>
      </c>
      <c r="P22" s="480"/>
    </row>
    <row r="23" spans="2:16" x14ac:dyDescent="0.25">
      <c r="M23" s="397"/>
      <c r="N23" s="397"/>
    </row>
    <row r="24" spans="2:16" x14ac:dyDescent="0.25">
      <c r="M24" s="397"/>
      <c r="N24" s="397"/>
    </row>
    <row r="25" spans="2:16" x14ac:dyDescent="0.25">
      <c r="M25" s="397"/>
      <c r="N25" s="397"/>
    </row>
    <row r="26" spans="2:16" x14ac:dyDescent="0.25">
      <c r="M26" s="397"/>
      <c r="N26" s="397"/>
    </row>
    <row r="27" spans="2:16" ht="15.75" x14ac:dyDescent="0.25">
      <c r="B27" s="579" t="s">
        <v>2915</v>
      </c>
      <c r="M27" s="397"/>
      <c r="N27" s="397"/>
    </row>
    <row r="28" spans="2:16" ht="3.75" customHeight="1" x14ac:dyDescent="0.25">
      <c r="B28" s="579"/>
      <c r="M28" s="397"/>
      <c r="N28" s="397"/>
    </row>
    <row r="29" spans="2:16" x14ac:dyDescent="0.25">
      <c r="B29" s="485" t="s">
        <v>2914</v>
      </c>
      <c r="C29" s="583"/>
      <c r="D29" s="582"/>
      <c r="E29" s="582"/>
      <c r="F29" s="582"/>
      <c r="G29" s="582"/>
      <c r="H29" s="582"/>
      <c r="I29" s="582"/>
      <c r="J29" s="582"/>
      <c r="K29" s="582"/>
      <c r="L29" s="582"/>
      <c r="M29" s="397"/>
      <c r="N29" s="397"/>
    </row>
    <row r="30" spans="2:16" x14ac:dyDescent="0.25">
      <c r="B30" s="477"/>
      <c r="C30" s="634" t="s">
        <v>2909</v>
      </c>
      <c r="D30" s="634"/>
      <c r="E30" s="634"/>
      <c r="F30" s="634"/>
      <c r="G30" s="634"/>
      <c r="H30" s="634"/>
      <c r="I30" s="634"/>
      <c r="J30" s="634"/>
      <c r="K30" s="634"/>
      <c r="L30" s="634"/>
      <c r="M30" s="397"/>
      <c r="N30" s="397"/>
    </row>
    <row r="31" spans="2:16" x14ac:dyDescent="0.25">
      <c r="B31" s="477"/>
      <c r="C31" s="476" t="s">
        <v>2908</v>
      </c>
      <c r="D31" s="476" t="s">
        <v>2907</v>
      </c>
      <c r="E31" s="476" t="s">
        <v>2906</v>
      </c>
      <c r="F31" s="476" t="s">
        <v>2905</v>
      </c>
      <c r="G31" s="476" t="s">
        <v>2904</v>
      </c>
      <c r="H31" s="476" t="s">
        <v>2903</v>
      </c>
      <c r="I31" s="476" t="s">
        <v>2902</v>
      </c>
      <c r="J31" s="476" t="s">
        <v>2901</v>
      </c>
      <c r="K31" s="476" t="s">
        <v>2900</v>
      </c>
      <c r="L31" s="476" t="s">
        <v>2899</v>
      </c>
      <c r="M31" s="397"/>
      <c r="N31" s="584"/>
    </row>
    <row r="32" spans="2:16" x14ac:dyDescent="0.25">
      <c r="C32" s="479"/>
      <c r="D32" s="479"/>
      <c r="E32" s="479"/>
      <c r="F32" s="479"/>
      <c r="G32" s="479"/>
      <c r="H32" s="479"/>
      <c r="I32" s="479"/>
      <c r="J32" s="479"/>
      <c r="K32" s="479"/>
      <c r="L32" s="479"/>
      <c r="M32" s="397"/>
      <c r="N32" s="397"/>
    </row>
    <row r="33" spans="2:14" x14ac:dyDescent="0.25">
      <c r="B33" s="475" t="s">
        <v>2892</v>
      </c>
      <c r="C33" s="466">
        <f t="shared" ref="C33:L33" si="2">C11/$N$11</f>
        <v>0.33126992903208108</v>
      </c>
      <c r="D33" s="466">
        <f t="shared" si="2"/>
        <v>0.30239798710191051</v>
      </c>
      <c r="E33" s="466">
        <f t="shared" si="2"/>
        <v>0.239079069083622</v>
      </c>
      <c r="F33" s="466">
        <f t="shared" si="2"/>
        <v>7.8053973687809905E-2</v>
      </c>
      <c r="G33" s="466">
        <f t="shared" si="2"/>
        <v>4.7034142777850424E-2</v>
      </c>
      <c r="H33" s="466">
        <f t="shared" si="2"/>
        <v>1.7630130371538966E-3</v>
      </c>
      <c r="I33" s="466">
        <f t="shared" si="2"/>
        <v>3.9537152677670618E-4</v>
      </c>
      <c r="J33" s="466">
        <f t="shared" si="2"/>
        <v>5.6384204557206906E-6</v>
      </c>
      <c r="K33" s="466">
        <f t="shared" si="2"/>
        <v>8.753323394023829E-7</v>
      </c>
      <c r="L33" s="466">
        <f t="shared" si="2"/>
        <v>0</v>
      </c>
      <c r="M33" s="397"/>
      <c r="N33" s="468"/>
    </row>
    <row r="34" spans="2:14" x14ac:dyDescent="0.25">
      <c r="B34" s="475" t="s">
        <v>2891</v>
      </c>
      <c r="C34" s="466">
        <f t="shared" ref="C34:L34" si="3">C12/$N$12</f>
        <v>0.38058288553490377</v>
      </c>
      <c r="D34" s="466">
        <f t="shared" si="3"/>
        <v>0.34199237985571629</v>
      </c>
      <c r="E34" s="466">
        <f t="shared" si="3"/>
        <v>0.22662894664882102</v>
      </c>
      <c r="F34" s="466">
        <f t="shared" si="3"/>
        <v>4.0467463586303293E-2</v>
      </c>
      <c r="G34" s="466">
        <f t="shared" si="3"/>
        <v>1.0297461064343398E-2</v>
      </c>
      <c r="H34" s="466">
        <f t="shared" si="3"/>
        <v>3.0863309912085827E-5</v>
      </c>
      <c r="I34" s="466">
        <f t="shared" si="3"/>
        <v>0</v>
      </c>
      <c r="J34" s="466">
        <f t="shared" si="3"/>
        <v>0</v>
      </c>
      <c r="K34" s="466">
        <f t="shared" si="3"/>
        <v>0</v>
      </c>
      <c r="L34" s="466">
        <f t="shared" si="3"/>
        <v>0</v>
      </c>
      <c r="M34" s="397"/>
      <c r="N34" s="468"/>
    </row>
    <row r="35" spans="2:14" ht="19.5" customHeight="1" x14ac:dyDescent="0.25">
      <c r="B35" s="475" t="s">
        <v>2890</v>
      </c>
      <c r="C35" s="466">
        <f t="shared" ref="C35:L35" si="4">C13/$N$13</f>
        <v>0.39246842401071164</v>
      </c>
      <c r="D35" s="466">
        <f t="shared" si="4"/>
        <v>0.27567795174761534</v>
      </c>
      <c r="E35" s="466">
        <f t="shared" si="4"/>
        <v>0.134511261635202</v>
      </c>
      <c r="F35" s="466">
        <f t="shared" si="4"/>
        <v>3.8955668664728715E-2</v>
      </c>
      <c r="G35" s="466">
        <f t="shared" si="4"/>
        <v>2.589284358539894E-2</v>
      </c>
      <c r="H35" s="466">
        <f t="shared" si="4"/>
        <v>1.2181188629465649E-2</v>
      </c>
      <c r="I35" s="466">
        <f t="shared" si="4"/>
        <v>1.2102798793073084E-2</v>
      </c>
      <c r="J35" s="466">
        <f t="shared" si="4"/>
        <v>1.1817533857044286E-2</v>
      </c>
      <c r="K35" s="466">
        <f t="shared" si="4"/>
        <v>1.1652951094973624E-2</v>
      </c>
      <c r="L35" s="466">
        <f t="shared" si="4"/>
        <v>8.4739377981786879E-2</v>
      </c>
      <c r="M35" s="397"/>
      <c r="N35" s="468"/>
    </row>
    <row r="36" spans="2:14" x14ac:dyDescent="0.25">
      <c r="B36" s="475" t="s">
        <v>2889</v>
      </c>
      <c r="C36" s="466">
        <f t="shared" ref="C36:L36" si="5">C14/$N$14</f>
        <v>0.46672214892402941</v>
      </c>
      <c r="D36" s="466">
        <f t="shared" si="5"/>
        <v>0.30531889316061528</v>
      </c>
      <c r="E36" s="466">
        <f t="shared" si="5"/>
        <v>0.17635909715308051</v>
      </c>
      <c r="F36" s="466">
        <f t="shared" si="5"/>
        <v>3.3542269078016516E-2</v>
      </c>
      <c r="G36" s="466">
        <f t="shared" si="5"/>
        <v>1.5965303355828252E-2</v>
      </c>
      <c r="H36" s="466">
        <f t="shared" si="5"/>
        <v>1.4428699322318577E-3</v>
      </c>
      <c r="I36" s="466">
        <f t="shared" si="5"/>
        <v>5.3390092973432026E-4</v>
      </c>
      <c r="J36" s="466">
        <f t="shared" si="5"/>
        <v>1.1551746646364919E-4</v>
      </c>
      <c r="K36" s="466">
        <f t="shared" si="5"/>
        <v>0</v>
      </c>
      <c r="L36" s="466">
        <f t="shared" si="5"/>
        <v>0</v>
      </c>
      <c r="M36" s="397"/>
      <c r="N36" s="468"/>
    </row>
    <row r="37" spans="2:14" x14ac:dyDescent="0.25">
      <c r="B37" s="475" t="s">
        <v>2888</v>
      </c>
      <c r="C37" s="466">
        <f t="shared" ref="C37:L37" si="6">C15/$N$15</f>
        <v>0.39025307683428828</v>
      </c>
      <c r="D37" s="466">
        <f t="shared" si="6"/>
        <v>0.3443901192641099</v>
      </c>
      <c r="E37" s="466">
        <f t="shared" si="6"/>
        <v>0.22842825559615845</v>
      </c>
      <c r="F37" s="466">
        <f t="shared" si="6"/>
        <v>2.555304331418215E-2</v>
      </c>
      <c r="G37" s="466">
        <f t="shared" si="6"/>
        <v>9.2019620765569979E-3</v>
      </c>
      <c r="H37" s="466">
        <f t="shared" si="6"/>
        <v>8.1447601368462967E-4</v>
      </c>
      <c r="I37" s="466">
        <f t="shared" si="6"/>
        <v>5.7599294514548976E-4</v>
      </c>
      <c r="J37" s="466">
        <f t="shared" si="6"/>
        <v>5.5152985791858528E-4</v>
      </c>
      <c r="K37" s="466">
        <f t="shared" si="6"/>
        <v>2.315440979556922E-4</v>
      </c>
      <c r="L37" s="466">
        <f t="shared" si="6"/>
        <v>0</v>
      </c>
      <c r="M37" s="397"/>
      <c r="N37" s="468"/>
    </row>
    <row r="38" spans="2:14" ht="30" x14ac:dyDescent="0.25">
      <c r="B38" s="475" t="s">
        <v>2887</v>
      </c>
      <c r="C38" s="466">
        <f t="shared" ref="C38:L38" si="7">C16/$N$16</f>
        <v>0.71969409823502151</v>
      </c>
      <c r="D38" s="466">
        <f t="shared" si="7"/>
        <v>0.21382358115818551</v>
      </c>
      <c r="E38" s="466">
        <f t="shared" si="7"/>
        <v>6.5369306868531027E-2</v>
      </c>
      <c r="F38" s="466">
        <f t="shared" si="7"/>
        <v>1.1109795780740012E-3</v>
      </c>
      <c r="G38" s="466">
        <f t="shared" si="7"/>
        <v>2.0341601879198355E-6</v>
      </c>
      <c r="H38" s="466">
        <f t="shared" si="7"/>
        <v>0</v>
      </c>
      <c r="I38" s="466">
        <f t="shared" si="7"/>
        <v>0</v>
      </c>
      <c r="J38" s="466">
        <f t="shared" si="7"/>
        <v>0</v>
      </c>
      <c r="K38" s="466">
        <f t="shared" si="7"/>
        <v>0</v>
      </c>
      <c r="L38" s="466">
        <f t="shared" si="7"/>
        <v>0</v>
      </c>
      <c r="M38" s="397"/>
      <c r="N38" s="468"/>
    </row>
    <row r="39" spans="2:14" x14ac:dyDescent="0.25">
      <c r="B39" s="475" t="s">
        <v>2886</v>
      </c>
      <c r="C39" s="466">
        <f>C17/$N$17</f>
        <v>0.46055474670789454</v>
      </c>
      <c r="D39" s="466">
        <f>D17/$N$17</f>
        <v>0.38335830860467524</v>
      </c>
      <c r="E39" s="466">
        <f>E17/$N$17</f>
        <v>0.14855684360666704</v>
      </c>
      <c r="F39" s="466">
        <f>F17/$N$17</f>
        <v>7.4820044136750677E-3</v>
      </c>
      <c r="G39" s="466">
        <f t="shared" ref="G39:L39" si="8">G17/$N$17</f>
        <v>2.6527527354511376E-5</v>
      </c>
      <c r="H39" s="466">
        <f t="shared" si="8"/>
        <v>5.223892682655731E-6</v>
      </c>
      <c r="I39" s="466">
        <f t="shared" si="8"/>
        <v>5.223892682655731E-6</v>
      </c>
      <c r="J39" s="466">
        <f t="shared" si="8"/>
        <v>5.223892682655731E-6</v>
      </c>
      <c r="K39" s="466">
        <f t="shared" si="8"/>
        <v>5.223892682655731E-6</v>
      </c>
      <c r="L39" s="466">
        <f t="shared" si="8"/>
        <v>6.735690029790894E-7</v>
      </c>
      <c r="M39" s="397"/>
      <c r="N39" s="468"/>
    </row>
    <row r="40" spans="2:14" x14ac:dyDescent="0.25">
      <c r="B40" s="475" t="s">
        <v>2897</v>
      </c>
      <c r="C40" s="466">
        <f>C18/$N$18</f>
        <v>0.57860079335652181</v>
      </c>
      <c r="D40" s="466">
        <f>D18/$N$18</f>
        <v>0.33266686585514332</v>
      </c>
      <c r="E40" s="466">
        <f>E18/$N$18</f>
        <v>8.3734260225999738E-2</v>
      </c>
      <c r="F40" s="466">
        <f>F18/$N$18</f>
        <v>4.3294441057518066E-3</v>
      </c>
      <c r="G40" s="466">
        <f t="shared" ref="G40:L40" si="9">G18/$N$18</f>
        <v>5.8414304096909701E-4</v>
      </c>
      <c r="H40" s="466">
        <f t="shared" si="9"/>
        <v>5.6396948460312378E-5</v>
      </c>
      <c r="I40" s="466">
        <f t="shared" si="9"/>
        <v>2.226755973128078E-5</v>
      </c>
      <c r="J40" s="466">
        <f t="shared" si="9"/>
        <v>5.8289074227084273E-6</v>
      </c>
      <c r="K40" s="466">
        <f t="shared" si="9"/>
        <v>0</v>
      </c>
      <c r="L40" s="466">
        <f t="shared" si="9"/>
        <v>0</v>
      </c>
      <c r="M40" s="397"/>
      <c r="N40" s="468"/>
    </row>
    <row r="41" spans="2:14" ht="30" x14ac:dyDescent="0.25">
      <c r="B41" s="475" t="s">
        <v>2896</v>
      </c>
      <c r="C41" s="466">
        <f t="shared" ref="C41:L41" si="10">C19/$N$19</f>
        <v>0.68061456950552757</v>
      </c>
      <c r="D41" s="466">
        <f t="shared" si="10"/>
        <v>0.23736540601140377</v>
      </c>
      <c r="E41" s="466">
        <f t="shared" si="10"/>
        <v>6.8258373623647936E-2</v>
      </c>
      <c r="F41" s="466">
        <f t="shared" si="10"/>
        <v>8.3275410418495836E-3</v>
      </c>
      <c r="G41" s="466">
        <f t="shared" si="10"/>
        <v>3.4246652152177116E-3</v>
      </c>
      <c r="H41" s="466">
        <f t="shared" si="10"/>
        <v>1.6194297036207029E-3</v>
      </c>
      <c r="I41" s="466">
        <f t="shared" si="10"/>
        <v>3.9001489873253213E-4</v>
      </c>
      <c r="J41" s="466">
        <f t="shared" si="10"/>
        <v>0</v>
      </c>
      <c r="K41" s="466">
        <f t="shared" si="10"/>
        <v>0</v>
      </c>
      <c r="L41" s="466">
        <f t="shared" si="10"/>
        <v>0</v>
      </c>
      <c r="M41" s="397"/>
      <c r="N41" s="468"/>
    </row>
    <row r="42" spans="2:14" x14ac:dyDescent="0.25">
      <c r="B42" s="475" t="s">
        <v>146</v>
      </c>
      <c r="C42" s="466">
        <f t="shared" ref="C42:L42" si="11">C20/$N$20</f>
        <v>0.63484541348045787</v>
      </c>
      <c r="D42" s="466">
        <f t="shared" si="11"/>
        <v>0.31236478245381827</v>
      </c>
      <c r="E42" s="466">
        <f t="shared" si="11"/>
        <v>5.2543003827169713E-2</v>
      </c>
      <c r="F42" s="466">
        <f t="shared" si="11"/>
        <v>2.4680023855428769E-4</v>
      </c>
      <c r="G42" s="466">
        <f t="shared" si="11"/>
        <v>0</v>
      </c>
      <c r="H42" s="466">
        <f t="shared" si="11"/>
        <v>0</v>
      </c>
      <c r="I42" s="466">
        <f t="shared" si="11"/>
        <v>0</v>
      </c>
      <c r="J42" s="466">
        <f t="shared" si="11"/>
        <v>0</v>
      </c>
      <c r="K42" s="466">
        <f t="shared" si="11"/>
        <v>0</v>
      </c>
      <c r="L42" s="466">
        <f t="shared" si="11"/>
        <v>0</v>
      </c>
      <c r="M42" s="397"/>
      <c r="N42" s="468"/>
    </row>
    <row r="43" spans="2:14" x14ac:dyDescent="0.25">
      <c r="C43" s="466"/>
      <c r="D43" s="665"/>
      <c r="E43" s="665"/>
      <c r="F43" s="665"/>
      <c r="G43" s="665"/>
      <c r="H43" s="665"/>
      <c r="I43" s="665"/>
      <c r="J43" s="665"/>
      <c r="K43" s="665"/>
      <c r="L43" s="665"/>
      <c r="M43" s="397"/>
      <c r="N43" s="397"/>
    </row>
    <row r="44" spans="2:14" x14ac:dyDescent="0.25">
      <c r="B44" s="473" t="s">
        <v>148</v>
      </c>
      <c r="C44" s="463">
        <f t="shared" ref="C44:L44" si="12">C22/$N$22</f>
        <v>0.39005991893796665</v>
      </c>
      <c r="D44" s="463">
        <f t="shared" si="12"/>
        <v>0.32011434496450825</v>
      </c>
      <c r="E44" s="463">
        <f t="shared" si="12"/>
        <v>0.20667016076944533</v>
      </c>
      <c r="F44" s="463">
        <f t="shared" si="12"/>
        <v>5.1574229260759316E-2</v>
      </c>
      <c r="G44" s="463">
        <f t="shared" si="12"/>
        <v>2.8893912727698597E-2</v>
      </c>
      <c r="H44" s="463">
        <f t="shared" si="12"/>
        <v>1.2590051264281929E-3</v>
      </c>
      <c r="I44" s="463">
        <f t="shared" si="12"/>
        <v>4.192412165375611E-4</v>
      </c>
      <c r="J44" s="463">
        <f t="shared" si="12"/>
        <v>1.8045357687911716E-4</v>
      </c>
      <c r="K44" s="463">
        <f t="shared" si="12"/>
        <v>1.2945876859578098E-4</v>
      </c>
      <c r="L44" s="463">
        <f t="shared" si="12"/>
        <v>6.9927465118120569E-4</v>
      </c>
      <c r="M44" s="397"/>
      <c r="N44" s="478"/>
    </row>
    <row r="45" spans="2:14" x14ac:dyDescent="0.25">
      <c r="M45" s="397"/>
      <c r="N45" s="397"/>
    </row>
    <row r="46" spans="2:14" x14ac:dyDescent="0.25">
      <c r="M46" s="397"/>
      <c r="N46" s="397"/>
    </row>
    <row r="47" spans="2:14" x14ac:dyDescent="0.25">
      <c r="M47" s="397"/>
      <c r="N47" s="397"/>
    </row>
    <row r="49" spans="2:16" ht="15.75" x14ac:dyDescent="0.25">
      <c r="B49" s="579" t="s">
        <v>2913</v>
      </c>
    </row>
    <row r="50" spans="2:16" ht="3.75" customHeight="1" x14ac:dyDescent="0.25">
      <c r="B50" s="579"/>
    </row>
    <row r="51" spans="2:16" x14ac:dyDescent="0.25">
      <c r="B51" s="485" t="s">
        <v>2912</v>
      </c>
      <c r="C51" s="583"/>
      <c r="D51" s="583"/>
      <c r="E51" s="582"/>
      <c r="F51" s="582"/>
      <c r="G51" s="582"/>
      <c r="H51" s="582"/>
      <c r="I51" s="582"/>
      <c r="J51" s="582"/>
      <c r="K51" s="582"/>
      <c r="L51" s="582"/>
      <c r="M51" s="582"/>
      <c r="N51" s="582"/>
    </row>
    <row r="52" spans="2:16" x14ac:dyDescent="0.25">
      <c r="B52" s="477"/>
      <c r="C52" s="634" t="s">
        <v>2909</v>
      </c>
      <c r="D52" s="634"/>
      <c r="E52" s="634"/>
      <c r="F52" s="634"/>
      <c r="G52" s="634"/>
      <c r="H52" s="634"/>
      <c r="I52" s="634"/>
      <c r="J52" s="634"/>
      <c r="K52" s="634"/>
      <c r="L52" s="634"/>
      <c r="N52" s="477"/>
    </row>
    <row r="53" spans="2:16" x14ac:dyDescent="0.25">
      <c r="B53" s="477"/>
      <c r="C53" s="476" t="s">
        <v>2908</v>
      </c>
      <c r="D53" s="476" t="s">
        <v>2907</v>
      </c>
      <c r="E53" s="476" t="s">
        <v>2906</v>
      </c>
      <c r="F53" s="476" t="s">
        <v>2905</v>
      </c>
      <c r="G53" s="476" t="s">
        <v>2904</v>
      </c>
      <c r="H53" s="476" t="s">
        <v>2903</v>
      </c>
      <c r="I53" s="476" t="s">
        <v>2902</v>
      </c>
      <c r="J53" s="476" t="s">
        <v>2901</v>
      </c>
      <c r="K53" s="476" t="s">
        <v>2900</v>
      </c>
      <c r="L53" s="476" t="s">
        <v>2899</v>
      </c>
      <c r="N53" s="476" t="s">
        <v>2898</v>
      </c>
      <c r="P53" s="470"/>
    </row>
    <row r="54" spans="2:16" x14ac:dyDescent="0.25">
      <c r="C54" s="468"/>
      <c r="D54" s="468"/>
      <c r="E54" s="468"/>
      <c r="F54" s="468"/>
      <c r="G54" s="468"/>
      <c r="H54" s="468"/>
      <c r="I54" s="468"/>
      <c r="J54" s="468"/>
      <c r="K54" s="468"/>
      <c r="L54" s="468"/>
      <c r="M54" s="397"/>
      <c r="N54" s="397"/>
      <c r="O54" s="397"/>
      <c r="P54" s="470"/>
    </row>
    <row r="55" spans="2:16" x14ac:dyDescent="0.25">
      <c r="B55" s="475" t="s">
        <v>2892</v>
      </c>
      <c r="C55" s="474">
        <v>4417.4659791795102</v>
      </c>
      <c r="D55" s="474">
        <v>25777.5396464683</v>
      </c>
      <c r="E55" s="474">
        <v>79706.999798186793</v>
      </c>
      <c r="F55" s="474">
        <v>57307.765710519401</v>
      </c>
      <c r="G55" s="474">
        <v>112638.765525665</v>
      </c>
      <c r="H55" s="474">
        <v>42599.596342975201</v>
      </c>
      <c r="I55" s="474">
        <v>4700.4283141665201</v>
      </c>
      <c r="J55" s="474">
        <v>91.448617589999998</v>
      </c>
      <c r="K55" s="474">
        <v>15.59660306</v>
      </c>
      <c r="L55" s="474"/>
      <c r="M55" s="397"/>
      <c r="N55" s="465">
        <v>0.64878259067146005</v>
      </c>
      <c r="O55" s="397"/>
      <c r="P55" s="471">
        <f t="shared" ref="P55:P64" si="13">C55+D55+E55+F55+G55+H55+I55+J55+K55+L55</f>
        <v>327255.60653781076</v>
      </c>
    </row>
    <row r="56" spans="2:16" x14ac:dyDescent="0.25">
      <c r="B56" s="475" t="s">
        <v>2891</v>
      </c>
      <c r="C56" s="474">
        <v>278.79116059774202</v>
      </c>
      <c r="D56" s="474">
        <v>2610.3847577599099</v>
      </c>
      <c r="E56" s="474">
        <v>9407.1864779527004</v>
      </c>
      <c r="F56" s="474">
        <v>5555.6701899753098</v>
      </c>
      <c r="G56" s="474">
        <v>4274.3466428902602</v>
      </c>
      <c r="H56" s="474">
        <v>19.292106239999999</v>
      </c>
      <c r="I56" s="474"/>
      <c r="J56" s="474"/>
      <c r="K56" s="474"/>
      <c r="L56" s="474"/>
      <c r="M56" s="397"/>
      <c r="N56" s="465">
        <v>0.56463330553936397</v>
      </c>
      <c r="O56" s="397"/>
      <c r="P56" s="471">
        <f t="shared" si="13"/>
        <v>22145.671335415922</v>
      </c>
    </row>
    <row r="57" spans="2:16" x14ac:dyDescent="0.25">
      <c r="B57" s="475" t="s">
        <v>2890</v>
      </c>
      <c r="C57" s="474">
        <v>426.41342565000002</v>
      </c>
      <c r="D57" s="474">
        <v>1034.3305750699999</v>
      </c>
      <c r="E57" s="474">
        <v>1519.4137801500001</v>
      </c>
      <c r="F57" s="474">
        <v>399.38980006999998</v>
      </c>
      <c r="G57" s="474">
        <v>359.80729653999998</v>
      </c>
      <c r="H57" s="474">
        <v>63.8871477</v>
      </c>
      <c r="I57" s="474">
        <v>1.5666895199999999</v>
      </c>
      <c r="J57" s="474">
        <v>13.016940180000001</v>
      </c>
      <c r="K57" s="474"/>
      <c r="L57" s="474">
        <v>948.56778953000003</v>
      </c>
      <c r="M57" s="397"/>
      <c r="N57" s="465">
        <v>0.62198523749088896</v>
      </c>
      <c r="O57" s="397"/>
      <c r="P57" s="471">
        <f t="shared" si="13"/>
        <v>4766.3934444099996</v>
      </c>
    </row>
    <row r="58" spans="2:16" x14ac:dyDescent="0.25">
      <c r="B58" s="475" t="s">
        <v>2889</v>
      </c>
      <c r="C58" s="474">
        <v>1083.8656529387499</v>
      </c>
      <c r="D58" s="474">
        <v>2426.6937003846601</v>
      </c>
      <c r="E58" s="474">
        <v>3300.0640064899999</v>
      </c>
      <c r="F58" s="474">
        <v>1729.3217441199999</v>
      </c>
      <c r="G58" s="474">
        <v>1080.2840746899999</v>
      </c>
      <c r="H58" s="474">
        <v>513.30233025999996</v>
      </c>
      <c r="I58" s="474">
        <v>87.148691380000002</v>
      </c>
      <c r="J58" s="474">
        <v>48.709081589999997</v>
      </c>
      <c r="K58" s="474"/>
      <c r="L58" s="474"/>
      <c r="M58" s="397"/>
      <c r="N58" s="465">
        <v>0.48876992377417799</v>
      </c>
      <c r="O58" s="397"/>
      <c r="P58" s="471">
        <f t="shared" si="13"/>
        <v>10269.389281853408</v>
      </c>
    </row>
    <row r="59" spans="2:16" x14ac:dyDescent="0.25">
      <c r="B59" s="475" t="s">
        <v>2888</v>
      </c>
      <c r="C59" s="474">
        <v>1942.9380647759499</v>
      </c>
      <c r="D59" s="474">
        <v>7975.4216441354902</v>
      </c>
      <c r="E59" s="474">
        <v>43763.564748886303</v>
      </c>
      <c r="F59" s="474">
        <v>17359.599725944699</v>
      </c>
      <c r="G59" s="474">
        <v>7337.7920828732003</v>
      </c>
      <c r="H59" s="474">
        <v>939.57051223014003</v>
      </c>
      <c r="I59" s="474">
        <v>71.464316080000003</v>
      </c>
      <c r="J59" s="474">
        <v>14.979606159999999</v>
      </c>
      <c r="K59" s="474">
        <v>850.66610133999995</v>
      </c>
      <c r="L59" s="474"/>
      <c r="M59" s="397"/>
      <c r="N59" s="465">
        <v>0.54894414435458894</v>
      </c>
      <c r="O59" s="397"/>
      <c r="P59" s="471">
        <f t="shared" si="13"/>
        <v>80255.996802425798</v>
      </c>
    </row>
    <row r="60" spans="2:16" ht="30" x14ac:dyDescent="0.25">
      <c r="B60" s="475" t="s">
        <v>2887</v>
      </c>
      <c r="C60" s="474">
        <v>3035.0013302676598</v>
      </c>
      <c r="D60" s="474">
        <v>2236.3463454605799</v>
      </c>
      <c r="E60" s="474">
        <v>1824.9129837062401</v>
      </c>
      <c r="F60" s="474">
        <v>678.34336370426399</v>
      </c>
      <c r="G60" s="474">
        <v>3.1664283200000001</v>
      </c>
      <c r="H60" s="474"/>
      <c r="I60" s="474"/>
      <c r="J60" s="474"/>
      <c r="K60" s="474"/>
      <c r="L60" s="474"/>
      <c r="M60" s="397"/>
      <c r="N60" s="465">
        <v>0.305791893115054</v>
      </c>
      <c r="O60" s="397"/>
      <c r="P60" s="471">
        <f t="shared" si="13"/>
        <v>7777.7704514587431</v>
      </c>
    </row>
    <row r="61" spans="2:16" x14ac:dyDescent="0.25">
      <c r="B61" s="475" t="s">
        <v>2886</v>
      </c>
      <c r="C61" s="474">
        <v>1903.08026809949</v>
      </c>
      <c r="D61" s="474">
        <v>16133.742163867</v>
      </c>
      <c r="E61" s="474">
        <v>43447.683608031097</v>
      </c>
      <c r="F61" s="474">
        <v>9808.1015539666096</v>
      </c>
      <c r="G61" s="474">
        <v>5.3130837199999998</v>
      </c>
      <c r="H61" s="474">
        <v>1.55917796</v>
      </c>
      <c r="I61" s="474"/>
      <c r="J61" s="474"/>
      <c r="K61" s="474"/>
      <c r="L61" s="474">
        <v>7.4980301699999998</v>
      </c>
      <c r="M61" s="397"/>
      <c r="N61" s="465">
        <v>0.46481993252522796</v>
      </c>
      <c r="O61" s="397"/>
      <c r="P61" s="471">
        <f t="shared" si="13"/>
        <v>71306.977885814209</v>
      </c>
    </row>
    <row r="62" spans="2:16" x14ac:dyDescent="0.25">
      <c r="B62" s="475" t="s">
        <v>2897</v>
      </c>
      <c r="C62" s="474">
        <v>5371.0196439866904</v>
      </c>
      <c r="D62" s="474">
        <v>16232.0593647323</v>
      </c>
      <c r="E62" s="474">
        <v>18576.112789312701</v>
      </c>
      <c r="F62" s="474">
        <v>2035.58707902231</v>
      </c>
      <c r="G62" s="474">
        <v>238.114425847462</v>
      </c>
      <c r="H62" s="474">
        <v>35.726888670199003</v>
      </c>
      <c r="I62" s="474">
        <v>23.641177621480999</v>
      </c>
      <c r="J62" s="474">
        <v>5.7153333499999999</v>
      </c>
      <c r="K62" s="474"/>
      <c r="L62" s="474"/>
      <c r="M62" s="397"/>
      <c r="N62" s="465">
        <v>0.37914678244872296</v>
      </c>
      <c r="O62" s="397"/>
      <c r="P62" s="471">
        <f t="shared" si="13"/>
        <v>42517.97670254315</v>
      </c>
    </row>
    <row r="63" spans="2:16" ht="30" x14ac:dyDescent="0.25">
      <c r="B63" s="475" t="s">
        <v>2896</v>
      </c>
      <c r="C63" s="474">
        <v>1959.6641913922999</v>
      </c>
      <c r="D63" s="474">
        <v>1454.9271565085201</v>
      </c>
      <c r="E63" s="474">
        <v>1620.3546196499999</v>
      </c>
      <c r="F63" s="474">
        <v>152.84940143</v>
      </c>
      <c r="G63" s="474">
        <v>84.335014340000001</v>
      </c>
      <c r="H63" s="474">
        <v>7.0147335000000002</v>
      </c>
      <c r="I63" s="474">
        <v>52.402763960000001</v>
      </c>
      <c r="J63" s="474"/>
      <c r="K63" s="474"/>
      <c r="L63" s="474"/>
      <c r="M63" s="397"/>
      <c r="N63" s="465">
        <v>0.31852822628705796</v>
      </c>
      <c r="O63" s="397"/>
      <c r="P63" s="471">
        <f t="shared" si="13"/>
        <v>5331.5478807808204</v>
      </c>
    </row>
    <row r="64" spans="2:16" x14ac:dyDescent="0.25">
      <c r="B64" s="475" t="s">
        <v>146</v>
      </c>
      <c r="C64" s="474">
        <v>1272.3503695331301</v>
      </c>
      <c r="D64" s="474">
        <v>2936.0134669486802</v>
      </c>
      <c r="E64" s="474">
        <v>1599.6199424147101</v>
      </c>
      <c r="F64" s="474">
        <v>233.62496770267799</v>
      </c>
      <c r="G64" s="474"/>
      <c r="H64" s="474"/>
      <c r="I64" s="474"/>
      <c r="J64" s="474"/>
      <c r="K64" s="474"/>
      <c r="L64" s="474"/>
      <c r="M64" s="397"/>
      <c r="N64" s="465">
        <v>0.33368554635602998</v>
      </c>
      <c r="O64" s="397"/>
      <c r="P64" s="471">
        <f t="shared" si="13"/>
        <v>6041.6087465991986</v>
      </c>
    </row>
    <row r="65" spans="2:16" x14ac:dyDescent="0.25">
      <c r="C65" s="474"/>
      <c r="D65" s="474"/>
      <c r="E65" s="474"/>
      <c r="F65" s="474"/>
      <c r="G65" s="474"/>
      <c r="H65" s="474"/>
      <c r="I65" s="474"/>
      <c r="J65" s="474"/>
      <c r="K65" s="474"/>
      <c r="L65" s="474"/>
      <c r="M65" s="397"/>
      <c r="N65" s="397"/>
      <c r="O65" s="397"/>
      <c r="P65" s="470"/>
    </row>
    <row r="66" spans="2:16" x14ac:dyDescent="0.25">
      <c r="B66" s="473" t="s">
        <v>148</v>
      </c>
      <c r="C66" s="472">
        <f>SUM(C55:C65)</f>
        <v>21690.590086421224</v>
      </c>
      <c r="D66" s="472">
        <f t="shared" ref="D66:L66" si="14">SUM(D55:D65)</f>
        <v>78817.458821335444</v>
      </c>
      <c r="E66" s="472">
        <f t="shared" si="14"/>
        <v>204765.91275478055</v>
      </c>
      <c r="F66" s="472">
        <f t="shared" si="14"/>
        <v>95260.253536455275</v>
      </c>
      <c r="G66" s="472">
        <f t="shared" si="14"/>
        <v>126021.92457488594</v>
      </c>
      <c r="H66" s="472">
        <f t="shared" si="14"/>
        <v>44179.949239535534</v>
      </c>
      <c r="I66" s="472">
        <f t="shared" si="14"/>
        <v>4936.6519527280007</v>
      </c>
      <c r="J66" s="472">
        <f t="shared" si="14"/>
        <v>173.86957887000003</v>
      </c>
      <c r="K66" s="472">
        <f t="shared" si="14"/>
        <v>866.26270439999996</v>
      </c>
      <c r="L66" s="472">
        <f t="shared" si="14"/>
        <v>956.06581970000002</v>
      </c>
      <c r="M66" s="397"/>
      <c r="N66" s="462">
        <v>0.57510459659400393</v>
      </c>
      <c r="O66" s="397"/>
      <c r="P66" s="471">
        <f>C66+D66+E66+F66+G66+H66+I66+J66+K66+L66</f>
        <v>577668.93906911195</v>
      </c>
    </row>
    <row r="67" spans="2:16" x14ac:dyDescent="0.25">
      <c r="C67" s="397"/>
      <c r="D67" s="397"/>
      <c r="E67" s="397"/>
      <c r="F67" s="397"/>
      <c r="G67" s="397"/>
      <c r="H67" s="397"/>
      <c r="I67" s="397"/>
      <c r="J67" s="397"/>
      <c r="K67" s="397"/>
      <c r="L67" s="397"/>
      <c r="M67" s="397"/>
      <c r="N67" s="397"/>
      <c r="O67" s="397"/>
      <c r="P67" s="470"/>
    </row>
    <row r="71" spans="2:16" ht="15.75" x14ac:dyDescent="0.25">
      <c r="B71" s="579" t="s">
        <v>2911</v>
      </c>
    </row>
    <row r="72" spans="2:16" ht="3.75" customHeight="1" x14ac:dyDescent="0.25">
      <c r="B72" s="579"/>
    </row>
    <row r="73" spans="2:16" x14ac:dyDescent="0.25">
      <c r="B73" s="485" t="s">
        <v>2910</v>
      </c>
      <c r="C73" s="581"/>
      <c r="D73" s="581"/>
      <c r="E73" s="580"/>
      <c r="F73" s="580"/>
      <c r="G73" s="580"/>
      <c r="H73" s="580"/>
      <c r="I73" s="580"/>
      <c r="J73" s="580"/>
      <c r="K73" s="580"/>
      <c r="L73" s="580"/>
      <c r="M73" s="397"/>
      <c r="N73" s="580"/>
    </row>
    <row r="74" spans="2:16" x14ac:dyDescent="0.25">
      <c r="B74" s="435"/>
      <c r="C74" s="635"/>
      <c r="D74" s="636"/>
      <c r="E74" s="636"/>
      <c r="F74" s="636"/>
      <c r="G74" s="636"/>
      <c r="H74" s="636"/>
      <c r="I74" s="636"/>
      <c r="J74" s="636"/>
      <c r="K74" s="636"/>
      <c r="L74" s="636"/>
      <c r="M74" s="397"/>
      <c r="N74" s="435"/>
    </row>
    <row r="75" spans="2:16" x14ac:dyDescent="0.25">
      <c r="B75" s="435"/>
      <c r="C75" s="469" t="s">
        <v>2908</v>
      </c>
      <c r="D75" s="469" t="s">
        <v>2907</v>
      </c>
      <c r="E75" s="469" t="s">
        <v>2906</v>
      </c>
      <c r="F75" s="469" t="s">
        <v>2905</v>
      </c>
      <c r="G75" s="469" t="s">
        <v>2904</v>
      </c>
      <c r="H75" s="469" t="s">
        <v>2903</v>
      </c>
      <c r="I75" s="469" t="s">
        <v>2902</v>
      </c>
      <c r="J75" s="469" t="s">
        <v>2901</v>
      </c>
      <c r="K75" s="469" t="s">
        <v>2900</v>
      </c>
      <c r="L75" s="469" t="s">
        <v>2899</v>
      </c>
      <c r="M75" s="397"/>
      <c r="N75" s="469" t="s">
        <v>2898</v>
      </c>
    </row>
    <row r="76" spans="2:16" x14ac:dyDescent="0.25">
      <c r="B76" s="397"/>
      <c r="C76" s="468"/>
      <c r="D76" s="468"/>
      <c r="E76" s="468"/>
      <c r="F76" s="468"/>
      <c r="G76" s="468"/>
      <c r="H76" s="468"/>
      <c r="I76" s="468"/>
      <c r="J76" s="468"/>
      <c r="K76" s="468"/>
      <c r="L76" s="468"/>
      <c r="M76" s="397"/>
      <c r="N76" s="397"/>
    </row>
    <row r="77" spans="2:16" x14ac:dyDescent="0.25">
      <c r="B77" s="467" t="s">
        <v>2892</v>
      </c>
      <c r="C77" s="466">
        <f t="shared" ref="C77:L86" si="15">C55/$P55</f>
        <v>1.3498518866991882E-2</v>
      </c>
      <c r="D77" s="466">
        <f t="shared" si="15"/>
        <v>7.876882513696519E-2</v>
      </c>
      <c r="E77" s="466">
        <f t="shared" si="15"/>
        <v>0.24356190759096294</v>
      </c>
      <c r="F77" s="466">
        <f t="shared" si="15"/>
        <v>0.17511622281067971</v>
      </c>
      <c r="G77" s="466">
        <f t="shared" si="15"/>
        <v>0.34419201161233837</v>
      </c>
      <c r="H77" s="466">
        <f t="shared" si="15"/>
        <v>0.13017224301718203</v>
      </c>
      <c r="I77" s="466">
        <f t="shared" si="15"/>
        <v>1.4363171234542128E-2</v>
      </c>
      <c r="J77" s="466">
        <f t="shared" si="15"/>
        <v>2.7944095001909193E-4</v>
      </c>
      <c r="K77" s="466">
        <f t="shared" si="15"/>
        <v>4.7658780318551958E-5</v>
      </c>
      <c r="L77" s="466">
        <f t="shared" si="15"/>
        <v>0</v>
      </c>
      <c r="M77" s="397"/>
      <c r="N77" s="465">
        <v>0.64878259067146005</v>
      </c>
    </row>
    <row r="78" spans="2:16" x14ac:dyDescent="0.25">
      <c r="B78" s="467" t="s">
        <v>2891</v>
      </c>
      <c r="C78" s="466">
        <f t="shared" si="15"/>
        <v>1.2588968578789123E-2</v>
      </c>
      <c r="D78" s="466">
        <f t="shared" si="15"/>
        <v>0.11787336307052097</v>
      </c>
      <c r="E78" s="466">
        <f t="shared" si="15"/>
        <v>0.42478669241823741</v>
      </c>
      <c r="F78" s="466">
        <f t="shared" si="15"/>
        <v>0.25086935075616967</v>
      </c>
      <c r="G78" s="466">
        <f t="shared" si="15"/>
        <v>0.19301047948158681</v>
      </c>
      <c r="H78" s="466">
        <f t="shared" si="15"/>
        <v>8.7114569469599109E-4</v>
      </c>
      <c r="I78" s="466">
        <f t="shared" si="15"/>
        <v>0</v>
      </c>
      <c r="J78" s="466">
        <f t="shared" si="15"/>
        <v>0</v>
      </c>
      <c r="K78" s="466">
        <f t="shared" si="15"/>
        <v>0</v>
      </c>
      <c r="L78" s="466">
        <f t="shared" si="15"/>
        <v>0</v>
      </c>
      <c r="M78" s="397"/>
      <c r="N78" s="465">
        <v>0.56463330553936397</v>
      </c>
    </row>
    <row r="79" spans="2:16" x14ac:dyDescent="0.25">
      <c r="B79" s="467" t="s">
        <v>2890</v>
      </c>
      <c r="C79" s="466">
        <f t="shared" si="15"/>
        <v>8.9462489956655886E-2</v>
      </c>
      <c r="D79" s="466">
        <f t="shared" si="15"/>
        <v>0.21700486691526844</v>
      </c>
      <c r="E79" s="466">
        <f t="shared" si="15"/>
        <v>0.318776407753741</v>
      </c>
      <c r="F79" s="466">
        <f t="shared" si="15"/>
        <v>8.3792872898145285E-2</v>
      </c>
      <c r="G79" s="466">
        <f t="shared" si="15"/>
        <v>7.5488375170115266E-2</v>
      </c>
      <c r="H79" s="466">
        <f t="shared" si="15"/>
        <v>1.3403666408388191E-2</v>
      </c>
      <c r="I79" s="466">
        <f t="shared" si="15"/>
        <v>3.2869496366008243E-4</v>
      </c>
      <c r="J79" s="466">
        <f t="shared" si="15"/>
        <v>2.7309831493802085E-3</v>
      </c>
      <c r="K79" s="466">
        <f t="shared" si="15"/>
        <v>0</v>
      </c>
      <c r="L79" s="466">
        <f t="shared" si="15"/>
        <v>0.19901164278464573</v>
      </c>
      <c r="M79" s="397"/>
      <c r="N79" s="465">
        <v>0.62198523749088896</v>
      </c>
    </row>
    <row r="80" spans="2:16" x14ac:dyDescent="0.25">
      <c r="B80" s="467" t="s">
        <v>2889</v>
      </c>
      <c r="C80" s="466">
        <f t="shared" si="15"/>
        <v>0.10554334081521302</v>
      </c>
      <c r="D80" s="466">
        <f t="shared" si="15"/>
        <v>0.23630360421459193</v>
      </c>
      <c r="E80" s="466">
        <f t="shared" si="15"/>
        <v>0.32134958719710821</v>
      </c>
      <c r="F80" s="466">
        <f t="shared" si="15"/>
        <v>0.16839577278230258</v>
      </c>
      <c r="G80" s="466">
        <f t="shared" si="15"/>
        <v>0.10519457827924812</v>
      </c>
      <c r="H80" s="466">
        <f t="shared" si="15"/>
        <v>4.9983725046535553E-2</v>
      </c>
      <c r="I80" s="466">
        <f t="shared" si="15"/>
        <v>8.4862584315502261E-3</v>
      </c>
      <c r="J80" s="466">
        <f t="shared" si="15"/>
        <v>4.7431332334505714E-3</v>
      </c>
      <c r="K80" s="466">
        <f t="shared" si="15"/>
        <v>0</v>
      </c>
      <c r="L80" s="466">
        <f t="shared" si="15"/>
        <v>0</v>
      </c>
      <c r="M80" s="397"/>
      <c r="N80" s="465">
        <v>0.48876992377417799</v>
      </c>
    </row>
    <row r="81" spans="2:14" x14ac:dyDescent="0.25">
      <c r="B81" s="467" t="s">
        <v>2888</v>
      </c>
      <c r="C81" s="466">
        <f t="shared" si="15"/>
        <v>2.4209257154441364E-2</v>
      </c>
      <c r="D81" s="466">
        <f t="shared" si="15"/>
        <v>9.9374775242894092E-2</v>
      </c>
      <c r="E81" s="466">
        <f t="shared" si="15"/>
        <v>0.54529962236496099</v>
      </c>
      <c r="F81" s="466">
        <f t="shared" si="15"/>
        <v>0.2163028361442019</v>
      </c>
      <c r="G81" s="466">
        <f t="shared" si="15"/>
        <v>9.1429829236778101E-2</v>
      </c>
      <c r="H81" s="466">
        <f t="shared" si="15"/>
        <v>1.1707168930231776E-2</v>
      </c>
      <c r="I81" s="466">
        <f t="shared" si="15"/>
        <v>8.9045453208849734E-4</v>
      </c>
      <c r="J81" s="466">
        <f t="shared" si="15"/>
        <v>1.866478114635694E-4</v>
      </c>
      <c r="K81" s="466">
        <f t="shared" si="15"/>
        <v>1.0599408582939536E-2</v>
      </c>
      <c r="L81" s="466">
        <f t="shared" si="15"/>
        <v>0</v>
      </c>
      <c r="M81" s="397"/>
      <c r="N81" s="465">
        <v>0.54894414435458894</v>
      </c>
    </row>
    <row r="82" spans="2:14" ht="30" x14ac:dyDescent="0.25">
      <c r="B82" s="467" t="s">
        <v>2887</v>
      </c>
      <c r="C82" s="466">
        <f t="shared" si="15"/>
        <v>0.39021482431362275</v>
      </c>
      <c r="D82" s="466">
        <f t="shared" si="15"/>
        <v>0.28753051525725432</v>
      </c>
      <c r="E82" s="466">
        <f t="shared" si="15"/>
        <v>0.23463189034641316</v>
      </c>
      <c r="F82" s="466">
        <f t="shared" si="15"/>
        <v>8.7215657486656578E-2</v>
      </c>
      <c r="G82" s="466">
        <f t="shared" si="15"/>
        <v>4.0711259605329792E-4</v>
      </c>
      <c r="H82" s="466">
        <f t="shared" si="15"/>
        <v>0</v>
      </c>
      <c r="I82" s="466">
        <f t="shared" si="15"/>
        <v>0</v>
      </c>
      <c r="J82" s="466">
        <f t="shared" si="15"/>
        <v>0</v>
      </c>
      <c r="K82" s="466">
        <f t="shared" si="15"/>
        <v>0</v>
      </c>
      <c r="L82" s="466">
        <f t="shared" si="15"/>
        <v>0</v>
      </c>
      <c r="M82" s="397"/>
      <c r="N82" s="465">
        <v>0.305791893115054</v>
      </c>
    </row>
    <row r="83" spans="2:14" x14ac:dyDescent="0.25">
      <c r="B83" s="467" t="s">
        <v>2886</v>
      </c>
      <c r="C83" s="466">
        <f t="shared" si="15"/>
        <v>2.6688555938339496E-2</v>
      </c>
      <c r="D83" s="466">
        <f t="shared" si="15"/>
        <v>0.22625755069444112</v>
      </c>
      <c r="E83" s="466">
        <f t="shared" si="15"/>
        <v>0.60930479591499509</v>
      </c>
      <c r="F83" s="466">
        <f t="shared" si="15"/>
        <v>0.13754757030472653</v>
      </c>
      <c r="G83" s="466">
        <f t="shared" si="15"/>
        <v>7.4510011187235901E-5</v>
      </c>
      <c r="H83" s="466">
        <f t="shared" si="15"/>
        <v>2.1865713654233864E-5</v>
      </c>
      <c r="I83" s="466">
        <f t="shared" si="15"/>
        <v>0</v>
      </c>
      <c r="J83" s="466">
        <f t="shared" si="15"/>
        <v>0</v>
      </c>
      <c r="K83" s="466">
        <f t="shared" si="15"/>
        <v>0</v>
      </c>
      <c r="L83" s="466">
        <f t="shared" si="15"/>
        <v>1.0515142265609403E-4</v>
      </c>
      <c r="M83" s="397"/>
      <c r="N83" s="465">
        <v>0.46481993252522796</v>
      </c>
    </row>
    <row r="84" spans="2:14" x14ac:dyDescent="0.25">
      <c r="B84" s="467" t="s">
        <v>2897</v>
      </c>
      <c r="C84" s="466">
        <f t="shared" si="15"/>
        <v>0.12632350032934259</v>
      </c>
      <c r="D84" s="466">
        <f t="shared" si="15"/>
        <v>0.38176932731988172</v>
      </c>
      <c r="E84" s="466">
        <f t="shared" si="15"/>
        <v>0.43690020621798775</v>
      </c>
      <c r="F84" s="466">
        <f t="shared" si="15"/>
        <v>4.7875915951112374E-2</v>
      </c>
      <c r="G84" s="466">
        <f t="shared" si="15"/>
        <v>5.600323541106309E-3</v>
      </c>
      <c r="H84" s="466">
        <f t="shared" si="15"/>
        <v>8.4027725308156661E-4</v>
      </c>
      <c r="I84" s="466">
        <f t="shared" si="15"/>
        <v>5.5602781352638868E-4</v>
      </c>
      <c r="J84" s="466">
        <f t="shared" si="15"/>
        <v>1.3442157396116513E-4</v>
      </c>
      <c r="K84" s="466">
        <f t="shared" si="15"/>
        <v>0</v>
      </c>
      <c r="L84" s="466">
        <f t="shared" si="15"/>
        <v>0</v>
      </c>
      <c r="M84" s="397"/>
      <c r="N84" s="465">
        <v>0.37914678244872296</v>
      </c>
    </row>
    <row r="85" spans="2:14" ht="30" x14ac:dyDescent="0.25">
      <c r="B85" s="467" t="s">
        <v>2896</v>
      </c>
      <c r="C85" s="466">
        <f t="shared" si="15"/>
        <v>0.36756008484074637</v>
      </c>
      <c r="D85" s="466">
        <f t="shared" si="15"/>
        <v>0.27289019793918495</v>
      </c>
      <c r="E85" s="466">
        <f t="shared" si="15"/>
        <v>0.30391823460707518</v>
      </c>
      <c r="F85" s="466">
        <f t="shared" si="15"/>
        <v>2.8668860309965887E-2</v>
      </c>
      <c r="G85" s="466">
        <f t="shared" si="15"/>
        <v>1.581811065488338E-2</v>
      </c>
      <c r="H85" s="466">
        <f t="shared" si="15"/>
        <v>1.3157029922373448E-3</v>
      </c>
      <c r="I85" s="466">
        <f t="shared" si="15"/>
        <v>9.8288086559067851E-3</v>
      </c>
      <c r="J85" s="466">
        <f t="shared" si="15"/>
        <v>0</v>
      </c>
      <c r="K85" s="466">
        <f t="shared" si="15"/>
        <v>0</v>
      </c>
      <c r="L85" s="466">
        <f t="shared" si="15"/>
        <v>0</v>
      </c>
      <c r="M85" s="397"/>
      <c r="N85" s="465">
        <v>0.31852822628705796</v>
      </c>
    </row>
    <row r="86" spans="2:14" x14ac:dyDescent="0.25">
      <c r="B86" s="467" t="s">
        <v>146</v>
      </c>
      <c r="C86" s="466">
        <f t="shared" si="15"/>
        <v>0.21059794218705935</v>
      </c>
      <c r="D86" s="466">
        <f t="shared" si="15"/>
        <v>0.48596550854130571</v>
      </c>
      <c r="E86" s="466">
        <f t="shared" si="15"/>
        <v>0.26476721838618411</v>
      </c>
      <c r="F86" s="466">
        <f t="shared" si="15"/>
        <v>3.8669330885450784E-2</v>
      </c>
      <c r="G86" s="466">
        <f t="shared" si="15"/>
        <v>0</v>
      </c>
      <c r="H86" s="466">
        <f t="shared" si="15"/>
        <v>0</v>
      </c>
      <c r="I86" s="466">
        <f t="shared" si="15"/>
        <v>0</v>
      </c>
      <c r="J86" s="466">
        <f t="shared" si="15"/>
        <v>0</v>
      </c>
      <c r="K86" s="466">
        <f t="shared" si="15"/>
        <v>0</v>
      </c>
      <c r="L86" s="466">
        <f t="shared" si="15"/>
        <v>0</v>
      </c>
      <c r="M86" s="397"/>
      <c r="N86" s="465">
        <v>0.33368554635602998</v>
      </c>
    </row>
    <row r="87" spans="2:14" x14ac:dyDescent="0.25">
      <c r="B87" s="397"/>
      <c r="C87" s="665"/>
      <c r="D87" s="665"/>
      <c r="E87" s="665"/>
      <c r="F87" s="665"/>
      <c r="G87" s="665"/>
      <c r="H87" s="665"/>
      <c r="I87" s="665"/>
      <c r="J87" s="665"/>
      <c r="K87" s="665"/>
      <c r="L87" s="665"/>
      <c r="M87" s="397"/>
      <c r="N87" s="397"/>
    </row>
    <row r="88" spans="2:14" x14ac:dyDescent="0.25">
      <c r="B88" s="448" t="s">
        <v>148</v>
      </c>
      <c r="C88" s="463">
        <f t="shared" ref="C88:L88" si="16">C66/$P66</f>
        <v>3.754847910184448E-2</v>
      </c>
      <c r="D88" s="463">
        <f t="shared" si="16"/>
        <v>0.13644053451851904</v>
      </c>
      <c r="E88" s="463">
        <f t="shared" si="16"/>
        <v>0.35446931435287449</v>
      </c>
      <c r="F88" s="463">
        <f t="shared" si="16"/>
        <v>0.16490457958491411</v>
      </c>
      <c r="G88" s="463">
        <f t="shared" si="16"/>
        <v>0.2181559645183013</v>
      </c>
      <c r="H88" s="463">
        <f t="shared" si="16"/>
        <v>7.647970360104453E-2</v>
      </c>
      <c r="I88" s="463">
        <f t="shared" si="16"/>
        <v>8.5458151180556764E-3</v>
      </c>
      <c r="J88" s="463">
        <f t="shared" si="16"/>
        <v>3.0098481519567796E-4</v>
      </c>
      <c r="K88" s="463">
        <f t="shared" si="16"/>
        <v>1.4995833180782476E-3</v>
      </c>
      <c r="L88" s="463">
        <f t="shared" si="16"/>
        <v>1.6550410711724574E-3</v>
      </c>
      <c r="M88" s="397"/>
      <c r="N88" s="462">
        <v>0.57510459659400393</v>
      </c>
    </row>
    <row r="92" spans="2:14" x14ac:dyDescent="0.25">
      <c r="N92" s="384" t="s">
        <v>2746</v>
      </c>
    </row>
  </sheetData>
  <mergeCells count="4">
    <mergeCell ref="C8:L8"/>
    <mergeCell ref="C30:L30"/>
    <mergeCell ref="C52:L52"/>
    <mergeCell ref="C74:L74"/>
  </mergeCells>
  <hyperlinks>
    <hyperlink ref="N92" location="Contents!A1" display="To Frontpage" xr:uid="{00000000-0004-0000-0C00-000000000000}"/>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43386"/>
    <pageSetUpPr fitToPage="1"/>
  </sheetPr>
  <dimension ref="A5:K71"/>
  <sheetViews>
    <sheetView zoomScale="70" zoomScaleNormal="70" workbookViewId="0">
      <selection activeCell="K24" sqref="K24"/>
    </sheetView>
  </sheetViews>
  <sheetFormatPr defaultColWidth="9.140625" defaultRowHeight="15" x14ac:dyDescent="0.25"/>
  <cols>
    <col min="1" max="1" width="4.7109375" style="411" customWidth="1"/>
    <col min="2" max="2" width="30.28515625" style="411" customWidth="1"/>
    <col min="3" max="8" width="27.42578125" style="411" customWidth="1"/>
    <col min="9" max="9" width="25.7109375" style="411" customWidth="1"/>
    <col min="10" max="10" width="16.42578125" style="411" bestFit="1" customWidth="1"/>
    <col min="11" max="11" width="26.7109375" style="411" bestFit="1" customWidth="1"/>
    <col min="12" max="16384" width="9.140625" style="411"/>
  </cols>
  <sheetData>
    <row r="5" spans="2:9" ht="15.75" x14ac:dyDescent="0.25">
      <c r="B5" s="586" t="s">
        <v>2935</v>
      </c>
    </row>
    <row r="6" spans="2:9" ht="3.75" customHeight="1" x14ac:dyDescent="0.25">
      <c r="B6" s="579"/>
    </row>
    <row r="7" spans="2:9" x14ac:dyDescent="0.25">
      <c r="B7" s="490" t="s">
        <v>2714</v>
      </c>
      <c r="C7" s="490"/>
      <c r="D7" s="489"/>
      <c r="E7" s="489"/>
      <c r="F7" s="489"/>
      <c r="G7" s="489"/>
      <c r="H7" s="489"/>
      <c r="I7" s="489"/>
    </row>
    <row r="8" spans="2:9" x14ac:dyDescent="0.25">
      <c r="B8" s="477"/>
      <c r="C8" s="477"/>
      <c r="D8" s="477"/>
      <c r="E8" s="477"/>
      <c r="F8" s="477"/>
      <c r="G8" s="477"/>
      <c r="H8" s="477"/>
      <c r="I8" s="477"/>
    </row>
    <row r="9" spans="2:9" ht="30" x14ac:dyDescent="0.25">
      <c r="B9" s="477"/>
      <c r="C9" s="476" t="s">
        <v>2934</v>
      </c>
      <c r="D9" s="476" t="s">
        <v>2933</v>
      </c>
      <c r="E9" s="476" t="s">
        <v>2932</v>
      </c>
      <c r="F9" s="476" t="s">
        <v>2931</v>
      </c>
      <c r="G9" s="476" t="s">
        <v>2930</v>
      </c>
      <c r="H9" s="476" t="s">
        <v>2929</v>
      </c>
      <c r="I9" s="476" t="s">
        <v>148</v>
      </c>
    </row>
    <row r="11" spans="2:9" x14ac:dyDescent="0.25">
      <c r="B11" s="475" t="s">
        <v>2892</v>
      </c>
      <c r="C11" s="488">
        <v>95865.904434179698</v>
      </c>
      <c r="D11" s="488">
        <v>38023.249340198803</v>
      </c>
      <c r="E11" s="488">
        <v>39169.362620176798</v>
      </c>
      <c r="F11" s="488">
        <v>78335.132151662503</v>
      </c>
      <c r="G11" s="488">
        <v>65652.444377339503</v>
      </c>
      <c r="H11" s="488">
        <v>10209.5136142543</v>
      </c>
      <c r="I11" s="488">
        <f t="shared" ref="I11:I20" si="0">SUM(C11:H11)</f>
        <v>327255.60653781163</v>
      </c>
    </row>
    <row r="12" spans="2:9" x14ac:dyDescent="0.25">
      <c r="B12" s="475" t="s">
        <v>2891</v>
      </c>
      <c r="C12" s="488">
        <v>3791.1402902800701</v>
      </c>
      <c r="D12" s="488">
        <v>3724.90972383192</v>
      </c>
      <c r="E12" s="488">
        <v>4458.06661776891</v>
      </c>
      <c r="F12" s="488">
        <v>5209.6907374549801</v>
      </c>
      <c r="G12" s="488">
        <v>4961.86396608004</v>
      </c>
      <c r="H12" s="488"/>
      <c r="I12" s="488">
        <f t="shared" si="0"/>
        <v>22145.671335415922</v>
      </c>
    </row>
    <row r="13" spans="2:9" x14ac:dyDescent="0.25">
      <c r="B13" s="475" t="s">
        <v>2890</v>
      </c>
      <c r="C13" s="488">
        <v>1064.9056680799999</v>
      </c>
      <c r="D13" s="488">
        <v>356.92046259</v>
      </c>
      <c r="E13" s="488">
        <v>752.59019803000001</v>
      </c>
      <c r="F13" s="488">
        <v>1426.9825999300001</v>
      </c>
      <c r="G13" s="488">
        <v>1164.99451578</v>
      </c>
      <c r="H13" s="488"/>
      <c r="I13" s="488">
        <f t="shared" si="0"/>
        <v>4766.3934444100005</v>
      </c>
    </row>
    <row r="14" spans="2:9" x14ac:dyDescent="0.25">
      <c r="B14" s="475" t="s">
        <v>2889</v>
      </c>
      <c r="C14" s="488">
        <v>5037.7248583225601</v>
      </c>
      <c r="D14" s="488">
        <v>1065.54973152</v>
      </c>
      <c r="E14" s="488">
        <v>1174.27460857086</v>
      </c>
      <c r="F14" s="488">
        <v>1480.10373136</v>
      </c>
      <c r="G14" s="488">
        <v>1511.73635208</v>
      </c>
      <c r="H14" s="488"/>
      <c r="I14" s="488">
        <f t="shared" si="0"/>
        <v>10269.389281853419</v>
      </c>
    </row>
    <row r="15" spans="2:9" x14ac:dyDescent="0.25">
      <c r="B15" s="475" t="s">
        <v>2888</v>
      </c>
      <c r="C15" s="488">
        <v>24064.853483500199</v>
      </c>
      <c r="D15" s="488">
        <v>3446.5463064024302</v>
      </c>
      <c r="E15" s="488">
        <v>6291.1611517701604</v>
      </c>
      <c r="F15" s="488">
        <v>14557.2769632049</v>
      </c>
      <c r="G15" s="488">
        <v>8913.28904235353</v>
      </c>
      <c r="H15" s="488">
        <v>22982.869855194502</v>
      </c>
      <c r="I15" s="488">
        <f t="shared" si="0"/>
        <v>80255.996802425725</v>
      </c>
    </row>
    <row r="16" spans="2:9" ht="30" x14ac:dyDescent="0.25">
      <c r="B16" s="475" t="s">
        <v>2887</v>
      </c>
      <c r="C16" s="488">
        <v>1420.9132623528301</v>
      </c>
      <c r="D16" s="488">
        <v>544.61781451935303</v>
      </c>
      <c r="E16" s="488">
        <v>689.64392746727697</v>
      </c>
      <c r="F16" s="488">
        <v>1520.37937310251</v>
      </c>
      <c r="G16" s="488">
        <v>1474.68422095798</v>
      </c>
      <c r="H16" s="488">
        <v>2127.5318530588002</v>
      </c>
      <c r="I16" s="488">
        <f t="shared" si="0"/>
        <v>7777.7704514587504</v>
      </c>
    </row>
    <row r="17" spans="1:11" x14ac:dyDescent="0.25">
      <c r="B17" s="475" t="s">
        <v>2886</v>
      </c>
      <c r="C17" s="488">
        <v>20683.241055760998</v>
      </c>
      <c r="D17" s="488">
        <v>4759.2501192018199</v>
      </c>
      <c r="E17" s="488">
        <v>3259.6604658676101</v>
      </c>
      <c r="F17" s="488">
        <v>9101.5995337699696</v>
      </c>
      <c r="G17" s="488">
        <v>6136.6384418736397</v>
      </c>
      <c r="H17" s="488">
        <v>27366.588269340202</v>
      </c>
      <c r="I17" s="488">
        <f t="shared" si="0"/>
        <v>71306.977885814238</v>
      </c>
    </row>
    <row r="18" spans="1:11" x14ac:dyDescent="0.25">
      <c r="B18" s="475" t="s">
        <v>2925</v>
      </c>
      <c r="C18" s="488">
        <v>762.74162957406202</v>
      </c>
      <c r="D18" s="488">
        <v>7109.6871352034404</v>
      </c>
      <c r="E18" s="488">
        <v>10995.2510368203</v>
      </c>
      <c r="F18" s="488">
        <v>13001.078591662499</v>
      </c>
      <c r="G18" s="488">
        <v>10615.8385377906</v>
      </c>
      <c r="H18" s="488">
        <v>33.379771492197001</v>
      </c>
      <c r="I18" s="488">
        <f t="shared" si="0"/>
        <v>42517.976702543099</v>
      </c>
    </row>
    <row r="19" spans="1:11" ht="30" x14ac:dyDescent="0.25">
      <c r="B19" s="475" t="s">
        <v>2896</v>
      </c>
      <c r="C19" s="488">
        <v>2866.8727886343399</v>
      </c>
      <c r="D19" s="488">
        <v>335.50702126543399</v>
      </c>
      <c r="E19" s="488">
        <v>362.01070722411202</v>
      </c>
      <c r="F19" s="488">
        <v>1303.2066912882101</v>
      </c>
      <c r="G19" s="488">
        <v>463.95067236872501</v>
      </c>
      <c r="H19" s="488"/>
      <c r="I19" s="488">
        <f t="shared" si="0"/>
        <v>5331.5478807808213</v>
      </c>
    </row>
    <row r="20" spans="1:11" x14ac:dyDescent="0.25">
      <c r="B20" s="475" t="s">
        <v>146</v>
      </c>
      <c r="C20" s="488">
        <v>1881.8092180599999</v>
      </c>
      <c r="D20" s="488">
        <v>980.11337470000001</v>
      </c>
      <c r="E20" s="488">
        <v>317.76694630945201</v>
      </c>
      <c r="F20" s="488">
        <v>531.11058304681796</v>
      </c>
      <c r="G20" s="488">
        <v>2004.0007121855399</v>
      </c>
      <c r="H20" s="488">
        <v>326.80791229738401</v>
      </c>
      <c r="I20" s="488">
        <f t="shared" si="0"/>
        <v>6041.6087465991941</v>
      </c>
    </row>
    <row r="21" spans="1:11" x14ac:dyDescent="0.25">
      <c r="C21" s="488"/>
      <c r="D21" s="488"/>
      <c r="E21" s="488"/>
      <c r="F21" s="488"/>
      <c r="G21" s="488"/>
      <c r="H21" s="488"/>
      <c r="I21" s="488"/>
    </row>
    <row r="22" spans="1:11" x14ac:dyDescent="0.25">
      <c r="B22" s="487" t="s">
        <v>148</v>
      </c>
      <c r="C22" s="446">
        <f t="shared" ref="C22:I22" si="1">SUM(C11:C21)</f>
        <v>157440.10668874477</v>
      </c>
      <c r="D22" s="446">
        <f t="shared" si="1"/>
        <v>60346.351029433201</v>
      </c>
      <c r="E22" s="446">
        <f t="shared" si="1"/>
        <v>67469.788280005465</v>
      </c>
      <c r="F22" s="446">
        <f t="shared" si="1"/>
        <v>126466.56095648238</v>
      </c>
      <c r="G22" s="446">
        <f t="shared" si="1"/>
        <v>102899.44083880955</v>
      </c>
      <c r="H22" s="446">
        <f t="shared" si="1"/>
        <v>63046.691275637386</v>
      </c>
      <c r="I22" s="446">
        <f t="shared" si="1"/>
        <v>577668.93906911265</v>
      </c>
    </row>
    <row r="24" spans="1:11" x14ac:dyDescent="0.25">
      <c r="A24" s="397"/>
      <c r="B24" s="397"/>
      <c r="C24" s="397"/>
      <c r="D24" s="397"/>
      <c r="E24" s="397"/>
      <c r="F24" s="397"/>
      <c r="G24" s="397"/>
      <c r="H24" s="397"/>
      <c r="I24" s="397"/>
    </row>
    <row r="25" spans="1:11" x14ac:dyDescent="0.25">
      <c r="A25" s="397"/>
      <c r="B25" s="416" t="s">
        <v>2928</v>
      </c>
      <c r="C25" s="397"/>
      <c r="D25" s="397"/>
      <c r="E25" s="397"/>
      <c r="F25" s="397"/>
      <c r="G25" s="397"/>
      <c r="H25" s="397"/>
      <c r="I25" s="397"/>
    </row>
    <row r="26" spans="1:11" x14ac:dyDescent="0.25">
      <c r="A26" s="397"/>
      <c r="B26" s="397"/>
      <c r="C26" s="397"/>
      <c r="D26" s="397"/>
      <c r="E26" s="397"/>
      <c r="F26" s="397"/>
      <c r="G26" s="397"/>
      <c r="H26" s="397"/>
      <c r="I26" s="397"/>
    </row>
    <row r="27" spans="1:11" ht="15.75" x14ac:dyDescent="0.25">
      <c r="A27" s="397"/>
      <c r="B27" s="578" t="s">
        <v>2927</v>
      </c>
      <c r="C27" s="397"/>
      <c r="D27" s="397"/>
      <c r="E27" s="397"/>
      <c r="F27" s="397"/>
      <c r="G27" s="397"/>
      <c r="H27" s="397"/>
      <c r="I27" s="397"/>
    </row>
    <row r="28" spans="1:11" ht="6" customHeight="1" x14ac:dyDescent="0.25">
      <c r="A28" s="397"/>
      <c r="B28" s="578"/>
      <c r="C28" s="397"/>
      <c r="D28" s="397"/>
      <c r="E28" s="397"/>
      <c r="F28" s="397"/>
      <c r="G28" s="397"/>
      <c r="H28" s="397"/>
      <c r="I28" s="397"/>
    </row>
    <row r="29" spans="1:11" x14ac:dyDescent="0.25">
      <c r="A29" s="397"/>
      <c r="B29" s="485" t="s">
        <v>2714</v>
      </c>
      <c r="C29" s="485"/>
      <c r="D29" s="484"/>
      <c r="E29" s="484"/>
      <c r="F29" s="484"/>
      <c r="G29" s="484"/>
      <c r="H29" s="484"/>
      <c r="I29" s="484"/>
      <c r="J29" s="484"/>
      <c r="K29" s="484"/>
    </row>
    <row r="30" spans="1:11" x14ac:dyDescent="0.25">
      <c r="A30" s="397"/>
      <c r="B30" s="435"/>
      <c r="C30" s="435"/>
      <c r="D30" s="435"/>
      <c r="E30" s="435"/>
      <c r="F30" s="435"/>
      <c r="G30" s="435"/>
      <c r="H30" s="435"/>
      <c r="I30" s="435"/>
      <c r="J30" s="435"/>
      <c r="K30" s="435"/>
    </row>
    <row r="31" spans="1:11" x14ac:dyDescent="0.25">
      <c r="A31" s="397"/>
      <c r="B31" s="435"/>
      <c r="C31" s="469" t="s">
        <v>544</v>
      </c>
      <c r="D31" s="469" t="s">
        <v>546</v>
      </c>
      <c r="E31" s="469" t="s">
        <v>548</v>
      </c>
      <c r="F31" s="469" t="s">
        <v>2</v>
      </c>
      <c r="G31" s="469" t="s">
        <v>567</v>
      </c>
      <c r="H31" s="469" t="s">
        <v>577</v>
      </c>
      <c r="I31" s="469" t="s">
        <v>6</v>
      </c>
      <c r="J31" s="486" t="s">
        <v>580</v>
      </c>
      <c r="K31" s="486" t="s">
        <v>2926</v>
      </c>
    </row>
    <row r="32" spans="1:11" x14ac:dyDescent="0.25">
      <c r="A32" s="397"/>
      <c r="B32" s="397"/>
      <c r="C32" s="397"/>
      <c r="D32" s="397"/>
      <c r="E32" s="397"/>
      <c r="F32" s="397"/>
      <c r="G32" s="397"/>
      <c r="H32" s="397"/>
      <c r="I32" s="397"/>
      <c r="J32" s="397"/>
      <c r="K32" s="397"/>
    </row>
    <row r="33" spans="1:11" x14ac:dyDescent="0.25">
      <c r="A33" s="397"/>
      <c r="B33" s="467" t="s">
        <v>2892</v>
      </c>
      <c r="C33" s="464"/>
      <c r="D33" s="464">
        <v>4421.8416185957904</v>
      </c>
      <c r="E33" s="464">
        <v>44.187640825830002</v>
      </c>
      <c r="F33" s="464">
        <v>0</v>
      </c>
      <c r="G33" s="464">
        <v>0</v>
      </c>
      <c r="H33" s="464">
        <v>5732.8335702826898</v>
      </c>
      <c r="I33" s="464"/>
      <c r="J33" s="464"/>
      <c r="K33" s="464">
        <v>10.650784549999999</v>
      </c>
    </row>
    <row r="34" spans="1:11" x14ac:dyDescent="0.25">
      <c r="A34" s="397"/>
      <c r="B34" s="467" t="s">
        <v>2891</v>
      </c>
      <c r="C34" s="464"/>
      <c r="D34" s="464"/>
      <c r="E34" s="464"/>
      <c r="F34" s="464"/>
      <c r="G34" s="464"/>
      <c r="H34" s="464"/>
      <c r="I34" s="464"/>
      <c r="J34" s="464"/>
      <c r="K34" s="464"/>
    </row>
    <row r="35" spans="1:11" x14ac:dyDescent="0.25">
      <c r="A35" s="397"/>
      <c r="B35" s="467" t="s">
        <v>2890</v>
      </c>
      <c r="C35" s="464"/>
      <c r="D35" s="464"/>
      <c r="E35" s="464"/>
      <c r="F35" s="464"/>
      <c r="G35" s="464"/>
      <c r="H35" s="464"/>
      <c r="I35" s="464"/>
      <c r="J35" s="464"/>
      <c r="K35" s="464"/>
    </row>
    <row r="36" spans="1:11" x14ac:dyDescent="0.25">
      <c r="A36" s="397"/>
      <c r="B36" s="467" t="s">
        <v>2889</v>
      </c>
      <c r="C36" s="464"/>
      <c r="D36" s="464"/>
      <c r="E36" s="464"/>
      <c r="F36" s="464"/>
      <c r="G36" s="464"/>
      <c r="H36" s="464"/>
      <c r="I36" s="464"/>
      <c r="J36" s="464"/>
      <c r="K36" s="464">
        <v>0</v>
      </c>
    </row>
    <row r="37" spans="1:11" x14ac:dyDescent="0.25">
      <c r="A37" s="397"/>
      <c r="B37" s="467" t="s">
        <v>2888</v>
      </c>
      <c r="C37" s="464">
        <v>794.63035904952505</v>
      </c>
      <c r="D37" s="464"/>
      <c r="E37" s="464">
        <v>12335.2653802079</v>
      </c>
      <c r="F37" s="464"/>
      <c r="G37" s="464"/>
      <c r="H37" s="464"/>
      <c r="I37" s="464">
        <v>9684.5757562811996</v>
      </c>
      <c r="J37" s="464"/>
      <c r="K37" s="464">
        <v>168.398359655902</v>
      </c>
    </row>
    <row r="38" spans="1:11" ht="30" x14ac:dyDescent="0.25">
      <c r="A38" s="397"/>
      <c r="B38" s="467" t="s">
        <v>2887</v>
      </c>
      <c r="C38" s="464">
        <v>411.13710998876701</v>
      </c>
      <c r="D38" s="464"/>
      <c r="E38" s="464">
        <v>557.16959134707497</v>
      </c>
      <c r="F38" s="464"/>
      <c r="G38" s="464"/>
      <c r="H38" s="464"/>
      <c r="I38" s="464">
        <v>963.06282516296005</v>
      </c>
      <c r="J38" s="464">
        <v>196.16232656</v>
      </c>
      <c r="K38" s="464"/>
    </row>
    <row r="39" spans="1:11" x14ac:dyDescent="0.25">
      <c r="A39" s="397"/>
      <c r="B39" s="467" t="s">
        <v>2886</v>
      </c>
      <c r="C39" s="464">
        <v>2362.8789161742998</v>
      </c>
      <c r="D39" s="464"/>
      <c r="E39" s="464">
        <v>506.23173481405001</v>
      </c>
      <c r="F39" s="464"/>
      <c r="G39" s="464"/>
      <c r="H39" s="464"/>
      <c r="I39" s="464">
        <v>24473.397844851901</v>
      </c>
      <c r="J39" s="464">
        <v>24.079773500000002</v>
      </c>
      <c r="K39" s="464"/>
    </row>
    <row r="40" spans="1:11" x14ac:dyDescent="0.25">
      <c r="A40" s="397"/>
      <c r="B40" s="467" t="s">
        <v>2925</v>
      </c>
      <c r="C40" s="464"/>
      <c r="D40" s="464"/>
      <c r="E40" s="464"/>
      <c r="F40" s="464"/>
      <c r="G40" s="464"/>
      <c r="H40" s="464"/>
      <c r="I40" s="464"/>
      <c r="J40" s="464">
        <v>33.379771492197001</v>
      </c>
      <c r="K40" s="464"/>
    </row>
    <row r="41" spans="1:11" ht="30" x14ac:dyDescent="0.25">
      <c r="A41" s="397"/>
      <c r="B41" s="467" t="s">
        <v>2896</v>
      </c>
      <c r="C41" s="464"/>
      <c r="D41" s="464"/>
      <c r="E41" s="464">
        <v>0</v>
      </c>
      <c r="F41" s="464"/>
      <c r="G41" s="464"/>
      <c r="H41" s="464"/>
      <c r="I41" s="464">
        <v>0</v>
      </c>
      <c r="J41" s="464"/>
      <c r="K41" s="464"/>
    </row>
    <row r="42" spans="1:11" x14ac:dyDescent="0.25">
      <c r="A42" s="397"/>
      <c r="B42" s="467" t="s">
        <v>146</v>
      </c>
      <c r="C42" s="464">
        <v>0</v>
      </c>
      <c r="D42" s="464">
        <v>0</v>
      </c>
      <c r="E42" s="464">
        <v>93.182944594706001</v>
      </c>
      <c r="F42" s="464">
        <v>0</v>
      </c>
      <c r="G42" s="464">
        <v>0</v>
      </c>
      <c r="H42" s="464">
        <v>0</v>
      </c>
      <c r="I42" s="464">
        <v>233.62496770267799</v>
      </c>
      <c r="J42" s="464">
        <v>0</v>
      </c>
      <c r="K42" s="464">
        <v>0</v>
      </c>
    </row>
    <row r="43" spans="1:11" x14ac:dyDescent="0.25">
      <c r="A43" s="397"/>
      <c r="B43" s="397"/>
      <c r="C43" s="483"/>
      <c r="D43" s="483"/>
      <c r="E43" s="483"/>
      <c r="F43" s="483"/>
      <c r="G43" s="483"/>
      <c r="H43" s="483"/>
      <c r="I43" s="483"/>
      <c r="J43" s="483"/>
      <c r="K43" s="483"/>
    </row>
    <row r="44" spans="1:11" x14ac:dyDescent="0.25">
      <c r="A44" s="397"/>
      <c r="B44" s="482" t="s">
        <v>148</v>
      </c>
      <c r="C44" s="481">
        <f t="shared" ref="C44:K44" si="2">SUM(C33:C43)</f>
        <v>3568.6463852125917</v>
      </c>
      <c r="D44" s="481">
        <f t="shared" si="2"/>
        <v>4421.8416185957904</v>
      </c>
      <c r="E44" s="481">
        <f t="shared" si="2"/>
        <v>13536.037291789562</v>
      </c>
      <c r="F44" s="481">
        <f t="shared" si="2"/>
        <v>0</v>
      </c>
      <c r="G44" s="481">
        <f t="shared" si="2"/>
        <v>0</v>
      </c>
      <c r="H44" s="481">
        <f t="shared" si="2"/>
        <v>5732.8335702826898</v>
      </c>
      <c r="I44" s="481">
        <f t="shared" si="2"/>
        <v>35354.661393998744</v>
      </c>
      <c r="J44" s="481">
        <f t="shared" si="2"/>
        <v>253.62187155219698</v>
      </c>
      <c r="K44" s="481">
        <f t="shared" si="2"/>
        <v>179.049144205902</v>
      </c>
    </row>
    <row r="45" spans="1:11" x14ac:dyDescent="0.25">
      <c r="A45" s="397"/>
      <c r="B45" s="397"/>
      <c r="C45" s="397"/>
      <c r="D45" s="397"/>
      <c r="E45" s="397"/>
      <c r="F45" s="397"/>
      <c r="G45" s="397"/>
      <c r="H45" s="397"/>
      <c r="I45" s="397"/>
    </row>
    <row r="46" spans="1:11" x14ac:dyDescent="0.25">
      <c r="A46" s="397"/>
      <c r="B46" s="397"/>
      <c r="C46" s="397"/>
      <c r="D46" s="397"/>
      <c r="E46" s="397"/>
      <c r="F46" s="397"/>
      <c r="G46" s="397"/>
      <c r="H46" s="397"/>
      <c r="I46" s="397"/>
    </row>
    <row r="47" spans="1:11" x14ac:dyDescent="0.25">
      <c r="A47" s="397"/>
      <c r="B47" s="397"/>
      <c r="C47" s="397"/>
      <c r="D47" s="397"/>
      <c r="E47" s="397"/>
      <c r="F47" s="397"/>
      <c r="G47" s="397"/>
      <c r="H47" s="397"/>
      <c r="I47" s="397"/>
    </row>
    <row r="48" spans="1:11" x14ac:dyDescent="0.25">
      <c r="A48" s="397"/>
      <c r="B48" s="397"/>
      <c r="C48" s="397"/>
      <c r="D48" s="397"/>
      <c r="E48" s="397"/>
      <c r="F48" s="397"/>
      <c r="G48" s="397"/>
      <c r="H48" s="397"/>
      <c r="I48" s="397"/>
    </row>
    <row r="49" spans="1:9" ht="15.75" x14ac:dyDescent="0.25">
      <c r="A49" s="397"/>
      <c r="B49" s="578" t="s">
        <v>2924</v>
      </c>
      <c r="C49" s="397"/>
      <c r="D49" s="397"/>
      <c r="E49" s="397"/>
      <c r="F49" s="397"/>
      <c r="G49" s="397"/>
      <c r="H49" s="397"/>
      <c r="I49" s="397"/>
    </row>
    <row r="50" spans="1:9" ht="6" customHeight="1" x14ac:dyDescent="0.25">
      <c r="A50" s="397"/>
      <c r="B50" s="578"/>
      <c r="C50" s="397"/>
      <c r="D50" s="397"/>
      <c r="E50" s="397"/>
      <c r="F50" s="397"/>
      <c r="G50" s="397"/>
      <c r="H50" s="397"/>
      <c r="I50" s="397"/>
    </row>
    <row r="51" spans="1:9" x14ac:dyDescent="0.25">
      <c r="A51" s="397"/>
      <c r="B51" s="485" t="s">
        <v>2714</v>
      </c>
      <c r="C51" s="485"/>
      <c r="D51" s="484"/>
      <c r="E51" s="484"/>
      <c r="F51" s="484"/>
      <c r="G51" s="484"/>
      <c r="H51" s="484"/>
      <c r="I51" s="484"/>
    </row>
    <row r="52" spans="1:9" x14ac:dyDescent="0.25">
      <c r="A52" s="397"/>
      <c r="B52" s="435"/>
      <c r="C52" s="435"/>
      <c r="D52" s="435"/>
      <c r="E52" s="435"/>
      <c r="F52" s="435"/>
      <c r="G52" s="435"/>
      <c r="H52" s="435"/>
      <c r="I52" s="435"/>
    </row>
    <row r="53" spans="1:9" x14ac:dyDescent="0.25">
      <c r="A53" s="397"/>
      <c r="B53" s="435"/>
      <c r="C53" s="469" t="s">
        <v>2923</v>
      </c>
      <c r="D53" s="469" t="s">
        <v>2922</v>
      </c>
      <c r="E53" s="469" t="s">
        <v>2921</v>
      </c>
      <c r="F53" s="469" t="s">
        <v>2920</v>
      </c>
      <c r="G53" s="469" t="s">
        <v>2919</v>
      </c>
      <c r="H53" s="469" t="s">
        <v>2918</v>
      </c>
      <c r="I53" s="469" t="s">
        <v>2917</v>
      </c>
    </row>
    <row r="54" spans="1:9" x14ac:dyDescent="0.25">
      <c r="A54" s="397"/>
      <c r="B54" s="397"/>
      <c r="C54" s="397"/>
      <c r="D54" s="397"/>
      <c r="E54" s="397"/>
      <c r="F54" s="397"/>
      <c r="G54" s="397"/>
      <c r="H54" s="397"/>
      <c r="I54" s="397"/>
    </row>
    <row r="55" spans="1:9" x14ac:dyDescent="0.25">
      <c r="A55" s="397"/>
      <c r="B55" s="467" t="s">
        <v>2892</v>
      </c>
      <c r="C55" s="464"/>
      <c r="D55" s="464"/>
      <c r="E55" s="464"/>
      <c r="F55" s="464"/>
      <c r="G55" s="464"/>
      <c r="H55" s="464"/>
      <c r="I55" s="464"/>
    </row>
    <row r="56" spans="1:9" x14ac:dyDescent="0.25">
      <c r="A56" s="397"/>
      <c r="B56" s="467" t="s">
        <v>2891</v>
      </c>
      <c r="C56" s="464"/>
      <c r="D56" s="464"/>
      <c r="E56" s="464"/>
      <c r="F56" s="464"/>
      <c r="G56" s="464"/>
      <c r="H56" s="464"/>
      <c r="I56" s="464"/>
    </row>
    <row r="57" spans="1:9" x14ac:dyDescent="0.25">
      <c r="A57" s="397"/>
      <c r="B57" s="467" t="s">
        <v>2890</v>
      </c>
      <c r="C57" s="464"/>
      <c r="D57" s="464"/>
      <c r="E57" s="464"/>
      <c r="F57" s="464"/>
      <c r="G57" s="464"/>
      <c r="H57" s="464"/>
      <c r="I57" s="464"/>
    </row>
    <row r="58" spans="1:9" x14ac:dyDescent="0.25">
      <c r="A58" s="397"/>
      <c r="B58" s="467" t="s">
        <v>2889</v>
      </c>
      <c r="C58" s="464"/>
      <c r="D58" s="464"/>
      <c r="E58" s="464"/>
      <c r="F58" s="464"/>
      <c r="G58" s="464"/>
      <c r="H58" s="464"/>
      <c r="I58" s="464"/>
    </row>
    <row r="59" spans="1:9" x14ac:dyDescent="0.25">
      <c r="A59" s="397"/>
      <c r="B59" s="467" t="s">
        <v>2888</v>
      </c>
      <c r="C59" s="464"/>
      <c r="D59" s="464"/>
      <c r="E59" s="464"/>
      <c r="F59" s="464"/>
      <c r="G59" s="464"/>
      <c r="H59" s="464"/>
      <c r="I59" s="464"/>
    </row>
    <row r="60" spans="1:9" ht="30" x14ac:dyDescent="0.25">
      <c r="A60" s="397"/>
      <c r="B60" s="467" t="s">
        <v>2887</v>
      </c>
      <c r="C60" s="464"/>
      <c r="D60" s="464"/>
      <c r="E60" s="464"/>
      <c r="F60" s="464"/>
      <c r="G60" s="464"/>
      <c r="H60" s="464"/>
      <c r="I60" s="464"/>
    </row>
    <row r="61" spans="1:9" x14ac:dyDescent="0.25">
      <c r="A61" s="397"/>
      <c r="B61" s="467" t="s">
        <v>2886</v>
      </c>
      <c r="C61" s="464"/>
      <c r="D61" s="464"/>
      <c r="E61" s="464"/>
      <c r="F61" s="464"/>
      <c r="G61" s="464"/>
      <c r="H61" s="464"/>
      <c r="I61" s="464"/>
    </row>
    <row r="62" spans="1:9" x14ac:dyDescent="0.25">
      <c r="A62" s="397"/>
      <c r="B62" s="467" t="s">
        <v>2897</v>
      </c>
      <c r="C62" s="464"/>
      <c r="D62" s="464"/>
      <c r="E62" s="464"/>
      <c r="F62" s="464"/>
      <c r="G62" s="464"/>
      <c r="H62" s="464"/>
      <c r="I62" s="464"/>
    </row>
    <row r="63" spans="1:9" ht="30" x14ac:dyDescent="0.25">
      <c r="A63" s="397"/>
      <c r="B63" s="467" t="s">
        <v>2896</v>
      </c>
      <c r="C63" s="464"/>
      <c r="D63" s="464"/>
      <c r="E63" s="464"/>
      <c r="F63" s="464"/>
      <c r="G63" s="464"/>
      <c r="H63" s="464"/>
      <c r="I63" s="464"/>
    </row>
    <row r="64" spans="1:9" x14ac:dyDescent="0.25">
      <c r="A64" s="397"/>
      <c r="B64" s="467" t="s">
        <v>146</v>
      </c>
      <c r="C64" s="464"/>
      <c r="D64" s="464"/>
      <c r="E64" s="464"/>
      <c r="F64" s="464"/>
      <c r="G64" s="464"/>
      <c r="H64" s="464"/>
      <c r="I64" s="464"/>
    </row>
    <row r="65" spans="1:9" x14ac:dyDescent="0.25">
      <c r="A65" s="397"/>
      <c r="B65" s="397"/>
      <c r="C65" s="483"/>
      <c r="D65" s="483"/>
      <c r="E65" s="483"/>
      <c r="F65" s="483"/>
      <c r="G65" s="483"/>
      <c r="H65" s="483"/>
      <c r="I65" s="483"/>
    </row>
    <row r="66" spans="1:9" x14ac:dyDescent="0.25">
      <c r="A66" s="397"/>
      <c r="B66" s="482" t="s">
        <v>148</v>
      </c>
      <c r="C66" s="481"/>
      <c r="D66" s="481"/>
      <c r="E66" s="481"/>
      <c r="F66" s="481"/>
      <c r="G66" s="481"/>
      <c r="H66" s="481"/>
      <c r="I66" s="481"/>
    </row>
    <row r="67" spans="1:9" x14ac:dyDescent="0.25">
      <c r="A67" s="397"/>
      <c r="B67" s="397"/>
      <c r="C67" s="397"/>
      <c r="D67" s="397"/>
      <c r="E67" s="397"/>
      <c r="F67" s="397"/>
      <c r="G67" s="397"/>
      <c r="H67" s="397"/>
      <c r="I67" s="397"/>
    </row>
    <row r="68" spans="1:9" x14ac:dyDescent="0.25">
      <c r="A68" s="397"/>
      <c r="B68" s="397"/>
      <c r="C68" s="397"/>
      <c r="D68" s="397"/>
      <c r="E68" s="397"/>
      <c r="F68" s="397"/>
      <c r="G68" s="397"/>
      <c r="H68" s="397"/>
      <c r="I68" s="397"/>
    </row>
    <row r="69" spans="1:9" x14ac:dyDescent="0.25">
      <c r="A69" s="397"/>
      <c r="B69" s="397"/>
      <c r="C69" s="397"/>
      <c r="D69" s="397"/>
      <c r="E69" s="397"/>
      <c r="F69" s="397"/>
      <c r="G69" s="397"/>
      <c r="H69" s="397"/>
      <c r="I69" s="397"/>
    </row>
    <row r="71" spans="1:9" x14ac:dyDescent="0.25">
      <c r="I71" s="384" t="s">
        <v>2746</v>
      </c>
    </row>
  </sheetData>
  <hyperlinks>
    <hyperlink ref="I71" location="Contents!A1" display="To Frontpage" xr:uid="{00000000-0004-0000-0D00-00000000000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243386"/>
    <pageSetUpPr fitToPage="1"/>
  </sheetPr>
  <dimension ref="B5:N64"/>
  <sheetViews>
    <sheetView topLeftCell="A16" zoomScale="70" zoomScaleNormal="70" workbookViewId="0">
      <selection activeCell="Q37" sqref="Q37"/>
    </sheetView>
  </sheetViews>
  <sheetFormatPr defaultColWidth="9.140625" defaultRowHeight="15" x14ac:dyDescent="0.25"/>
  <cols>
    <col min="1" max="1" width="4.7109375" style="411" customWidth="1"/>
    <col min="2" max="2" width="26.28515625" style="411" customWidth="1"/>
    <col min="3" max="12" width="17.7109375" style="411" customWidth="1"/>
    <col min="13" max="13" width="18" style="411" customWidth="1"/>
    <col min="14" max="16384" width="9.140625" style="411"/>
  </cols>
  <sheetData>
    <row r="5" spans="2:13" ht="15.75" x14ac:dyDescent="0.25">
      <c r="B5" s="579" t="s">
        <v>2951</v>
      </c>
    </row>
    <row r="6" spans="2:13" x14ac:dyDescent="0.25">
      <c r="B6" s="490" t="s">
        <v>2712</v>
      </c>
      <c r="C6" s="489"/>
      <c r="D6" s="489"/>
      <c r="E6" s="489"/>
      <c r="F6" s="489"/>
      <c r="G6" s="489"/>
      <c r="H6" s="489"/>
      <c r="I6" s="489"/>
      <c r="J6" s="489"/>
      <c r="K6" s="489"/>
      <c r="L6" s="489"/>
      <c r="M6" s="489"/>
    </row>
    <row r="7" spans="2:13" x14ac:dyDescent="0.25">
      <c r="B7" s="477"/>
      <c r="C7" s="477"/>
      <c r="D7" s="477"/>
      <c r="E7" s="477"/>
      <c r="F7" s="477"/>
      <c r="G7" s="477"/>
      <c r="H7" s="477"/>
      <c r="I7" s="477"/>
      <c r="J7" s="477"/>
      <c r="K7" s="477"/>
      <c r="L7" s="477"/>
      <c r="M7" s="477"/>
    </row>
    <row r="8" spans="2:13" ht="45" x14ac:dyDescent="0.25">
      <c r="B8" s="477"/>
      <c r="C8" s="450" t="s">
        <v>2892</v>
      </c>
      <c r="D8" s="450" t="s">
        <v>2891</v>
      </c>
      <c r="E8" s="450" t="s">
        <v>2890</v>
      </c>
      <c r="F8" s="450" t="s">
        <v>2889</v>
      </c>
      <c r="G8" s="450" t="s">
        <v>2888</v>
      </c>
      <c r="H8" s="450" t="s">
        <v>2887</v>
      </c>
      <c r="I8" s="450" t="s">
        <v>2886</v>
      </c>
      <c r="J8" s="450" t="s">
        <v>812</v>
      </c>
      <c r="K8" s="450" t="s">
        <v>2885</v>
      </c>
      <c r="L8" s="450" t="s">
        <v>146</v>
      </c>
      <c r="M8" s="449" t="s">
        <v>148</v>
      </c>
    </row>
    <row r="9" spans="2:13" x14ac:dyDescent="0.25">
      <c r="B9" s="397" t="s">
        <v>2946</v>
      </c>
      <c r="M9" s="421">
        <f t="shared" ref="M9:M19" si="0">SUM(C9:L9)</f>
        <v>0</v>
      </c>
    </row>
    <row r="10" spans="2:13" x14ac:dyDescent="0.25">
      <c r="B10" s="397" t="s">
        <v>2945</v>
      </c>
      <c r="C10" s="488">
        <v>4793.7101581700099</v>
      </c>
      <c r="D10" s="488"/>
      <c r="E10" s="488"/>
      <c r="F10" s="488"/>
      <c r="G10" s="488"/>
      <c r="H10" s="488"/>
      <c r="I10" s="488"/>
      <c r="J10" s="488"/>
      <c r="K10" s="488"/>
      <c r="L10" s="488"/>
      <c r="M10" s="421">
        <f t="shared" si="0"/>
        <v>4793.7101581700099</v>
      </c>
    </row>
    <row r="11" spans="2:13" ht="30" customHeight="1" x14ac:dyDescent="0.25">
      <c r="B11" s="467" t="s">
        <v>2944</v>
      </c>
      <c r="C11" s="488">
        <f t="shared" ref="C11:L11" si="1">SUM(C12:C15)</f>
        <v>121873.2376551084</v>
      </c>
      <c r="D11" s="488">
        <f t="shared" si="1"/>
        <v>8374.22444276651</v>
      </c>
      <c r="E11" s="488">
        <f t="shared" si="1"/>
        <v>0.30721132000000001</v>
      </c>
      <c r="F11" s="488">
        <f t="shared" si="1"/>
        <v>3657.0323387400003</v>
      </c>
      <c r="G11" s="488">
        <f t="shared" si="1"/>
        <v>25225.872821996709</v>
      </c>
      <c r="H11" s="488">
        <f t="shared" si="1"/>
        <v>1752.6158790870747</v>
      </c>
      <c r="I11" s="488">
        <f t="shared" si="1"/>
        <v>8329.82100452134</v>
      </c>
      <c r="J11" s="488">
        <f t="shared" si="1"/>
        <v>7959.9899648085393</v>
      </c>
      <c r="K11" s="488">
        <f t="shared" si="1"/>
        <v>265.92557576000002</v>
      </c>
      <c r="L11" s="488">
        <f t="shared" si="1"/>
        <v>674.81107523000003</v>
      </c>
      <c r="M11" s="421">
        <f t="shared" si="0"/>
        <v>178113.83796933858</v>
      </c>
    </row>
    <row r="12" spans="2:13" x14ac:dyDescent="0.25">
      <c r="B12" s="587" t="s">
        <v>2943</v>
      </c>
      <c r="C12" s="488">
        <v>5.9974000299999997</v>
      </c>
      <c r="D12" s="488">
        <v>1E-8</v>
      </c>
      <c r="E12" s="488"/>
      <c r="F12" s="488"/>
      <c r="G12" s="488"/>
      <c r="H12" s="488"/>
      <c r="I12" s="488"/>
      <c r="J12" s="488"/>
      <c r="K12" s="488"/>
      <c r="L12" s="488"/>
      <c r="M12" s="421">
        <f t="shared" si="0"/>
        <v>5.9974000399999996</v>
      </c>
    </row>
    <row r="13" spans="2:13" x14ac:dyDescent="0.25">
      <c r="B13" s="587" t="s">
        <v>2942</v>
      </c>
      <c r="C13" s="488">
        <v>56310.131055641701</v>
      </c>
      <c r="D13" s="488">
        <v>3721.4476640204498</v>
      </c>
      <c r="E13" s="488"/>
      <c r="F13" s="488">
        <v>902.97871592000001</v>
      </c>
      <c r="G13" s="488">
        <v>6813.3315519287698</v>
      </c>
      <c r="H13" s="488">
        <v>750.11621325595195</v>
      </c>
      <c r="I13" s="488">
        <v>3552.1914617594598</v>
      </c>
      <c r="J13" s="488">
        <v>3880.3972357913299</v>
      </c>
      <c r="K13" s="488">
        <v>158.21975180999999</v>
      </c>
      <c r="L13" s="488">
        <v>20.397449510000001</v>
      </c>
      <c r="M13" s="421">
        <f t="shared" si="0"/>
        <v>76109.211099637658</v>
      </c>
    </row>
    <row r="14" spans="2:13" x14ac:dyDescent="0.25">
      <c r="B14" s="491" t="s">
        <v>2941</v>
      </c>
      <c r="C14" s="488">
        <v>41862.030971820102</v>
      </c>
      <c r="D14" s="488">
        <v>2888.5876339760598</v>
      </c>
      <c r="E14" s="488">
        <v>0.30721132000000001</v>
      </c>
      <c r="F14" s="488">
        <v>973.11554905000003</v>
      </c>
      <c r="G14" s="488">
        <v>9292.6916907165705</v>
      </c>
      <c r="H14" s="488">
        <v>864.76187622112298</v>
      </c>
      <c r="I14" s="488">
        <v>3081.77858267188</v>
      </c>
      <c r="J14" s="488">
        <v>2928.0883821074699</v>
      </c>
      <c r="K14" s="488">
        <v>29.639542710000001</v>
      </c>
      <c r="L14" s="488">
        <v>654.41362572000003</v>
      </c>
      <c r="M14" s="421">
        <f t="shared" si="0"/>
        <v>62575.41506631321</v>
      </c>
    </row>
    <row r="15" spans="2:13" x14ac:dyDescent="0.25">
      <c r="B15" s="491" t="s">
        <v>2940</v>
      </c>
      <c r="C15" s="488">
        <v>23695.078227616599</v>
      </c>
      <c r="D15" s="488">
        <v>1764.1891447600001</v>
      </c>
      <c r="E15" s="488"/>
      <c r="F15" s="488">
        <v>1780.9380737700001</v>
      </c>
      <c r="G15" s="488">
        <v>9119.8495793513703</v>
      </c>
      <c r="H15" s="488">
        <v>137.73778960999999</v>
      </c>
      <c r="I15" s="488">
        <v>1695.8509600899999</v>
      </c>
      <c r="J15" s="488">
        <v>1151.50434690974</v>
      </c>
      <c r="K15" s="488">
        <v>78.066281239999995</v>
      </c>
      <c r="L15" s="488"/>
      <c r="M15" s="421">
        <f t="shared" si="0"/>
        <v>39423.214403347709</v>
      </c>
    </row>
    <row r="16" spans="2:13" x14ac:dyDescent="0.25">
      <c r="B16" s="397" t="s">
        <v>2939</v>
      </c>
      <c r="C16" s="488">
        <f t="shared" ref="C16:L16" si="2">SUM(C17:C18)</f>
        <v>73011.948279215198</v>
      </c>
      <c r="D16" s="488">
        <f t="shared" si="2"/>
        <v>5020.25894013997</v>
      </c>
      <c r="E16" s="488">
        <f t="shared" si="2"/>
        <v>47.881222630000003</v>
      </c>
      <c r="F16" s="488">
        <f t="shared" si="2"/>
        <v>5590.7030837499897</v>
      </c>
      <c r="G16" s="488">
        <f t="shared" si="2"/>
        <v>39808.049430176899</v>
      </c>
      <c r="H16" s="488">
        <f t="shared" si="2"/>
        <v>2693.3321582929602</v>
      </c>
      <c r="I16" s="488">
        <f t="shared" si="2"/>
        <v>44328.492398793998</v>
      </c>
      <c r="J16" s="488">
        <f t="shared" si="2"/>
        <v>26418.456611049201</v>
      </c>
      <c r="K16" s="488">
        <f t="shared" si="2"/>
        <v>2789.2519556299999</v>
      </c>
      <c r="L16" s="488">
        <f t="shared" si="2"/>
        <v>1419.16930988738</v>
      </c>
      <c r="M16" s="421">
        <f t="shared" si="0"/>
        <v>201127.5433895656</v>
      </c>
    </row>
    <row r="17" spans="2:13" x14ac:dyDescent="0.25">
      <c r="B17" s="397" t="s">
        <v>2948</v>
      </c>
      <c r="C17" s="488">
        <v>60965.937206455201</v>
      </c>
      <c r="D17" s="488">
        <v>4519.2601495399704</v>
      </c>
      <c r="E17" s="488">
        <v>47.881222630000003</v>
      </c>
      <c r="F17" s="488">
        <v>5528.50784379999</v>
      </c>
      <c r="G17" s="488">
        <v>39712.503822776896</v>
      </c>
      <c r="H17" s="488">
        <v>2692.0301582929601</v>
      </c>
      <c r="I17" s="488">
        <v>44310.219302963997</v>
      </c>
      <c r="J17" s="488">
        <v>26167.078906709201</v>
      </c>
      <c r="K17" s="488">
        <v>2787.5989556300001</v>
      </c>
      <c r="L17" s="488">
        <v>1417.7813098873801</v>
      </c>
      <c r="M17" s="421">
        <f t="shared" si="0"/>
        <v>188148.7988786856</v>
      </c>
    </row>
    <row r="18" spans="2:13" x14ac:dyDescent="0.25">
      <c r="B18" s="411" t="s">
        <v>2937</v>
      </c>
      <c r="C18" s="488">
        <v>12046.01107276</v>
      </c>
      <c r="D18" s="488">
        <v>500.99879060000001</v>
      </c>
      <c r="E18" s="488"/>
      <c r="F18" s="488">
        <v>62.195239950000001</v>
      </c>
      <c r="G18" s="488">
        <v>95.545607399999994</v>
      </c>
      <c r="H18" s="488">
        <v>1.302</v>
      </c>
      <c r="I18" s="488">
        <v>18.273095829999999</v>
      </c>
      <c r="J18" s="488">
        <v>251.37770434000001</v>
      </c>
      <c r="K18" s="488">
        <v>1.653</v>
      </c>
      <c r="L18" s="488">
        <v>1.3879999999999999</v>
      </c>
      <c r="M18" s="421">
        <f t="shared" si="0"/>
        <v>12978.744510880002</v>
      </c>
    </row>
    <row r="19" spans="2:13" x14ac:dyDescent="0.25">
      <c r="B19" s="411" t="s">
        <v>146</v>
      </c>
      <c r="C19" s="488">
        <v>0</v>
      </c>
      <c r="D19" s="488">
        <v>0</v>
      </c>
      <c r="E19" s="488">
        <v>0</v>
      </c>
      <c r="F19" s="488">
        <v>0</v>
      </c>
      <c r="G19" s="488">
        <v>0</v>
      </c>
      <c r="H19" s="488">
        <v>0</v>
      </c>
      <c r="I19" s="488">
        <v>0</v>
      </c>
      <c r="J19" s="488">
        <v>0</v>
      </c>
      <c r="K19" s="488">
        <v>0</v>
      </c>
      <c r="L19" s="488">
        <v>0</v>
      </c>
      <c r="M19" s="421">
        <f t="shared" si="0"/>
        <v>0</v>
      </c>
    </row>
    <row r="20" spans="2:13" x14ac:dyDescent="0.25">
      <c r="B20" s="487" t="s">
        <v>148</v>
      </c>
      <c r="C20" s="446">
        <f t="shared" ref="C20:M20" si="3">C10+C11+C16</f>
        <v>199678.89609249361</v>
      </c>
      <c r="D20" s="446">
        <f t="shared" si="3"/>
        <v>13394.483382906481</v>
      </c>
      <c r="E20" s="446">
        <f t="shared" si="3"/>
        <v>48.188433950000004</v>
      </c>
      <c r="F20" s="446">
        <f t="shared" si="3"/>
        <v>9247.73542248999</v>
      </c>
      <c r="G20" s="446">
        <f t="shared" si="3"/>
        <v>65033.922252173608</v>
      </c>
      <c r="H20" s="446">
        <f t="shared" si="3"/>
        <v>4445.9480373800352</v>
      </c>
      <c r="I20" s="446">
        <f t="shared" si="3"/>
        <v>52658.31340331534</v>
      </c>
      <c r="J20" s="446">
        <f t="shared" si="3"/>
        <v>34378.446575857743</v>
      </c>
      <c r="K20" s="446">
        <f t="shared" si="3"/>
        <v>3055.1775313899998</v>
      </c>
      <c r="L20" s="446">
        <f t="shared" si="3"/>
        <v>2093.9803851173801</v>
      </c>
      <c r="M20" s="446">
        <f t="shared" si="3"/>
        <v>384035.09151707415</v>
      </c>
    </row>
    <row r="21" spans="2:13" x14ac:dyDescent="0.25">
      <c r="B21" s="492" t="s">
        <v>2950</v>
      </c>
    </row>
    <row r="25" spans="2:13" ht="15.75" x14ac:dyDescent="0.25">
      <c r="B25" s="579" t="s">
        <v>2949</v>
      </c>
    </row>
    <row r="26" spans="2:13" x14ac:dyDescent="0.25">
      <c r="B26" s="490" t="s">
        <v>2710</v>
      </c>
      <c r="C26" s="489"/>
      <c r="D26" s="489"/>
      <c r="E26" s="489"/>
      <c r="F26" s="489"/>
      <c r="G26" s="489"/>
      <c r="H26" s="489"/>
      <c r="I26" s="489"/>
      <c r="J26" s="489"/>
      <c r="K26" s="489"/>
      <c r="L26" s="489"/>
      <c r="M26" s="489"/>
    </row>
    <row r="27" spans="2:13" x14ac:dyDescent="0.25">
      <c r="B27" s="477"/>
      <c r="C27" s="477"/>
      <c r="D27" s="477"/>
      <c r="E27" s="477"/>
      <c r="F27" s="477"/>
      <c r="G27" s="477"/>
      <c r="H27" s="477"/>
      <c r="I27" s="477"/>
      <c r="J27" s="477"/>
      <c r="K27" s="477"/>
      <c r="L27" s="477"/>
      <c r="M27" s="477"/>
    </row>
    <row r="28" spans="2:13" ht="45" x14ac:dyDescent="0.25">
      <c r="B28" s="477"/>
      <c r="C28" s="450" t="s">
        <v>2892</v>
      </c>
      <c r="D28" s="450" t="s">
        <v>2891</v>
      </c>
      <c r="E28" s="450" t="s">
        <v>2890</v>
      </c>
      <c r="F28" s="450" t="s">
        <v>2889</v>
      </c>
      <c r="G28" s="450" t="s">
        <v>2888</v>
      </c>
      <c r="H28" s="450" t="s">
        <v>2887</v>
      </c>
      <c r="I28" s="450" t="s">
        <v>2886</v>
      </c>
      <c r="J28" s="450" t="s">
        <v>812</v>
      </c>
      <c r="K28" s="450" t="s">
        <v>2885</v>
      </c>
      <c r="L28" s="450" t="s">
        <v>146</v>
      </c>
      <c r="M28" s="449" t="s">
        <v>148</v>
      </c>
    </row>
    <row r="29" spans="2:13" x14ac:dyDescent="0.25">
      <c r="B29" s="397" t="s">
        <v>2946</v>
      </c>
      <c r="M29" s="421">
        <f t="shared" ref="M29:M39" si="4">SUM(C29:L29)</f>
        <v>0</v>
      </c>
    </row>
    <row r="30" spans="2:13" x14ac:dyDescent="0.25">
      <c r="B30" s="397" t="s">
        <v>2945</v>
      </c>
      <c r="C30" s="488">
        <v>284.83359517000002</v>
      </c>
      <c r="D30" s="488"/>
      <c r="E30" s="488"/>
      <c r="F30" s="488"/>
      <c r="G30" s="488"/>
      <c r="H30" s="488"/>
      <c r="I30" s="488"/>
      <c r="J30" s="488"/>
      <c r="K30" s="488"/>
      <c r="L30" s="488"/>
      <c r="M30" s="421">
        <f t="shared" si="4"/>
        <v>284.83359517000002</v>
      </c>
    </row>
    <row r="31" spans="2:13" ht="30" x14ac:dyDescent="0.25">
      <c r="B31" s="467" t="s">
        <v>2944</v>
      </c>
      <c r="C31" s="488">
        <f t="shared" ref="C31:L31" si="5">SUM(C32:C35)</f>
        <v>83115.879490996798</v>
      </c>
      <c r="D31" s="488">
        <f t="shared" si="5"/>
        <v>5924.9910434149806</v>
      </c>
      <c r="E31" s="488">
        <f t="shared" si="5"/>
        <v>4515.8012771000103</v>
      </c>
      <c r="F31" s="488">
        <f t="shared" si="5"/>
        <v>820.62785270255904</v>
      </c>
      <c r="G31" s="488">
        <f t="shared" si="5"/>
        <v>8931.8986204089942</v>
      </c>
      <c r="H31" s="488">
        <f t="shared" si="5"/>
        <v>1265.0342065672442</v>
      </c>
      <c r="I31" s="488">
        <f t="shared" si="5"/>
        <v>7539.8520548013994</v>
      </c>
      <c r="J31" s="488">
        <f t="shared" si="5"/>
        <v>3329.8203530642877</v>
      </c>
      <c r="K31" s="488">
        <f t="shared" si="5"/>
        <v>724.32184931886002</v>
      </c>
      <c r="L31" s="488">
        <f t="shared" si="5"/>
        <v>1161.1732504609899</v>
      </c>
      <c r="M31" s="421">
        <f t="shared" si="4"/>
        <v>117329.39999883613</v>
      </c>
    </row>
    <row r="32" spans="2:13" x14ac:dyDescent="0.25">
      <c r="B32" s="587" t="s">
        <v>2943</v>
      </c>
      <c r="C32" s="488">
        <v>7.90091535</v>
      </c>
      <c r="D32" s="488"/>
      <c r="E32" s="488"/>
      <c r="F32" s="488"/>
      <c r="G32" s="488">
        <v>1.0243313342039999</v>
      </c>
      <c r="H32" s="488"/>
      <c r="I32" s="488"/>
      <c r="J32" s="488"/>
      <c r="K32" s="488"/>
      <c r="L32" s="488"/>
      <c r="M32" s="421">
        <f t="shared" si="4"/>
        <v>8.9252466842039997</v>
      </c>
    </row>
    <row r="33" spans="2:13" x14ac:dyDescent="0.25">
      <c r="B33" s="587" t="s">
        <v>2942</v>
      </c>
      <c r="C33" s="488">
        <v>42503.143973687103</v>
      </c>
      <c r="D33" s="488">
        <v>2971.84610680476</v>
      </c>
      <c r="E33" s="488">
        <v>3089.7312022300098</v>
      </c>
      <c r="F33" s="488">
        <v>377.21180849255899</v>
      </c>
      <c r="G33" s="488">
        <v>4119.69280334217</v>
      </c>
      <c r="H33" s="488">
        <v>726.42630521752801</v>
      </c>
      <c r="I33" s="488">
        <v>3823.0493131992398</v>
      </c>
      <c r="J33" s="488">
        <v>1723.9672724839099</v>
      </c>
      <c r="K33" s="488">
        <v>457.04937448932299</v>
      </c>
      <c r="L33" s="488">
        <v>620.44786502594502</v>
      </c>
      <c r="M33" s="421">
        <f t="shared" si="4"/>
        <v>60412.566024972562</v>
      </c>
    </row>
    <row r="34" spans="2:13" x14ac:dyDescent="0.25">
      <c r="B34" s="491" t="s">
        <v>2941</v>
      </c>
      <c r="C34" s="488">
        <v>27564.203862406099</v>
      </c>
      <c r="D34" s="488">
        <v>1896.13083509321</v>
      </c>
      <c r="E34" s="488">
        <v>325.49163192999998</v>
      </c>
      <c r="F34" s="488">
        <v>135.50994473</v>
      </c>
      <c r="G34" s="488">
        <v>3329.6690769167699</v>
      </c>
      <c r="H34" s="488">
        <v>337.09066438146402</v>
      </c>
      <c r="I34" s="488">
        <v>2206.5869806649898</v>
      </c>
      <c r="J34" s="488">
        <v>1374.8526842911499</v>
      </c>
      <c r="K34" s="488">
        <v>182.470594909537</v>
      </c>
      <c r="L34" s="488">
        <v>460.59131959504498</v>
      </c>
      <c r="M34" s="421">
        <f t="shared" si="4"/>
        <v>37812.597594918261</v>
      </c>
    </row>
    <row r="35" spans="2:13" x14ac:dyDescent="0.25">
      <c r="B35" s="491" t="s">
        <v>2940</v>
      </c>
      <c r="C35" s="488">
        <v>13040.630739553601</v>
      </c>
      <c r="D35" s="488">
        <v>1057.01410151701</v>
      </c>
      <c r="E35" s="488">
        <v>1100.5784429400001</v>
      </c>
      <c r="F35" s="488">
        <v>307.90609948000002</v>
      </c>
      <c r="G35" s="488">
        <v>1481.51240881585</v>
      </c>
      <c r="H35" s="488">
        <v>201.51723696825201</v>
      </c>
      <c r="I35" s="488">
        <v>1510.21576093717</v>
      </c>
      <c r="J35" s="488">
        <v>231.00039628922801</v>
      </c>
      <c r="K35" s="488">
        <v>84.801879920000005</v>
      </c>
      <c r="L35" s="488">
        <v>80.134065840000005</v>
      </c>
      <c r="M35" s="421">
        <f t="shared" si="4"/>
        <v>19095.311132261115</v>
      </c>
    </row>
    <row r="36" spans="2:13" x14ac:dyDescent="0.25">
      <c r="B36" s="397" t="s">
        <v>2939</v>
      </c>
      <c r="C36" s="488">
        <f t="shared" ref="C36:L36" si="6">SUM(C37:C38)</f>
        <v>44175.997359151901</v>
      </c>
      <c r="D36" s="488">
        <f t="shared" si="6"/>
        <v>2826.1969090944081</v>
      </c>
      <c r="E36" s="488">
        <f t="shared" si="6"/>
        <v>202.40373335999999</v>
      </c>
      <c r="F36" s="488">
        <f t="shared" si="6"/>
        <v>201.026006660858</v>
      </c>
      <c r="G36" s="488">
        <f t="shared" si="6"/>
        <v>6290.1759298430416</v>
      </c>
      <c r="H36" s="488">
        <f t="shared" si="6"/>
        <v>2066.7882075114699</v>
      </c>
      <c r="I36" s="488">
        <f t="shared" si="6"/>
        <v>11108.8124276976</v>
      </c>
      <c r="J36" s="488">
        <f t="shared" si="6"/>
        <v>4809.7097736211599</v>
      </c>
      <c r="K36" s="488">
        <f t="shared" si="6"/>
        <v>1552.04850007197</v>
      </c>
      <c r="L36" s="488">
        <f t="shared" si="6"/>
        <v>2786.4551110208199</v>
      </c>
      <c r="M36" s="421">
        <f t="shared" si="4"/>
        <v>76019.613958033224</v>
      </c>
    </row>
    <row r="37" spans="2:13" x14ac:dyDescent="0.25">
      <c r="B37" s="397" t="s">
        <v>2948</v>
      </c>
      <c r="C37" s="488">
        <v>28212.328750001801</v>
      </c>
      <c r="D37" s="488">
        <v>2041.3346287044101</v>
      </c>
      <c r="E37" s="488">
        <v>202.40373335999999</v>
      </c>
      <c r="F37" s="488">
        <v>163.81099177085801</v>
      </c>
      <c r="G37" s="488">
        <v>5848.7215319730403</v>
      </c>
      <c r="H37" s="488">
        <v>2047.21691478147</v>
      </c>
      <c r="I37" s="488">
        <v>11024.8400053476</v>
      </c>
      <c r="J37" s="488">
        <v>4564.6481538611597</v>
      </c>
      <c r="K37" s="488">
        <v>1516.5733406019699</v>
      </c>
      <c r="L37" s="488">
        <v>2780.0847570208198</v>
      </c>
      <c r="M37" s="421">
        <f t="shared" si="4"/>
        <v>58401.962807423137</v>
      </c>
    </row>
    <row r="38" spans="2:13" x14ac:dyDescent="0.25">
      <c r="B38" s="411" t="s">
        <v>2937</v>
      </c>
      <c r="C38" s="488">
        <v>15963.6686091501</v>
      </c>
      <c r="D38" s="488">
        <v>784.86228038999798</v>
      </c>
      <c r="E38" s="488"/>
      <c r="F38" s="488">
        <v>37.215014889999999</v>
      </c>
      <c r="G38" s="488">
        <v>441.454397870001</v>
      </c>
      <c r="H38" s="488">
        <v>19.57129273</v>
      </c>
      <c r="I38" s="488">
        <v>83.972422350000002</v>
      </c>
      <c r="J38" s="488">
        <v>245.06161976000001</v>
      </c>
      <c r="K38" s="488">
        <v>35.475159470000001</v>
      </c>
      <c r="L38" s="488">
        <v>6.3703539999999998</v>
      </c>
      <c r="M38" s="421">
        <f t="shared" si="4"/>
        <v>17617.651150610098</v>
      </c>
    </row>
    <row r="39" spans="2:13" x14ac:dyDescent="0.25">
      <c r="B39" s="411" t="s">
        <v>2936</v>
      </c>
      <c r="C39" s="488">
        <v>0</v>
      </c>
      <c r="D39" s="488">
        <v>0</v>
      </c>
      <c r="E39" s="488">
        <v>0</v>
      </c>
      <c r="F39" s="488">
        <v>0</v>
      </c>
      <c r="G39" s="488">
        <v>0</v>
      </c>
      <c r="H39" s="488">
        <v>0</v>
      </c>
      <c r="I39" s="488">
        <v>0</v>
      </c>
      <c r="J39" s="488">
        <v>0</v>
      </c>
      <c r="K39" s="488">
        <v>0</v>
      </c>
      <c r="L39" s="488">
        <v>0</v>
      </c>
      <c r="M39" s="421">
        <f t="shared" si="4"/>
        <v>0</v>
      </c>
    </row>
    <row r="40" spans="2:13" x14ac:dyDescent="0.25">
      <c r="B40" s="487" t="s">
        <v>148</v>
      </c>
      <c r="C40" s="446">
        <f t="shared" ref="C40:M40" si="7">C30+C31+C36</f>
        <v>127576.71044531869</v>
      </c>
      <c r="D40" s="446">
        <f t="shared" si="7"/>
        <v>8751.1879525093882</v>
      </c>
      <c r="E40" s="446">
        <f t="shared" si="7"/>
        <v>4718.2050104600103</v>
      </c>
      <c r="F40" s="446">
        <f t="shared" si="7"/>
        <v>1021.653859363417</v>
      </c>
      <c r="G40" s="446">
        <f t="shared" si="7"/>
        <v>15222.074550252037</v>
      </c>
      <c r="H40" s="446">
        <f t="shared" si="7"/>
        <v>3331.8224140787142</v>
      </c>
      <c r="I40" s="446">
        <f t="shared" si="7"/>
        <v>18648.664482499</v>
      </c>
      <c r="J40" s="446">
        <f t="shared" si="7"/>
        <v>8139.5301266854476</v>
      </c>
      <c r="K40" s="446">
        <f t="shared" si="7"/>
        <v>2276.3703493908301</v>
      </c>
      <c r="L40" s="446">
        <f t="shared" si="7"/>
        <v>3947.6283614818099</v>
      </c>
      <c r="M40" s="446">
        <f t="shared" si="7"/>
        <v>193633.84755203937</v>
      </c>
    </row>
    <row r="45" spans="2:13" ht="15.75" x14ac:dyDescent="0.25">
      <c r="B45" s="579" t="s">
        <v>2947</v>
      </c>
    </row>
    <row r="46" spans="2:13" x14ac:dyDescent="0.25">
      <c r="B46" s="490" t="s">
        <v>2708</v>
      </c>
      <c r="C46" s="489"/>
      <c r="D46" s="489"/>
      <c r="E46" s="489"/>
      <c r="F46" s="489"/>
      <c r="G46" s="489"/>
      <c r="H46" s="489"/>
      <c r="I46" s="489"/>
      <c r="J46" s="489"/>
      <c r="K46" s="489"/>
      <c r="L46" s="489"/>
      <c r="M46" s="489"/>
    </row>
    <row r="47" spans="2:13" x14ac:dyDescent="0.25">
      <c r="B47" s="477"/>
      <c r="C47" s="477"/>
      <c r="D47" s="477"/>
      <c r="E47" s="477"/>
      <c r="F47" s="477"/>
      <c r="G47" s="477"/>
      <c r="H47" s="477"/>
      <c r="I47" s="477"/>
      <c r="J47" s="477"/>
      <c r="K47" s="477"/>
      <c r="L47" s="477"/>
      <c r="M47" s="477"/>
    </row>
    <row r="48" spans="2:13" ht="45" x14ac:dyDescent="0.25">
      <c r="B48" s="477"/>
      <c r="C48" s="450" t="s">
        <v>2892</v>
      </c>
      <c r="D48" s="450" t="s">
        <v>2891</v>
      </c>
      <c r="E48" s="450" t="s">
        <v>2890</v>
      </c>
      <c r="F48" s="450" t="s">
        <v>2889</v>
      </c>
      <c r="G48" s="450" t="s">
        <v>2888</v>
      </c>
      <c r="H48" s="450" t="s">
        <v>2887</v>
      </c>
      <c r="I48" s="450" t="s">
        <v>2886</v>
      </c>
      <c r="J48" s="450" t="s">
        <v>812</v>
      </c>
      <c r="K48" s="450" t="s">
        <v>2885</v>
      </c>
      <c r="L48" s="450" t="s">
        <v>146</v>
      </c>
      <c r="M48" s="449" t="s">
        <v>148</v>
      </c>
    </row>
    <row r="49" spans="2:14" x14ac:dyDescent="0.25">
      <c r="B49" s="397" t="s">
        <v>2946</v>
      </c>
      <c r="C49" s="421">
        <f t="shared" ref="C49:M49" si="8">C9+C29</f>
        <v>0</v>
      </c>
      <c r="D49" s="421">
        <f t="shared" si="8"/>
        <v>0</v>
      </c>
      <c r="E49" s="421">
        <f t="shared" si="8"/>
        <v>0</v>
      </c>
      <c r="F49" s="421">
        <f t="shared" si="8"/>
        <v>0</v>
      </c>
      <c r="G49" s="421">
        <f t="shared" si="8"/>
        <v>0</v>
      </c>
      <c r="H49" s="421">
        <f t="shared" si="8"/>
        <v>0</v>
      </c>
      <c r="I49" s="421">
        <f t="shared" si="8"/>
        <v>0</v>
      </c>
      <c r="J49" s="421">
        <f t="shared" si="8"/>
        <v>0</v>
      </c>
      <c r="K49" s="421">
        <f t="shared" si="8"/>
        <v>0</v>
      </c>
      <c r="L49" s="421">
        <f t="shared" si="8"/>
        <v>0</v>
      </c>
      <c r="M49" s="421">
        <f t="shared" si="8"/>
        <v>0</v>
      </c>
    </row>
    <row r="50" spans="2:14" x14ac:dyDescent="0.25">
      <c r="B50" s="397" t="s">
        <v>2945</v>
      </c>
      <c r="C50" s="421">
        <f t="shared" ref="C50:M50" si="9">C10+C30</f>
        <v>5078.54375334001</v>
      </c>
      <c r="D50" s="421">
        <f t="shared" si="9"/>
        <v>0</v>
      </c>
      <c r="E50" s="421">
        <f t="shared" si="9"/>
        <v>0</v>
      </c>
      <c r="F50" s="421">
        <f t="shared" si="9"/>
        <v>0</v>
      </c>
      <c r="G50" s="421">
        <f t="shared" si="9"/>
        <v>0</v>
      </c>
      <c r="H50" s="421">
        <f t="shared" si="9"/>
        <v>0</v>
      </c>
      <c r="I50" s="421">
        <f t="shared" si="9"/>
        <v>0</v>
      </c>
      <c r="J50" s="421">
        <f t="shared" si="9"/>
        <v>0</v>
      </c>
      <c r="K50" s="421">
        <f t="shared" si="9"/>
        <v>0</v>
      </c>
      <c r="L50" s="421">
        <f t="shared" si="9"/>
        <v>0</v>
      </c>
      <c r="M50" s="421">
        <f t="shared" si="9"/>
        <v>5078.54375334001</v>
      </c>
    </row>
    <row r="51" spans="2:14" ht="30" x14ac:dyDescent="0.25">
      <c r="B51" s="467" t="s">
        <v>2944</v>
      </c>
      <c r="C51" s="421">
        <f t="shared" ref="C51:M51" si="10">C11+C31</f>
        <v>204989.11714610521</v>
      </c>
      <c r="D51" s="421">
        <f t="shared" si="10"/>
        <v>14299.215486181491</v>
      </c>
      <c r="E51" s="421">
        <f t="shared" si="10"/>
        <v>4516.10848842001</v>
      </c>
      <c r="F51" s="421">
        <f t="shared" si="10"/>
        <v>4477.6601914425592</v>
      </c>
      <c r="G51" s="421">
        <f t="shared" si="10"/>
        <v>34157.771442405705</v>
      </c>
      <c r="H51" s="421">
        <f t="shared" si="10"/>
        <v>3017.6500856543189</v>
      </c>
      <c r="I51" s="421">
        <f t="shared" si="10"/>
        <v>15869.67305932274</v>
      </c>
      <c r="J51" s="421">
        <f t="shared" si="10"/>
        <v>11289.810317872827</v>
      </c>
      <c r="K51" s="421">
        <f t="shared" si="10"/>
        <v>990.24742507886003</v>
      </c>
      <c r="L51" s="421">
        <f t="shared" si="10"/>
        <v>1835.9843256909899</v>
      </c>
      <c r="M51" s="421">
        <f t="shared" si="10"/>
        <v>295443.23796817474</v>
      </c>
    </row>
    <row r="52" spans="2:14" x14ac:dyDescent="0.25">
      <c r="B52" s="587" t="s">
        <v>2943</v>
      </c>
      <c r="C52" s="421">
        <f t="shared" ref="C52:M52" si="11">C12+C32</f>
        <v>13.89831538</v>
      </c>
      <c r="D52" s="421">
        <f t="shared" si="11"/>
        <v>1E-8</v>
      </c>
      <c r="E52" s="421">
        <f t="shared" si="11"/>
        <v>0</v>
      </c>
      <c r="F52" s="421">
        <f t="shared" si="11"/>
        <v>0</v>
      </c>
      <c r="G52" s="421">
        <f t="shared" si="11"/>
        <v>1.0243313342039999</v>
      </c>
      <c r="H52" s="421">
        <f t="shared" si="11"/>
        <v>0</v>
      </c>
      <c r="I52" s="421">
        <f t="shared" si="11"/>
        <v>0</v>
      </c>
      <c r="J52" s="421">
        <f t="shared" si="11"/>
        <v>0</v>
      </c>
      <c r="K52" s="421">
        <f t="shared" si="11"/>
        <v>0</v>
      </c>
      <c r="L52" s="421">
        <f t="shared" si="11"/>
        <v>0</v>
      </c>
      <c r="M52" s="421">
        <f t="shared" si="11"/>
        <v>14.922646724204</v>
      </c>
    </row>
    <row r="53" spans="2:14" x14ac:dyDescent="0.25">
      <c r="B53" s="587" t="s">
        <v>2942</v>
      </c>
      <c r="C53" s="421">
        <f t="shared" ref="C53:M53" si="12">C13+C33</f>
        <v>98813.275029328797</v>
      </c>
      <c r="D53" s="421">
        <f t="shared" si="12"/>
        <v>6693.2937708252102</v>
      </c>
      <c r="E53" s="421">
        <f t="shared" si="12"/>
        <v>3089.7312022300098</v>
      </c>
      <c r="F53" s="421">
        <f t="shared" si="12"/>
        <v>1280.1905244125589</v>
      </c>
      <c r="G53" s="421">
        <f t="shared" si="12"/>
        <v>10933.02435527094</v>
      </c>
      <c r="H53" s="421">
        <f t="shared" si="12"/>
        <v>1476.54251847348</v>
      </c>
      <c r="I53" s="421">
        <f t="shared" si="12"/>
        <v>7375.2407749587001</v>
      </c>
      <c r="J53" s="421">
        <f t="shared" si="12"/>
        <v>5604.36450827524</v>
      </c>
      <c r="K53" s="421">
        <f t="shared" si="12"/>
        <v>615.26912629932303</v>
      </c>
      <c r="L53" s="421">
        <f t="shared" si="12"/>
        <v>640.84531453594502</v>
      </c>
      <c r="M53" s="421">
        <f t="shared" si="12"/>
        <v>136521.77712461021</v>
      </c>
    </row>
    <row r="54" spans="2:14" x14ac:dyDescent="0.25">
      <c r="B54" s="491" t="s">
        <v>2941</v>
      </c>
      <c r="C54" s="421">
        <f t="shared" ref="C54:M54" si="13">C14+C34</f>
        <v>69426.234834226198</v>
      </c>
      <c r="D54" s="421">
        <f t="shared" si="13"/>
        <v>4784.7184690692702</v>
      </c>
      <c r="E54" s="421">
        <f t="shared" si="13"/>
        <v>325.79884325</v>
      </c>
      <c r="F54" s="421">
        <f t="shared" si="13"/>
        <v>1108.6254937799999</v>
      </c>
      <c r="G54" s="421">
        <f t="shared" si="13"/>
        <v>12622.360767633341</v>
      </c>
      <c r="H54" s="421">
        <f t="shared" si="13"/>
        <v>1201.8525406025869</v>
      </c>
      <c r="I54" s="421">
        <f t="shared" si="13"/>
        <v>5288.3655633368699</v>
      </c>
      <c r="J54" s="421">
        <f t="shared" si="13"/>
        <v>4302.94106639862</v>
      </c>
      <c r="K54" s="421">
        <f t="shared" si="13"/>
        <v>212.110137619537</v>
      </c>
      <c r="L54" s="421">
        <f t="shared" si="13"/>
        <v>1115.004945315045</v>
      </c>
      <c r="M54" s="421">
        <f t="shared" si="13"/>
        <v>100388.01266123148</v>
      </c>
    </row>
    <row r="55" spans="2:14" x14ac:dyDescent="0.25">
      <c r="B55" s="491" t="s">
        <v>2940</v>
      </c>
      <c r="C55" s="421">
        <f t="shared" ref="C55:M55" si="14">C15+C35</f>
        <v>36735.708967170198</v>
      </c>
      <c r="D55" s="421">
        <f t="shared" si="14"/>
        <v>2821.2032462770103</v>
      </c>
      <c r="E55" s="421">
        <f t="shared" si="14"/>
        <v>1100.5784429400001</v>
      </c>
      <c r="F55" s="421">
        <f t="shared" si="14"/>
        <v>2088.84417325</v>
      </c>
      <c r="G55" s="421">
        <f t="shared" si="14"/>
        <v>10601.36198816722</v>
      </c>
      <c r="H55" s="421">
        <f t="shared" si="14"/>
        <v>339.255026578252</v>
      </c>
      <c r="I55" s="421">
        <f t="shared" si="14"/>
        <v>3206.0667210271699</v>
      </c>
      <c r="J55" s="421">
        <f t="shared" si="14"/>
        <v>1382.5047431989681</v>
      </c>
      <c r="K55" s="421">
        <f t="shared" si="14"/>
        <v>162.86816116</v>
      </c>
      <c r="L55" s="421">
        <f t="shared" si="14"/>
        <v>80.134065840000005</v>
      </c>
      <c r="M55" s="421">
        <f t="shared" si="14"/>
        <v>58518.525535608824</v>
      </c>
    </row>
    <row r="56" spans="2:14" x14ac:dyDescent="0.25">
      <c r="B56" s="397" t="s">
        <v>2939</v>
      </c>
      <c r="C56" s="421">
        <f t="shared" ref="C56:M56" si="15">C16+C36</f>
        <v>117187.94563836709</v>
      </c>
      <c r="D56" s="421">
        <f t="shared" si="15"/>
        <v>7846.4558492343785</v>
      </c>
      <c r="E56" s="421">
        <f t="shared" si="15"/>
        <v>250.28495598999999</v>
      </c>
      <c r="F56" s="421">
        <f t="shared" si="15"/>
        <v>5791.7290904108477</v>
      </c>
      <c r="G56" s="421">
        <f t="shared" si="15"/>
        <v>46098.22536001994</v>
      </c>
      <c r="H56" s="421">
        <f t="shared" si="15"/>
        <v>4760.1203658044305</v>
      </c>
      <c r="I56" s="421">
        <f t="shared" si="15"/>
        <v>55437.3048264916</v>
      </c>
      <c r="J56" s="421">
        <f t="shared" si="15"/>
        <v>31228.16638467036</v>
      </c>
      <c r="K56" s="421">
        <f t="shared" si="15"/>
        <v>4341.3004557019703</v>
      </c>
      <c r="L56" s="421">
        <f t="shared" si="15"/>
        <v>4205.6244209081997</v>
      </c>
      <c r="M56" s="421">
        <f t="shared" si="15"/>
        <v>277147.15734759881</v>
      </c>
    </row>
    <row r="57" spans="2:14" x14ac:dyDescent="0.25">
      <c r="B57" s="411" t="s">
        <v>2938</v>
      </c>
      <c r="C57" s="421">
        <f t="shared" ref="C57:M57" si="16">C17+C37</f>
        <v>89178.265956457006</v>
      </c>
      <c r="D57" s="421">
        <f t="shared" si="16"/>
        <v>6560.59477824438</v>
      </c>
      <c r="E57" s="421">
        <f t="shared" si="16"/>
        <v>250.28495598999999</v>
      </c>
      <c r="F57" s="421">
        <f t="shared" si="16"/>
        <v>5692.318835570848</v>
      </c>
      <c r="G57" s="421">
        <f t="shared" si="16"/>
        <v>45561.225354749935</v>
      </c>
      <c r="H57" s="421">
        <f t="shared" si="16"/>
        <v>4739.2470730744299</v>
      </c>
      <c r="I57" s="421">
        <f t="shared" si="16"/>
        <v>55335.059308311596</v>
      </c>
      <c r="J57" s="421">
        <f t="shared" si="16"/>
        <v>30731.72706057036</v>
      </c>
      <c r="K57" s="421">
        <f t="shared" si="16"/>
        <v>4304.17229623197</v>
      </c>
      <c r="L57" s="421">
        <f t="shared" si="16"/>
        <v>4197.8660669082001</v>
      </c>
      <c r="M57" s="421">
        <f t="shared" si="16"/>
        <v>246550.76168610874</v>
      </c>
    </row>
    <row r="58" spans="2:14" x14ac:dyDescent="0.25">
      <c r="B58" s="411" t="s">
        <v>2937</v>
      </c>
      <c r="C58" s="421">
        <f t="shared" ref="C58:M58" si="17">C18+C38</f>
        <v>28009.6796819101</v>
      </c>
      <c r="D58" s="421">
        <f t="shared" si="17"/>
        <v>1285.8610709899981</v>
      </c>
      <c r="E58" s="421">
        <f t="shared" si="17"/>
        <v>0</v>
      </c>
      <c r="F58" s="421">
        <f t="shared" si="17"/>
        <v>99.410254839999993</v>
      </c>
      <c r="G58" s="421">
        <f t="shared" si="17"/>
        <v>537.000005270001</v>
      </c>
      <c r="H58" s="421">
        <f t="shared" si="17"/>
        <v>20.873292729999999</v>
      </c>
      <c r="I58" s="421">
        <f t="shared" si="17"/>
        <v>102.24551818</v>
      </c>
      <c r="J58" s="421">
        <f t="shared" si="17"/>
        <v>496.43932410000002</v>
      </c>
      <c r="K58" s="421">
        <f t="shared" si="17"/>
        <v>37.12815947</v>
      </c>
      <c r="L58" s="421">
        <f t="shared" si="17"/>
        <v>7.7583539999999998</v>
      </c>
      <c r="M58" s="421">
        <f t="shared" si="17"/>
        <v>30596.3956614901</v>
      </c>
    </row>
    <row r="59" spans="2:14" x14ac:dyDescent="0.25">
      <c r="B59" s="411" t="s">
        <v>2936</v>
      </c>
      <c r="C59" s="421">
        <f t="shared" ref="C59:M59" si="18">C19+C39</f>
        <v>0</v>
      </c>
      <c r="D59" s="421">
        <f t="shared" si="18"/>
        <v>0</v>
      </c>
      <c r="E59" s="421">
        <f t="shared" si="18"/>
        <v>0</v>
      </c>
      <c r="F59" s="421">
        <f t="shared" si="18"/>
        <v>0</v>
      </c>
      <c r="G59" s="421">
        <f t="shared" si="18"/>
        <v>0</v>
      </c>
      <c r="H59" s="421">
        <f t="shared" si="18"/>
        <v>0</v>
      </c>
      <c r="I59" s="421">
        <f t="shared" si="18"/>
        <v>0</v>
      </c>
      <c r="J59" s="421">
        <f t="shared" si="18"/>
        <v>0</v>
      </c>
      <c r="K59" s="421">
        <f t="shared" si="18"/>
        <v>0</v>
      </c>
      <c r="L59" s="421">
        <f t="shared" si="18"/>
        <v>0</v>
      </c>
      <c r="M59" s="421">
        <f t="shared" si="18"/>
        <v>0</v>
      </c>
    </row>
    <row r="60" spans="2:14" x14ac:dyDescent="0.25">
      <c r="B60" s="487" t="s">
        <v>148</v>
      </c>
      <c r="C60" s="446">
        <f t="shared" ref="C60:M60" si="19">C50+C51+C56</f>
        <v>327255.60653781227</v>
      </c>
      <c r="D60" s="446">
        <f t="shared" si="19"/>
        <v>22145.671335415871</v>
      </c>
      <c r="E60" s="446">
        <f t="shared" si="19"/>
        <v>4766.3934444100096</v>
      </c>
      <c r="F60" s="446">
        <f t="shared" si="19"/>
        <v>10269.389281853408</v>
      </c>
      <c r="G60" s="446">
        <f t="shared" si="19"/>
        <v>80255.996802425652</v>
      </c>
      <c r="H60" s="446">
        <f t="shared" si="19"/>
        <v>7777.7704514587494</v>
      </c>
      <c r="I60" s="446">
        <f t="shared" si="19"/>
        <v>71306.97788581434</v>
      </c>
      <c r="J60" s="446">
        <f t="shared" si="19"/>
        <v>42517.976702543187</v>
      </c>
      <c r="K60" s="446">
        <f t="shared" si="19"/>
        <v>5331.5478807808304</v>
      </c>
      <c r="L60" s="446">
        <f t="shared" si="19"/>
        <v>6041.6087465991895</v>
      </c>
      <c r="M60" s="446">
        <f t="shared" si="19"/>
        <v>577668.93906911358</v>
      </c>
    </row>
    <row r="64" spans="2:14" x14ac:dyDescent="0.25">
      <c r="N64" s="384" t="s">
        <v>2746</v>
      </c>
    </row>
  </sheetData>
  <hyperlinks>
    <hyperlink ref="N64" location="Contents!A1" display="To Frontpage" xr:uid="{00000000-0004-0000-0E00-000000000000}"/>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43386"/>
    <pageSetUpPr fitToPage="1"/>
  </sheetPr>
  <dimension ref="B5:N153"/>
  <sheetViews>
    <sheetView zoomScale="70" zoomScaleNormal="70" zoomScaleSheetLayoutView="100" workbookViewId="0">
      <selection activeCell="L82" sqref="L82"/>
    </sheetView>
  </sheetViews>
  <sheetFormatPr defaultColWidth="9.140625" defaultRowHeight="15" x14ac:dyDescent="0.25"/>
  <cols>
    <col min="1" max="1" width="4.7109375" style="411" customWidth="1"/>
    <col min="2" max="2" width="25.140625" style="411" bestFit="1" customWidth="1"/>
    <col min="3" max="12" width="17.7109375" style="411" customWidth="1"/>
    <col min="13" max="13" width="18.5703125" style="411" bestFit="1" customWidth="1"/>
    <col min="14" max="20" width="9.140625" style="411"/>
    <col min="21" max="21" width="9.140625" style="411" customWidth="1"/>
    <col min="22" max="16384" width="9.140625" style="411"/>
  </cols>
  <sheetData>
    <row r="5" spans="2:13" ht="15.75" x14ac:dyDescent="0.25">
      <c r="B5" s="579" t="s">
        <v>3023</v>
      </c>
    </row>
    <row r="6" spans="2:13" x14ac:dyDescent="0.25">
      <c r="B6" s="490" t="s">
        <v>2706</v>
      </c>
      <c r="C6" s="489"/>
      <c r="D6" s="489"/>
      <c r="E6" s="489"/>
      <c r="F6" s="489"/>
      <c r="G6" s="489"/>
      <c r="H6" s="489"/>
      <c r="I6" s="489"/>
      <c r="J6" s="489"/>
      <c r="K6" s="489"/>
      <c r="L6" s="489"/>
      <c r="M6" s="489"/>
    </row>
    <row r="7" spans="2:13" x14ac:dyDescent="0.25">
      <c r="B7" s="477"/>
      <c r="C7" s="477"/>
      <c r="D7" s="477"/>
      <c r="E7" s="477"/>
      <c r="F7" s="477"/>
      <c r="G7" s="477"/>
      <c r="H7" s="477"/>
      <c r="I7" s="477"/>
      <c r="J7" s="477"/>
      <c r="K7" s="477"/>
      <c r="L7" s="477"/>
      <c r="M7" s="477"/>
    </row>
    <row r="8" spans="2:13" ht="45" x14ac:dyDescent="0.25">
      <c r="B8" s="477"/>
      <c r="C8" s="450" t="s">
        <v>2892</v>
      </c>
      <c r="D8" s="450" t="s">
        <v>2891</v>
      </c>
      <c r="E8" s="450" t="s">
        <v>2890</v>
      </c>
      <c r="F8" s="450" t="s">
        <v>2889</v>
      </c>
      <c r="G8" s="450" t="s">
        <v>2888</v>
      </c>
      <c r="H8" s="450" t="s">
        <v>2887</v>
      </c>
      <c r="I8" s="450" t="s">
        <v>2886</v>
      </c>
      <c r="J8" s="450" t="s">
        <v>812</v>
      </c>
      <c r="K8" s="450" t="s">
        <v>2885</v>
      </c>
      <c r="L8" s="450" t="s">
        <v>146</v>
      </c>
      <c r="M8" s="449" t="s">
        <v>148</v>
      </c>
    </row>
    <row r="9" spans="2:13" x14ac:dyDescent="0.25">
      <c r="B9" s="411" t="s">
        <v>3022</v>
      </c>
      <c r="C9" s="488">
        <v>10340.1330862574</v>
      </c>
      <c r="D9" s="488">
        <v>681.83891277999896</v>
      </c>
      <c r="E9" s="488">
        <v>476.87191898999998</v>
      </c>
      <c r="F9" s="488">
        <v>87.203156399999997</v>
      </c>
      <c r="G9" s="488">
        <v>6436.6987607852398</v>
      </c>
      <c r="H9" s="488">
        <v>199.33676972204901</v>
      </c>
      <c r="I9" s="488">
        <v>2046.1679896509099</v>
      </c>
      <c r="J9" s="488">
        <v>1027.2277400097</v>
      </c>
      <c r="K9" s="488">
        <v>105.24878237</v>
      </c>
      <c r="L9" s="488">
        <v>1107.3151709799999</v>
      </c>
      <c r="M9" s="488">
        <f>SUM(C9:L9)</f>
        <v>22508.042287945296</v>
      </c>
    </row>
    <row r="10" spans="2:13" x14ac:dyDescent="0.25">
      <c r="B10" s="411" t="s">
        <v>3021</v>
      </c>
      <c r="C10" s="488">
        <v>11412.1385120863</v>
      </c>
      <c r="D10" s="488">
        <v>653.16561446999901</v>
      </c>
      <c r="E10" s="488">
        <v>47.901808590000002</v>
      </c>
      <c r="F10" s="488">
        <v>87.667372299999997</v>
      </c>
      <c r="G10" s="488">
        <v>6327.9850404521603</v>
      </c>
      <c r="H10" s="488">
        <v>178.76799034000001</v>
      </c>
      <c r="I10" s="488">
        <v>9465.2626499815397</v>
      </c>
      <c r="J10" s="488">
        <v>1717.66818718593</v>
      </c>
      <c r="K10" s="488">
        <v>50.838670049999998</v>
      </c>
      <c r="L10" s="488">
        <v>68.367474369999996</v>
      </c>
      <c r="M10" s="488">
        <f>SUM(C10:L10)</f>
        <v>30009.763319825925</v>
      </c>
    </row>
    <row r="11" spans="2:13" x14ac:dyDescent="0.25">
      <c r="B11" s="411" t="s">
        <v>669</v>
      </c>
      <c r="C11" s="488">
        <v>14491.4045167882</v>
      </c>
      <c r="D11" s="488">
        <v>767.81028876000005</v>
      </c>
      <c r="E11" s="488">
        <v>24.578286250000001</v>
      </c>
      <c r="F11" s="488">
        <v>202.10645621</v>
      </c>
      <c r="G11" s="488">
        <v>7593.9584313353998</v>
      </c>
      <c r="H11" s="488">
        <v>795.03519554540105</v>
      </c>
      <c r="I11" s="488">
        <v>4471.8736091631299</v>
      </c>
      <c r="J11" s="488">
        <v>1274.70913716273</v>
      </c>
      <c r="K11" s="488"/>
      <c r="L11" s="488">
        <v>45.370433550000001</v>
      </c>
      <c r="M11" s="488">
        <f>SUM(C11:L11)</f>
        <v>29666.846354764861</v>
      </c>
    </row>
    <row r="12" spans="2:13" x14ac:dyDescent="0.25">
      <c r="B12" s="411" t="s">
        <v>671</v>
      </c>
      <c r="C12" s="488">
        <v>30878.800531930901</v>
      </c>
      <c r="D12" s="488">
        <v>1569.19885406463</v>
      </c>
      <c r="E12" s="488">
        <v>600.08594248999998</v>
      </c>
      <c r="F12" s="488">
        <v>683.41571510999995</v>
      </c>
      <c r="G12" s="488">
        <v>11741.8591284213</v>
      </c>
      <c r="H12" s="488">
        <v>936.62751171018601</v>
      </c>
      <c r="I12" s="488">
        <v>10435.2040859804</v>
      </c>
      <c r="J12" s="488">
        <v>2668.5236336196499</v>
      </c>
      <c r="K12" s="488">
        <v>194.18075504999999</v>
      </c>
      <c r="L12" s="488">
        <v>122.79675723927799</v>
      </c>
      <c r="M12" s="488">
        <f>SUM(C12:L12)</f>
        <v>59830.692915616353</v>
      </c>
    </row>
    <row r="13" spans="2:13" x14ac:dyDescent="0.25">
      <c r="B13" s="411" t="s">
        <v>673</v>
      </c>
      <c r="C13" s="488">
        <v>260133.12989074699</v>
      </c>
      <c r="D13" s="488">
        <v>18473.657665341299</v>
      </c>
      <c r="E13" s="488">
        <v>3616.95548809</v>
      </c>
      <c r="F13" s="488">
        <v>9208.9965818334204</v>
      </c>
      <c r="G13" s="488">
        <v>48155.4954414319</v>
      </c>
      <c r="H13" s="488">
        <v>5668.0029841411097</v>
      </c>
      <c r="I13" s="488">
        <v>44888.469551038601</v>
      </c>
      <c r="J13" s="488">
        <v>35829.848004564999</v>
      </c>
      <c r="K13" s="488">
        <v>4981.2796733108298</v>
      </c>
      <c r="L13" s="488">
        <v>4697.7589104599201</v>
      </c>
      <c r="M13" s="488">
        <f>SUM(C13:L13)</f>
        <v>435653.594190959</v>
      </c>
    </row>
    <row r="14" spans="2:13" x14ac:dyDescent="0.25">
      <c r="B14" s="487" t="s">
        <v>148</v>
      </c>
      <c r="C14" s="446">
        <f t="shared" ref="C14:M14" si="0">SUM(C9:C13)</f>
        <v>327255.60653780983</v>
      </c>
      <c r="D14" s="446">
        <f t="shared" si="0"/>
        <v>22145.671335415929</v>
      </c>
      <c r="E14" s="446">
        <f t="shared" si="0"/>
        <v>4766.3934444099996</v>
      </c>
      <c r="F14" s="446">
        <f t="shared" si="0"/>
        <v>10269.38928185342</v>
      </c>
      <c r="G14" s="446">
        <f t="shared" si="0"/>
        <v>80255.996802426002</v>
      </c>
      <c r="H14" s="446">
        <f t="shared" si="0"/>
        <v>7777.7704514587458</v>
      </c>
      <c r="I14" s="446">
        <f t="shared" si="0"/>
        <v>71306.977885814587</v>
      </c>
      <c r="J14" s="446">
        <f t="shared" si="0"/>
        <v>42517.976702543012</v>
      </c>
      <c r="K14" s="446">
        <f t="shared" si="0"/>
        <v>5331.5478807808295</v>
      </c>
      <c r="L14" s="446">
        <f t="shared" si="0"/>
        <v>6041.6087465991977</v>
      </c>
      <c r="M14" s="446">
        <f t="shared" si="0"/>
        <v>577668.93906911137</v>
      </c>
    </row>
    <row r="15" spans="2:13" x14ac:dyDescent="0.25">
      <c r="C15" s="421"/>
      <c r="D15" s="421"/>
      <c r="E15" s="421"/>
      <c r="F15" s="421"/>
      <c r="G15" s="421"/>
      <c r="H15" s="421"/>
      <c r="I15" s="421"/>
      <c r="J15" s="421"/>
      <c r="K15" s="421"/>
      <c r="L15" s="421"/>
      <c r="M15" s="421"/>
    </row>
    <row r="16" spans="2:13" x14ac:dyDescent="0.25">
      <c r="C16" s="421"/>
      <c r="D16" s="421"/>
      <c r="E16" s="421"/>
      <c r="F16" s="421"/>
      <c r="G16" s="421"/>
      <c r="H16" s="421"/>
      <c r="I16" s="421"/>
      <c r="J16" s="421"/>
      <c r="K16" s="421"/>
      <c r="L16" s="421"/>
      <c r="M16" s="421"/>
    </row>
    <row r="19" spans="2:13" ht="15.75" x14ac:dyDescent="0.25">
      <c r="B19" s="579" t="s">
        <v>3020</v>
      </c>
    </row>
    <row r="20" spans="2:13" x14ac:dyDescent="0.25">
      <c r="B20" s="490" t="s">
        <v>2704</v>
      </c>
      <c r="C20" s="489"/>
      <c r="D20" s="489"/>
      <c r="E20" s="489"/>
      <c r="F20" s="489"/>
      <c r="G20" s="489"/>
      <c r="H20" s="489"/>
      <c r="I20" s="489"/>
      <c r="J20" s="489"/>
      <c r="K20" s="489"/>
      <c r="L20" s="489"/>
      <c r="M20" s="489"/>
    </row>
    <row r="21" spans="2:13" x14ac:dyDescent="0.25">
      <c r="B21" s="477"/>
      <c r="C21" s="477"/>
      <c r="D21" s="477"/>
      <c r="E21" s="477"/>
      <c r="F21" s="477"/>
      <c r="G21" s="477"/>
      <c r="H21" s="477"/>
      <c r="I21" s="477"/>
      <c r="J21" s="477"/>
      <c r="K21" s="477"/>
      <c r="L21" s="477"/>
      <c r="M21" s="477"/>
    </row>
    <row r="22" spans="2:13" ht="45" x14ac:dyDescent="0.25">
      <c r="B22" s="477"/>
      <c r="C22" s="450" t="s">
        <v>2892</v>
      </c>
      <c r="D22" s="450" t="s">
        <v>2891</v>
      </c>
      <c r="E22" s="450" t="s">
        <v>2890</v>
      </c>
      <c r="F22" s="450" t="s">
        <v>2889</v>
      </c>
      <c r="G22" s="450" t="s">
        <v>2888</v>
      </c>
      <c r="H22" s="450" t="s">
        <v>2887</v>
      </c>
      <c r="I22" s="450" t="s">
        <v>2886</v>
      </c>
      <c r="J22" s="450" t="s">
        <v>812</v>
      </c>
      <c r="K22" s="450" t="s">
        <v>2885</v>
      </c>
      <c r="L22" s="450" t="s">
        <v>146</v>
      </c>
      <c r="M22" s="449" t="s">
        <v>148</v>
      </c>
    </row>
    <row r="23" spans="2:13" x14ac:dyDescent="0.25">
      <c r="B23" s="411" t="s">
        <v>3019</v>
      </c>
      <c r="C23" s="488">
        <v>49.076402658038099</v>
      </c>
      <c r="D23" s="488">
        <v>6.9785544977939997</v>
      </c>
      <c r="E23" s="488">
        <v>5.7545043600000003</v>
      </c>
      <c r="F23" s="488">
        <v>4.1246368899999997</v>
      </c>
      <c r="G23" s="488">
        <v>226.80364629008599</v>
      </c>
      <c r="H23" s="488">
        <v>6.8921391781840002</v>
      </c>
      <c r="I23" s="488">
        <v>621.88496691844796</v>
      </c>
      <c r="J23" s="488">
        <v>5.5267175904299997</v>
      </c>
      <c r="K23" s="488">
        <v>0.617513011808</v>
      </c>
      <c r="L23" s="488">
        <v>5.8609741819970003</v>
      </c>
      <c r="M23" s="488">
        <f t="shared" ref="M23:M28" si="1">SUM(C23:L23)</f>
        <v>933.52005557678513</v>
      </c>
    </row>
    <row r="24" spans="2:13" x14ac:dyDescent="0.25">
      <c r="B24" s="411" t="s">
        <v>3018</v>
      </c>
      <c r="C24" s="488">
        <v>254.41968525325399</v>
      </c>
      <c r="D24" s="488">
        <v>34.096549580290002</v>
      </c>
      <c r="E24" s="488">
        <v>10.14116782</v>
      </c>
      <c r="F24" s="488">
        <v>18.390327660000001</v>
      </c>
      <c r="G24" s="488">
        <v>1332.9583953798899</v>
      </c>
      <c r="H24" s="488">
        <v>118.110983181573</v>
      </c>
      <c r="I24" s="488">
        <v>3810.0923808266002</v>
      </c>
      <c r="J24" s="488">
        <v>15.336835317882</v>
      </c>
      <c r="K24" s="488">
        <v>4.7633326637659996</v>
      </c>
      <c r="L24" s="488">
        <v>43.367812056360002</v>
      </c>
      <c r="M24" s="488">
        <f t="shared" si="1"/>
        <v>5641.6774697396149</v>
      </c>
    </row>
    <row r="25" spans="2:13" x14ac:dyDescent="0.25">
      <c r="B25" s="411" t="s">
        <v>3017</v>
      </c>
      <c r="C25" s="488">
        <v>465.94368334064899</v>
      </c>
      <c r="D25" s="488">
        <v>57.529540398324997</v>
      </c>
      <c r="E25" s="488">
        <v>95.674225770000007</v>
      </c>
      <c r="F25" s="488">
        <v>6.1360929200000003</v>
      </c>
      <c r="G25" s="488">
        <v>395.314195303867</v>
      </c>
      <c r="H25" s="488">
        <v>381.83627355985101</v>
      </c>
      <c r="I25" s="488">
        <v>5237.6649645765301</v>
      </c>
      <c r="J25" s="488">
        <v>36.489734349789003</v>
      </c>
      <c r="K25" s="488">
        <v>17.77957842</v>
      </c>
      <c r="L25" s="488">
        <v>29.174196849278001</v>
      </c>
      <c r="M25" s="488">
        <f t="shared" si="1"/>
        <v>6723.5424854882885</v>
      </c>
    </row>
    <row r="26" spans="2:13" x14ac:dyDescent="0.25">
      <c r="B26" s="411" t="s">
        <v>3016</v>
      </c>
      <c r="C26" s="488">
        <v>3088.4546506470701</v>
      </c>
      <c r="D26" s="488">
        <v>379.177265489776</v>
      </c>
      <c r="E26" s="488">
        <v>235.42087852</v>
      </c>
      <c r="F26" s="488">
        <v>40.401604053417003</v>
      </c>
      <c r="G26" s="488">
        <v>21216.664540457099</v>
      </c>
      <c r="H26" s="488">
        <v>1103.8923541956201</v>
      </c>
      <c r="I26" s="488">
        <v>17612.645321620701</v>
      </c>
      <c r="J26" s="488">
        <v>494.07711630717898</v>
      </c>
      <c r="K26" s="488">
        <v>283.76062787655701</v>
      </c>
      <c r="L26" s="488">
        <v>1605.34023114721</v>
      </c>
      <c r="M26" s="488">
        <f t="shared" si="1"/>
        <v>46059.834590314633</v>
      </c>
    </row>
    <row r="27" spans="2:13" x14ac:dyDescent="0.25">
      <c r="B27" s="411" t="s">
        <v>3015</v>
      </c>
      <c r="C27" s="488">
        <v>57695.095526381599</v>
      </c>
      <c r="D27" s="488">
        <v>3784.3539226897101</v>
      </c>
      <c r="E27" s="488">
        <v>1223.02863146</v>
      </c>
      <c r="F27" s="488">
        <v>4517.2217280499999</v>
      </c>
      <c r="G27" s="488">
        <v>10408.308103155699</v>
      </c>
      <c r="H27" s="488">
        <v>6121.2367615854901</v>
      </c>
      <c r="I27" s="488">
        <v>31393.311306291998</v>
      </c>
      <c r="J27" s="488">
        <v>5935.3326241793302</v>
      </c>
      <c r="K27" s="488">
        <v>1761.6011306386899</v>
      </c>
      <c r="L27" s="488">
        <v>4157.8475848543503</v>
      </c>
      <c r="M27" s="488">
        <f t="shared" si="1"/>
        <v>126997.33731928686</v>
      </c>
    </row>
    <row r="28" spans="2:13" x14ac:dyDescent="0.25">
      <c r="B28" s="411" t="s">
        <v>3014</v>
      </c>
      <c r="C28" s="488">
        <v>265702.61658952502</v>
      </c>
      <c r="D28" s="488">
        <v>17883.535502760002</v>
      </c>
      <c r="E28" s="488">
        <v>3196.3740364800001</v>
      </c>
      <c r="F28" s="488">
        <v>5683.1148922799903</v>
      </c>
      <c r="G28" s="488">
        <v>46675.947921839397</v>
      </c>
      <c r="H28" s="488">
        <v>45.801939758030997</v>
      </c>
      <c r="I28" s="488">
        <v>12631.37894558</v>
      </c>
      <c r="J28" s="488">
        <v>36031.213674798601</v>
      </c>
      <c r="K28" s="488">
        <v>3263.0256981699999</v>
      </c>
      <c r="L28" s="488">
        <v>200.01794751</v>
      </c>
      <c r="M28" s="488">
        <f t="shared" si="1"/>
        <v>391313.02714870096</v>
      </c>
    </row>
    <row r="29" spans="2:13" x14ac:dyDescent="0.25">
      <c r="B29" s="487" t="s">
        <v>148</v>
      </c>
      <c r="C29" s="446">
        <f t="shared" ref="C29:M29" si="2">SUM(C23:C28)</f>
        <v>327255.60653780564</v>
      </c>
      <c r="D29" s="446">
        <f t="shared" si="2"/>
        <v>22145.671335415896</v>
      </c>
      <c r="E29" s="446">
        <f t="shared" si="2"/>
        <v>4766.3934444099996</v>
      </c>
      <c r="F29" s="446">
        <f t="shared" si="2"/>
        <v>10269.389281853408</v>
      </c>
      <c r="G29" s="446">
        <f t="shared" si="2"/>
        <v>80255.996802426031</v>
      </c>
      <c r="H29" s="446">
        <f t="shared" si="2"/>
        <v>7777.7704514587494</v>
      </c>
      <c r="I29" s="446">
        <f t="shared" si="2"/>
        <v>71306.977885814282</v>
      </c>
      <c r="J29" s="446">
        <f t="shared" si="2"/>
        <v>42517.976702543208</v>
      </c>
      <c r="K29" s="446">
        <f t="shared" si="2"/>
        <v>5331.5478807808213</v>
      </c>
      <c r="L29" s="446">
        <f t="shared" si="2"/>
        <v>6041.6087465991959</v>
      </c>
      <c r="M29" s="446">
        <f t="shared" si="2"/>
        <v>577668.93906910717</v>
      </c>
    </row>
    <row r="34" spans="2:13" ht="15.75" x14ac:dyDescent="0.25">
      <c r="B34" s="579" t="s">
        <v>3013</v>
      </c>
    </row>
    <row r="35" spans="2:13" x14ac:dyDescent="0.25">
      <c r="B35" s="485" t="s">
        <v>3012</v>
      </c>
      <c r="C35" s="489"/>
      <c r="D35" s="489"/>
      <c r="E35" s="489"/>
      <c r="F35" s="489"/>
      <c r="G35" s="489"/>
      <c r="H35" s="489"/>
      <c r="I35" s="489"/>
      <c r="J35" s="489"/>
      <c r="K35" s="489"/>
      <c r="L35" s="489"/>
      <c r="M35" s="489"/>
    </row>
    <row r="36" spans="2:13" x14ac:dyDescent="0.25">
      <c r="B36" s="477"/>
      <c r="C36" s="477"/>
      <c r="D36" s="477"/>
      <c r="E36" s="477"/>
      <c r="F36" s="477"/>
      <c r="G36" s="477"/>
      <c r="H36" s="477"/>
      <c r="I36" s="477"/>
      <c r="J36" s="477"/>
      <c r="K36" s="477"/>
      <c r="L36" s="477"/>
      <c r="M36" s="477"/>
    </row>
    <row r="37" spans="2:13" ht="45" x14ac:dyDescent="0.25">
      <c r="B37" s="477"/>
      <c r="C37" s="450" t="s">
        <v>2892</v>
      </c>
      <c r="D37" s="450" t="s">
        <v>2891</v>
      </c>
      <c r="E37" s="450" t="s">
        <v>2890</v>
      </c>
      <c r="F37" s="450" t="s">
        <v>2889</v>
      </c>
      <c r="G37" s="450" t="s">
        <v>2888</v>
      </c>
      <c r="H37" s="450" t="s">
        <v>2887</v>
      </c>
      <c r="I37" s="450" t="s">
        <v>2886</v>
      </c>
      <c r="J37" s="450" t="s">
        <v>812</v>
      </c>
      <c r="K37" s="450" t="s">
        <v>2885</v>
      </c>
      <c r="L37" s="450" t="s">
        <v>146</v>
      </c>
      <c r="M37" s="449" t="s">
        <v>148</v>
      </c>
    </row>
    <row r="38" spans="2:13" x14ac:dyDescent="0.25">
      <c r="B38" s="473" t="s">
        <v>2969</v>
      </c>
      <c r="C38" s="510">
        <v>2.5187825620134499E-3</v>
      </c>
      <c r="D38" s="510">
        <v>1.0836024547885401E-3</v>
      </c>
      <c r="E38" s="510">
        <v>0</v>
      </c>
      <c r="F38" s="510">
        <v>1.49250363611327E-4</v>
      </c>
      <c r="G38" s="510">
        <v>2.9732614361282599E-3</v>
      </c>
      <c r="H38" s="510">
        <v>2.0106657194178101E-3</v>
      </c>
      <c r="I38" s="510">
        <v>1.44781355216738E-3</v>
      </c>
      <c r="J38" s="510">
        <v>6.3292145238055602E-3</v>
      </c>
      <c r="K38" s="510">
        <v>0</v>
      </c>
      <c r="L38" s="510">
        <v>0</v>
      </c>
      <c r="M38" s="515">
        <v>2.44911460752241E-3</v>
      </c>
    </row>
    <row r="39" spans="2:13" x14ac:dyDescent="0.25">
      <c r="B39" s="459"/>
    </row>
    <row r="40" spans="2:13" x14ac:dyDescent="0.25">
      <c r="J40" s="511"/>
    </row>
    <row r="44" spans="2:13" ht="15.75" x14ac:dyDescent="0.25">
      <c r="B44" s="579" t="s">
        <v>3011</v>
      </c>
    </row>
    <row r="45" spans="2:13" x14ac:dyDescent="0.25">
      <c r="B45" s="485" t="s">
        <v>2700</v>
      </c>
      <c r="C45" s="489"/>
      <c r="D45" s="489"/>
      <c r="E45" s="489"/>
      <c r="F45" s="489"/>
      <c r="G45" s="489"/>
      <c r="H45" s="489"/>
      <c r="I45" s="489"/>
      <c r="J45" s="489"/>
      <c r="K45" s="489"/>
      <c r="L45" s="489"/>
      <c r="M45" s="489"/>
    </row>
    <row r="46" spans="2:13" x14ac:dyDescent="0.25">
      <c r="B46" s="477"/>
      <c r="C46" s="477"/>
      <c r="D46" s="477"/>
      <c r="E46" s="477"/>
      <c r="F46" s="477"/>
      <c r="G46" s="477"/>
      <c r="H46" s="477"/>
      <c r="I46" s="477"/>
      <c r="J46" s="477"/>
      <c r="K46" s="477"/>
      <c r="L46" s="477"/>
      <c r="M46" s="477"/>
    </row>
    <row r="47" spans="2:13" ht="45" x14ac:dyDescent="0.25">
      <c r="B47" s="477"/>
      <c r="C47" s="450" t="s">
        <v>2892</v>
      </c>
      <c r="D47" s="450" t="s">
        <v>2891</v>
      </c>
      <c r="E47" s="450" t="s">
        <v>2890</v>
      </c>
      <c r="F47" s="450" t="s">
        <v>2889</v>
      </c>
      <c r="G47" s="450" t="s">
        <v>2888</v>
      </c>
      <c r="H47" s="450" t="s">
        <v>2887</v>
      </c>
      <c r="I47" s="450" t="s">
        <v>2886</v>
      </c>
      <c r="J47" s="450" t="s">
        <v>812</v>
      </c>
      <c r="K47" s="450" t="s">
        <v>2885</v>
      </c>
      <c r="L47" s="450" t="s">
        <v>146</v>
      </c>
      <c r="M47" s="449" t="s">
        <v>148</v>
      </c>
    </row>
    <row r="48" spans="2:13" x14ac:dyDescent="0.25">
      <c r="B48" s="473" t="s">
        <v>2969</v>
      </c>
      <c r="C48" s="510">
        <v>3.3102278511313301E-3</v>
      </c>
      <c r="D48" s="510">
        <v>1.36238847307867E-3</v>
      </c>
      <c r="E48" s="510">
        <v>0</v>
      </c>
      <c r="F48" s="510">
        <v>1.3104059899166301E-4</v>
      </c>
      <c r="G48" s="510">
        <v>8.1331107389629603E-4</v>
      </c>
      <c r="H48" s="510">
        <v>9.1076222404912004E-4</v>
      </c>
      <c r="I48" s="510">
        <v>1.32639801009107E-3</v>
      </c>
      <c r="J48" s="510">
        <v>4.4339014319985399E-3</v>
      </c>
      <c r="K48" s="510">
        <v>0</v>
      </c>
      <c r="L48" s="510">
        <v>0</v>
      </c>
      <c r="M48" s="514">
        <v>2.5768806014755301E-3</v>
      </c>
    </row>
    <row r="49" spans="2:13" x14ac:dyDescent="0.25">
      <c r="B49" s="459"/>
      <c r="C49" s="510"/>
      <c r="D49" s="510"/>
      <c r="E49" s="510"/>
      <c r="F49" s="510"/>
      <c r="G49" s="510"/>
      <c r="H49" s="510"/>
      <c r="I49" s="510"/>
      <c r="J49" s="510"/>
      <c r="K49" s="510"/>
      <c r="L49" s="510"/>
    </row>
    <row r="54" spans="2:13" ht="15.75" x14ac:dyDescent="0.25">
      <c r="B54" s="579" t="s">
        <v>3010</v>
      </c>
    </row>
    <row r="55" spans="2:13" x14ac:dyDescent="0.25">
      <c r="B55" s="485" t="s">
        <v>2698</v>
      </c>
      <c r="C55" s="489"/>
      <c r="D55" s="489"/>
      <c r="E55" s="489"/>
      <c r="F55" s="489"/>
      <c r="G55" s="489"/>
      <c r="H55" s="489"/>
      <c r="I55" s="489"/>
      <c r="J55" s="489"/>
      <c r="K55" s="489"/>
      <c r="L55" s="489"/>
      <c r="M55" s="489"/>
    </row>
    <row r="56" spans="2:13" x14ac:dyDescent="0.25">
      <c r="B56" s="477"/>
      <c r="C56" s="477"/>
      <c r="D56" s="477"/>
      <c r="E56" s="477"/>
      <c r="F56" s="477"/>
      <c r="G56" s="477"/>
      <c r="H56" s="477"/>
      <c r="I56" s="477"/>
      <c r="J56" s="477"/>
      <c r="K56" s="477"/>
      <c r="L56" s="477"/>
      <c r="M56" s="477"/>
    </row>
    <row r="57" spans="2:13" ht="45" x14ac:dyDescent="0.25">
      <c r="B57" s="477"/>
      <c r="C57" s="450" t="s">
        <v>2892</v>
      </c>
      <c r="D57" s="450" t="s">
        <v>2891</v>
      </c>
      <c r="E57" s="450" t="s">
        <v>2890</v>
      </c>
      <c r="F57" s="450" t="s">
        <v>2889</v>
      </c>
      <c r="G57" s="450" t="s">
        <v>2888</v>
      </c>
      <c r="H57" s="450" t="s">
        <v>2887</v>
      </c>
      <c r="I57" s="450" t="s">
        <v>2886</v>
      </c>
      <c r="J57" s="450" t="s">
        <v>812</v>
      </c>
      <c r="K57" s="450" t="s">
        <v>2885</v>
      </c>
      <c r="L57" s="450" t="s">
        <v>146</v>
      </c>
      <c r="M57" s="449" t="s">
        <v>148</v>
      </c>
    </row>
    <row r="58" spans="2:13" x14ac:dyDescent="0.25">
      <c r="B58" s="397" t="s">
        <v>3009</v>
      </c>
      <c r="C58" s="509">
        <v>3.0958686811901137E-3</v>
      </c>
      <c r="D58" s="509">
        <v>1.1641714407161776E-3</v>
      </c>
      <c r="E58" s="509">
        <v>0</v>
      </c>
      <c r="F58" s="509">
        <v>5.0792535648885284E-5</v>
      </c>
      <c r="G58" s="509">
        <v>8.8397033034503375E-4</v>
      </c>
      <c r="H58" s="509">
        <v>7.5136235431758807E-4</v>
      </c>
      <c r="I58" s="509">
        <v>5.9963625222347612E-4</v>
      </c>
      <c r="J58" s="509">
        <v>5.1555154932913672E-3</v>
      </c>
      <c r="K58" s="509">
        <v>0</v>
      </c>
      <c r="L58" s="509">
        <v>0</v>
      </c>
      <c r="M58" s="509">
        <v>2.3485828953177805E-3</v>
      </c>
    </row>
    <row r="59" spans="2:13" x14ac:dyDescent="0.25">
      <c r="B59" s="397" t="s">
        <v>3008</v>
      </c>
      <c r="C59" s="509">
        <v>2.8855884497084143E-3</v>
      </c>
      <c r="D59" s="509">
        <v>9.5251473217428472E-5</v>
      </c>
      <c r="E59" s="509">
        <v>0</v>
      </c>
      <c r="F59" s="509">
        <v>9.14151786142533E-4</v>
      </c>
      <c r="G59" s="509">
        <v>6.1977335788786399E-4</v>
      </c>
      <c r="H59" s="509">
        <v>0</v>
      </c>
      <c r="I59" s="509">
        <v>0</v>
      </c>
      <c r="J59" s="509">
        <v>1.4061777998182532E-2</v>
      </c>
      <c r="K59" s="509">
        <v>0</v>
      </c>
      <c r="L59" s="509">
        <v>0</v>
      </c>
      <c r="M59" s="509">
        <v>2.6170078642970135E-3</v>
      </c>
    </row>
    <row r="60" spans="2:13" x14ac:dyDescent="0.25">
      <c r="B60" s="397" t="s">
        <v>3007</v>
      </c>
      <c r="C60" s="509">
        <v>2.1680425844474343E-3</v>
      </c>
      <c r="D60" s="509">
        <v>0</v>
      </c>
      <c r="E60" s="509">
        <v>0</v>
      </c>
      <c r="F60" s="509">
        <v>1.9205851906189191E-3</v>
      </c>
      <c r="G60" s="509">
        <v>7.0337124492657484E-4</v>
      </c>
      <c r="H60" s="509">
        <v>0</v>
      </c>
      <c r="I60" s="509">
        <v>0</v>
      </c>
      <c r="J60" s="509">
        <v>1.860654058640381E-3</v>
      </c>
      <c r="K60" s="509">
        <v>0</v>
      </c>
      <c r="L60" s="509">
        <v>0</v>
      </c>
      <c r="M60" s="509">
        <v>2.052077596157189E-3</v>
      </c>
    </row>
    <row r="61" spans="2:13" x14ac:dyDescent="0.25">
      <c r="B61" s="397" t="s">
        <v>3006</v>
      </c>
      <c r="C61" s="509">
        <v>3.076692879460257E-3</v>
      </c>
      <c r="D61" s="509">
        <v>0</v>
      </c>
      <c r="E61" s="509">
        <v>0</v>
      </c>
      <c r="F61" s="509">
        <v>1.1060548488445553E-2</v>
      </c>
      <c r="G61" s="509">
        <v>3.7966755932856543E-4</v>
      </c>
      <c r="H61" s="509">
        <v>0</v>
      </c>
      <c r="I61" s="509">
        <v>0</v>
      </c>
      <c r="J61" s="509">
        <v>0</v>
      </c>
      <c r="K61" s="509">
        <v>0</v>
      </c>
      <c r="L61" s="509">
        <v>0</v>
      </c>
      <c r="M61" s="509">
        <v>2.5169422277091015E-3</v>
      </c>
    </row>
    <row r="62" spans="2:13" x14ac:dyDescent="0.25">
      <c r="B62" s="397" t="s">
        <v>3005</v>
      </c>
      <c r="C62" s="509">
        <v>0</v>
      </c>
      <c r="D62" s="509">
        <v>0</v>
      </c>
      <c r="E62" s="509">
        <v>0</v>
      </c>
      <c r="F62" s="509">
        <v>0</v>
      </c>
      <c r="G62" s="509">
        <v>0</v>
      </c>
      <c r="H62" s="509">
        <v>0</v>
      </c>
      <c r="I62" s="509">
        <v>0</v>
      </c>
      <c r="J62" s="509">
        <v>0</v>
      </c>
      <c r="K62" s="509">
        <v>0</v>
      </c>
      <c r="L62" s="509">
        <v>0</v>
      </c>
      <c r="M62" s="509">
        <v>0</v>
      </c>
    </row>
    <row r="63" spans="2:13" x14ac:dyDescent="0.25">
      <c r="B63" s="435" t="s">
        <v>3004</v>
      </c>
      <c r="C63" s="508">
        <v>0</v>
      </c>
      <c r="D63" s="508">
        <v>0</v>
      </c>
      <c r="E63" s="508">
        <v>0</v>
      </c>
      <c r="F63" s="508">
        <v>0</v>
      </c>
      <c r="G63" s="508">
        <v>0</v>
      </c>
      <c r="H63" s="508">
        <v>0</v>
      </c>
      <c r="I63" s="508">
        <v>0</v>
      </c>
      <c r="J63" s="508">
        <v>0</v>
      </c>
      <c r="K63" s="508">
        <v>0</v>
      </c>
      <c r="L63" s="508">
        <v>0</v>
      </c>
      <c r="M63" s="508">
        <v>0</v>
      </c>
    </row>
    <row r="68" spans="2:13" ht="15.75" x14ac:dyDescent="0.25">
      <c r="B68" s="579" t="s">
        <v>3003</v>
      </c>
    </row>
    <row r="69" spans="2:13" x14ac:dyDescent="0.25">
      <c r="B69" s="485" t="s">
        <v>2696</v>
      </c>
      <c r="C69" s="489"/>
      <c r="D69" s="489"/>
      <c r="E69" s="489"/>
      <c r="F69" s="489"/>
      <c r="G69" s="489"/>
      <c r="H69" s="489"/>
      <c r="I69" s="489"/>
      <c r="J69" s="489"/>
      <c r="K69" s="489"/>
      <c r="L69" s="489"/>
      <c r="M69" s="489"/>
    </row>
    <row r="70" spans="2:13" x14ac:dyDescent="0.25">
      <c r="B70" s="477"/>
      <c r="C70" s="477"/>
      <c r="D70" s="477"/>
      <c r="E70" s="477"/>
      <c r="F70" s="477"/>
      <c r="G70" s="477"/>
      <c r="H70" s="477"/>
      <c r="I70" s="477"/>
      <c r="J70" s="477"/>
      <c r="K70" s="477"/>
      <c r="L70" s="477"/>
      <c r="M70" s="477"/>
    </row>
    <row r="71" spans="2:13" ht="45" x14ac:dyDescent="0.25">
      <c r="B71" s="477"/>
      <c r="C71" s="450" t="s">
        <v>2892</v>
      </c>
      <c r="D71" s="450" t="s">
        <v>2891</v>
      </c>
      <c r="E71" s="450" t="s">
        <v>2890</v>
      </c>
      <c r="F71" s="450" t="s">
        <v>2889</v>
      </c>
      <c r="G71" s="450" t="s">
        <v>2888</v>
      </c>
      <c r="H71" s="450" t="s">
        <v>2887</v>
      </c>
      <c r="I71" s="450" t="s">
        <v>2886</v>
      </c>
      <c r="J71" s="450" t="s">
        <v>812</v>
      </c>
      <c r="K71" s="450" t="s">
        <v>2885</v>
      </c>
      <c r="L71" s="450" t="s">
        <v>146</v>
      </c>
      <c r="M71" s="449" t="s">
        <v>148</v>
      </c>
    </row>
    <row r="72" spans="2:13" x14ac:dyDescent="0.25">
      <c r="B72" s="473" t="s">
        <v>3002</v>
      </c>
      <c r="C72" s="488">
        <v>250.14970111000002</v>
      </c>
      <c r="D72" s="488">
        <v>6.9315684500000003</v>
      </c>
      <c r="E72" s="488">
        <v>0</v>
      </c>
      <c r="F72" s="488">
        <v>0</v>
      </c>
      <c r="G72" s="488">
        <v>13.340536539999999</v>
      </c>
      <c r="H72" s="488">
        <v>0.14272032000000001</v>
      </c>
      <c r="I72" s="488">
        <v>65.787354859999994</v>
      </c>
      <c r="J72" s="488">
        <v>49.142053509999997</v>
      </c>
      <c r="K72" s="488">
        <v>0.42866712000000001</v>
      </c>
      <c r="L72" s="488">
        <v>0</v>
      </c>
      <c r="M72" s="516">
        <v>385.92260191000003</v>
      </c>
    </row>
    <row r="77" spans="2:13" ht="15.75" x14ac:dyDescent="0.25">
      <c r="B77" s="579" t="s">
        <v>3001</v>
      </c>
    </row>
    <row r="78" spans="2:13" x14ac:dyDescent="0.25">
      <c r="B78" s="485" t="s">
        <v>2694</v>
      </c>
      <c r="C78" s="489"/>
      <c r="D78" s="489"/>
      <c r="E78" s="489"/>
      <c r="F78" s="489"/>
      <c r="G78" s="489"/>
      <c r="H78" s="489"/>
      <c r="I78" s="489"/>
      <c r="J78" s="489"/>
      <c r="K78" s="489"/>
      <c r="L78" s="489"/>
      <c r="M78" s="489"/>
    </row>
    <row r="79" spans="2:13" x14ac:dyDescent="0.25">
      <c r="B79" s="477"/>
      <c r="C79" s="477"/>
      <c r="D79" s="477"/>
      <c r="E79" s="477"/>
      <c r="F79" s="477"/>
      <c r="G79" s="477"/>
      <c r="H79" s="477"/>
      <c r="I79" s="477"/>
      <c r="J79" s="477"/>
      <c r="K79" s="477"/>
      <c r="L79" s="477"/>
      <c r="M79" s="477"/>
    </row>
    <row r="80" spans="2:13" ht="45" x14ac:dyDescent="0.25">
      <c r="B80" s="477"/>
      <c r="C80" s="450" t="s">
        <v>2892</v>
      </c>
      <c r="D80" s="450" t="s">
        <v>2891</v>
      </c>
      <c r="E80" s="450" t="s">
        <v>2890</v>
      </c>
      <c r="F80" s="450" t="s">
        <v>2889</v>
      </c>
      <c r="G80" s="450" t="s">
        <v>2888</v>
      </c>
      <c r="H80" s="450" t="s">
        <v>2887</v>
      </c>
      <c r="I80" s="450" t="s">
        <v>2886</v>
      </c>
      <c r="J80" s="450" t="s">
        <v>812</v>
      </c>
      <c r="K80" s="450" t="s">
        <v>2885</v>
      </c>
      <c r="L80" s="450" t="s">
        <v>146</v>
      </c>
      <c r="M80" s="449" t="s">
        <v>148</v>
      </c>
    </row>
    <row r="81" spans="2:14" x14ac:dyDescent="0.25">
      <c r="B81" s="473" t="s">
        <v>3000</v>
      </c>
      <c r="C81" s="508">
        <v>7.71192335672015E-4</v>
      </c>
      <c r="D81" s="508">
        <v>3.1013950190741598E-4</v>
      </c>
      <c r="E81" s="508">
        <v>0</v>
      </c>
      <c r="F81" s="508">
        <v>0</v>
      </c>
      <c r="G81" s="508">
        <v>1.74365730270661E-4</v>
      </c>
      <c r="H81" s="508">
        <v>2.31166209817659E-5</v>
      </c>
      <c r="I81" s="508">
        <v>8.2628289676869502E-4</v>
      </c>
      <c r="J81" s="508">
        <v>9.8959621179198903E-4</v>
      </c>
      <c r="K81" s="508">
        <v>8.0556921857744104E-5</v>
      </c>
      <c r="L81" s="508">
        <v>0</v>
      </c>
      <c r="M81" s="514">
        <v>6.6636698763450504E-4</v>
      </c>
    </row>
    <row r="82" spans="2:14" x14ac:dyDescent="0.25">
      <c r="B82" s="459" t="s">
        <v>2999</v>
      </c>
    </row>
    <row r="83" spans="2:14" x14ac:dyDescent="0.25">
      <c r="B83" s="459"/>
    </row>
    <row r="85" spans="2:14" ht="15.75" x14ac:dyDescent="0.25">
      <c r="B85" s="579" t="s">
        <v>2998</v>
      </c>
    </row>
    <row r="86" spans="2:14" x14ac:dyDescent="0.25">
      <c r="B86" s="490" t="s">
        <v>2997</v>
      </c>
      <c r="C86" s="490"/>
      <c r="D86" s="489"/>
      <c r="E86" s="489"/>
      <c r="F86" s="489"/>
      <c r="G86" s="489"/>
      <c r="H86" s="489"/>
      <c r="I86" s="489"/>
      <c r="J86" s="489"/>
      <c r="K86" s="489"/>
      <c r="L86" s="489"/>
      <c r="M86" s="489"/>
      <c r="N86" s="489"/>
    </row>
    <row r="87" spans="2:14" x14ac:dyDescent="0.25">
      <c r="B87" s="477"/>
      <c r="C87" s="477"/>
      <c r="D87" s="477"/>
      <c r="E87" s="477"/>
      <c r="F87" s="477"/>
      <c r="G87" s="477"/>
      <c r="H87" s="477"/>
      <c r="I87" s="477"/>
      <c r="J87" s="477"/>
      <c r="K87" s="477"/>
      <c r="L87" s="477"/>
      <c r="M87" s="477"/>
      <c r="N87" s="477"/>
    </row>
    <row r="88" spans="2:14" x14ac:dyDescent="0.25">
      <c r="B88" s="477"/>
      <c r="C88" s="476" t="s">
        <v>2996</v>
      </c>
      <c r="D88" s="476" t="s">
        <v>2964</v>
      </c>
      <c r="E88" s="476" t="s">
        <v>2963</v>
      </c>
      <c r="F88" s="476" t="s">
        <v>2962</v>
      </c>
      <c r="G88" s="476" t="s">
        <v>2961</v>
      </c>
      <c r="H88" s="476" t="s">
        <v>2960</v>
      </c>
      <c r="I88" s="476" t="s">
        <v>2959</v>
      </c>
      <c r="J88" s="476" t="s">
        <v>2958</v>
      </c>
      <c r="K88" s="476" t="s">
        <v>2995</v>
      </c>
      <c r="L88" s="476" t="s">
        <v>2956</v>
      </c>
      <c r="M88" s="476" t="s">
        <v>146</v>
      </c>
      <c r="N88" s="507" t="s">
        <v>148</v>
      </c>
    </row>
    <row r="89" spans="2:14" x14ac:dyDescent="0.25">
      <c r="B89" s="411" t="s">
        <v>2994</v>
      </c>
      <c r="C89" s="505">
        <v>0</v>
      </c>
      <c r="D89" s="505">
        <v>0</v>
      </c>
      <c r="E89" s="505">
        <v>0</v>
      </c>
      <c r="F89" s="505">
        <v>0</v>
      </c>
      <c r="G89" s="505">
        <v>0</v>
      </c>
      <c r="H89" s="505">
        <v>0</v>
      </c>
      <c r="I89" s="505">
        <v>0</v>
      </c>
      <c r="J89" s="505">
        <v>0</v>
      </c>
      <c r="K89" s="505">
        <v>0</v>
      </c>
      <c r="L89" s="505">
        <v>0</v>
      </c>
      <c r="M89" s="505">
        <v>0</v>
      </c>
      <c r="N89" s="505">
        <f>SUM(C89:M89)</f>
        <v>0</v>
      </c>
    </row>
    <row r="90" spans="2:14" x14ac:dyDescent="0.25">
      <c r="B90" s="506" t="s">
        <v>2993</v>
      </c>
      <c r="C90" s="505">
        <v>0</v>
      </c>
      <c r="D90" s="505">
        <v>0</v>
      </c>
      <c r="E90" s="505">
        <v>0</v>
      </c>
      <c r="F90" s="505">
        <v>0</v>
      </c>
      <c r="G90" s="505">
        <v>0</v>
      </c>
      <c r="H90" s="505">
        <v>0</v>
      </c>
      <c r="I90" s="505">
        <v>0</v>
      </c>
      <c r="J90" s="505">
        <v>0</v>
      </c>
      <c r="K90" s="505">
        <v>0</v>
      </c>
      <c r="L90" s="505">
        <v>0</v>
      </c>
      <c r="M90" s="505">
        <v>0</v>
      </c>
      <c r="N90" s="505">
        <f>SUM(C90:M90)</f>
        <v>0</v>
      </c>
    </row>
    <row r="91" spans="2:14" x14ac:dyDescent="0.25">
      <c r="B91" s="506" t="s">
        <v>2992</v>
      </c>
      <c r="C91" s="505">
        <v>0</v>
      </c>
      <c r="D91" s="505">
        <v>0</v>
      </c>
      <c r="E91" s="505">
        <v>0</v>
      </c>
      <c r="F91" s="505">
        <v>0</v>
      </c>
      <c r="G91" s="505">
        <v>0</v>
      </c>
      <c r="H91" s="505">
        <v>0</v>
      </c>
      <c r="I91" s="505">
        <v>0</v>
      </c>
      <c r="J91" s="505">
        <v>0</v>
      </c>
      <c r="K91" s="505">
        <v>0</v>
      </c>
      <c r="L91" s="505">
        <v>0</v>
      </c>
      <c r="M91" s="505">
        <v>0</v>
      </c>
      <c r="N91" s="505">
        <f>SUM(C91:M91)</f>
        <v>0</v>
      </c>
    </row>
    <row r="92" spans="2:14" x14ac:dyDescent="0.25">
      <c r="B92" s="506" t="s">
        <v>2991</v>
      </c>
      <c r="C92" s="505">
        <v>0</v>
      </c>
      <c r="D92" s="505">
        <v>0</v>
      </c>
      <c r="E92" s="505">
        <v>0</v>
      </c>
      <c r="F92" s="505">
        <v>0</v>
      </c>
      <c r="G92" s="505">
        <v>0</v>
      </c>
      <c r="H92" s="505">
        <v>0</v>
      </c>
      <c r="I92" s="505">
        <v>0</v>
      </c>
      <c r="J92" s="505">
        <v>0</v>
      </c>
      <c r="K92" s="505">
        <v>0</v>
      </c>
      <c r="L92" s="505">
        <v>0</v>
      </c>
      <c r="M92" s="505">
        <v>0</v>
      </c>
      <c r="N92" s="505">
        <f>SUM(C92:M92)</f>
        <v>0</v>
      </c>
    </row>
    <row r="93" spans="2:14" x14ac:dyDescent="0.25">
      <c r="B93" s="506" t="s">
        <v>2990</v>
      </c>
      <c r="C93" s="505">
        <v>0</v>
      </c>
      <c r="D93" s="505">
        <v>0</v>
      </c>
      <c r="E93" s="505">
        <v>0</v>
      </c>
      <c r="F93" s="505">
        <v>0</v>
      </c>
      <c r="G93" s="505">
        <v>0</v>
      </c>
      <c r="H93" s="505">
        <v>0</v>
      </c>
      <c r="I93" s="505">
        <v>0</v>
      </c>
      <c r="J93" s="505">
        <v>0</v>
      </c>
      <c r="K93" s="505">
        <v>0</v>
      </c>
      <c r="L93" s="505">
        <v>0</v>
      </c>
      <c r="M93" s="505">
        <v>0</v>
      </c>
      <c r="N93" s="505">
        <f>SUM(C93:M93)</f>
        <v>0</v>
      </c>
    </row>
    <row r="94" spans="2:14" x14ac:dyDescent="0.25">
      <c r="B94" s="487" t="s">
        <v>148</v>
      </c>
      <c r="C94" s="504">
        <f t="shared" ref="C94:N94" si="3">SUM(C89:C93)</f>
        <v>0</v>
      </c>
      <c r="D94" s="504">
        <f t="shared" si="3"/>
        <v>0</v>
      </c>
      <c r="E94" s="504">
        <f t="shared" si="3"/>
        <v>0</v>
      </c>
      <c r="F94" s="504">
        <f t="shared" si="3"/>
        <v>0</v>
      </c>
      <c r="G94" s="504">
        <f t="shared" si="3"/>
        <v>0</v>
      </c>
      <c r="H94" s="504">
        <f t="shared" si="3"/>
        <v>0</v>
      </c>
      <c r="I94" s="504">
        <f t="shared" si="3"/>
        <v>0</v>
      </c>
      <c r="J94" s="504">
        <f t="shared" si="3"/>
        <v>0</v>
      </c>
      <c r="K94" s="504">
        <f t="shared" si="3"/>
        <v>0</v>
      </c>
      <c r="L94" s="504">
        <f t="shared" si="3"/>
        <v>0</v>
      </c>
      <c r="M94" s="504">
        <f t="shared" si="3"/>
        <v>0</v>
      </c>
      <c r="N94" s="504">
        <f t="shared" si="3"/>
        <v>0</v>
      </c>
    </row>
    <row r="95" spans="2:14" x14ac:dyDescent="0.25">
      <c r="B95" s="374"/>
      <c r="C95" s="503"/>
      <c r="D95" s="503"/>
      <c r="E95" s="503"/>
      <c r="F95" s="503"/>
      <c r="G95" s="503"/>
      <c r="H95" s="503"/>
      <c r="I95" s="503"/>
      <c r="J95" s="503"/>
      <c r="K95" s="503"/>
      <c r="L95" s="503"/>
      <c r="M95" s="503"/>
      <c r="N95" s="503"/>
    </row>
    <row r="96" spans="2:14" x14ac:dyDescent="0.25">
      <c r="B96" s="374"/>
      <c r="C96" s="503"/>
      <c r="D96" s="503"/>
      <c r="E96" s="503"/>
      <c r="F96" s="503"/>
      <c r="G96" s="503"/>
      <c r="H96" s="503"/>
      <c r="I96" s="503"/>
      <c r="J96" s="503"/>
      <c r="K96" s="503"/>
      <c r="L96" s="503"/>
      <c r="M96" s="503"/>
      <c r="N96" s="503"/>
    </row>
    <row r="97" spans="2:14" ht="15.75" x14ac:dyDescent="0.25">
      <c r="B97" s="579" t="s">
        <v>2989</v>
      </c>
    </row>
    <row r="98" spans="2:14" x14ac:dyDescent="0.25">
      <c r="B98" s="490" t="s">
        <v>2988</v>
      </c>
      <c r="C98" s="490"/>
      <c r="D98" s="489"/>
      <c r="E98" s="489"/>
      <c r="F98" s="489"/>
      <c r="G98" s="489"/>
      <c r="H98" s="489"/>
      <c r="I98" s="489"/>
      <c r="J98" s="489"/>
      <c r="K98" s="489"/>
      <c r="L98" s="489"/>
      <c r="M98" s="489"/>
      <c r="N98" s="489"/>
    </row>
    <row r="99" spans="2:14" x14ac:dyDescent="0.25">
      <c r="B99" s="477"/>
      <c r="C99" s="477"/>
      <c r="D99" s="477"/>
      <c r="E99" s="477"/>
      <c r="F99" s="477"/>
      <c r="G99" s="477"/>
      <c r="H99" s="477"/>
      <c r="I99" s="477"/>
      <c r="J99" s="477"/>
      <c r="K99" s="477"/>
      <c r="L99" s="477"/>
      <c r="M99" s="477"/>
      <c r="N99" s="477"/>
    </row>
    <row r="100" spans="2:14" x14ac:dyDescent="0.25">
      <c r="B100" s="477"/>
      <c r="C100" s="496" t="s">
        <v>2965</v>
      </c>
      <c r="D100" s="496" t="s">
        <v>2964</v>
      </c>
      <c r="E100" s="496" t="s">
        <v>2963</v>
      </c>
      <c r="F100" s="496" t="s">
        <v>2962</v>
      </c>
      <c r="G100" s="496" t="s">
        <v>2961</v>
      </c>
      <c r="H100" s="496" t="s">
        <v>2960</v>
      </c>
      <c r="I100" s="496" t="s">
        <v>2959</v>
      </c>
      <c r="J100" s="496" t="s">
        <v>2958</v>
      </c>
      <c r="K100" s="496" t="s">
        <v>2957</v>
      </c>
      <c r="L100" s="496" t="s">
        <v>2956</v>
      </c>
      <c r="M100" s="496" t="s">
        <v>146</v>
      </c>
      <c r="N100" s="495" t="s">
        <v>148</v>
      </c>
    </row>
    <row r="101" spans="2:14" x14ac:dyDescent="0.25">
      <c r="B101" s="502" t="s">
        <v>2987</v>
      </c>
      <c r="C101" s="494">
        <v>0</v>
      </c>
      <c r="D101" s="494">
        <v>0</v>
      </c>
      <c r="E101" s="494">
        <v>0</v>
      </c>
      <c r="F101" s="494">
        <v>0</v>
      </c>
      <c r="G101" s="494">
        <v>0</v>
      </c>
      <c r="H101" s="494">
        <v>0</v>
      </c>
      <c r="I101" s="494">
        <v>0</v>
      </c>
      <c r="J101" s="494">
        <v>0</v>
      </c>
      <c r="K101" s="494">
        <v>0</v>
      </c>
      <c r="L101" s="494">
        <v>0</v>
      </c>
      <c r="M101" s="494">
        <v>0</v>
      </c>
      <c r="N101" s="494">
        <f t="shared" ref="N101:N108" si="4">SUM(C101:M101)</f>
        <v>0</v>
      </c>
    </row>
    <row r="102" spans="2:14" x14ac:dyDescent="0.25">
      <c r="B102" s="502" t="s">
        <v>2986</v>
      </c>
      <c r="C102" s="494">
        <v>0</v>
      </c>
      <c r="D102" s="494">
        <v>0</v>
      </c>
      <c r="E102" s="494">
        <v>0</v>
      </c>
      <c r="F102" s="494">
        <v>0</v>
      </c>
      <c r="G102" s="494">
        <v>0</v>
      </c>
      <c r="H102" s="494">
        <v>0</v>
      </c>
      <c r="I102" s="494">
        <v>0</v>
      </c>
      <c r="J102" s="494">
        <v>0</v>
      </c>
      <c r="K102" s="494">
        <v>0</v>
      </c>
      <c r="L102" s="494">
        <v>0</v>
      </c>
      <c r="M102" s="494">
        <v>0</v>
      </c>
      <c r="N102" s="494">
        <f t="shared" si="4"/>
        <v>0</v>
      </c>
    </row>
    <row r="103" spans="2:14" x14ac:dyDescent="0.25">
      <c r="B103" s="502" t="s">
        <v>2985</v>
      </c>
      <c r="C103" s="494">
        <v>0</v>
      </c>
      <c r="D103" s="494">
        <v>0</v>
      </c>
      <c r="E103" s="494">
        <v>0</v>
      </c>
      <c r="F103" s="494">
        <v>0</v>
      </c>
      <c r="G103" s="494">
        <v>0</v>
      </c>
      <c r="H103" s="494">
        <v>0</v>
      </c>
      <c r="I103" s="494">
        <v>0</v>
      </c>
      <c r="J103" s="494">
        <v>0</v>
      </c>
      <c r="K103" s="494">
        <v>0</v>
      </c>
      <c r="L103" s="494">
        <v>0</v>
      </c>
      <c r="M103" s="494">
        <v>0</v>
      </c>
      <c r="N103" s="494">
        <f t="shared" si="4"/>
        <v>0</v>
      </c>
    </row>
    <row r="104" spans="2:14" x14ac:dyDescent="0.25">
      <c r="B104" s="502" t="s">
        <v>2984</v>
      </c>
      <c r="C104" s="494">
        <v>0</v>
      </c>
      <c r="D104" s="494">
        <v>0</v>
      </c>
      <c r="E104" s="494">
        <v>0</v>
      </c>
      <c r="F104" s="494">
        <v>0</v>
      </c>
      <c r="G104" s="494">
        <v>0</v>
      </c>
      <c r="H104" s="494">
        <v>0</v>
      </c>
      <c r="I104" s="494">
        <v>0</v>
      </c>
      <c r="J104" s="494">
        <v>0</v>
      </c>
      <c r="K104" s="494">
        <v>0</v>
      </c>
      <c r="L104" s="494">
        <v>0</v>
      </c>
      <c r="M104" s="494">
        <v>0</v>
      </c>
      <c r="N104" s="494">
        <f t="shared" si="4"/>
        <v>0</v>
      </c>
    </row>
    <row r="105" spans="2:14" x14ac:dyDescent="0.25">
      <c r="B105" s="502" t="s">
        <v>2983</v>
      </c>
      <c r="C105" s="494">
        <v>0</v>
      </c>
      <c r="D105" s="494">
        <v>0</v>
      </c>
      <c r="E105" s="494">
        <v>0</v>
      </c>
      <c r="F105" s="494">
        <v>0</v>
      </c>
      <c r="G105" s="494">
        <v>0</v>
      </c>
      <c r="H105" s="494">
        <v>0</v>
      </c>
      <c r="I105" s="494">
        <v>0</v>
      </c>
      <c r="J105" s="494">
        <v>0</v>
      </c>
      <c r="K105" s="494">
        <v>0</v>
      </c>
      <c r="L105" s="494">
        <v>0</v>
      </c>
      <c r="M105" s="494">
        <v>0</v>
      </c>
      <c r="N105" s="494">
        <f t="shared" si="4"/>
        <v>0</v>
      </c>
    </row>
    <row r="106" spans="2:14" x14ac:dyDescent="0.25">
      <c r="B106" s="502" t="s">
        <v>2982</v>
      </c>
      <c r="C106" s="494">
        <v>0</v>
      </c>
      <c r="D106" s="494">
        <v>0</v>
      </c>
      <c r="E106" s="494">
        <v>0</v>
      </c>
      <c r="F106" s="494">
        <v>0</v>
      </c>
      <c r="G106" s="494">
        <v>0</v>
      </c>
      <c r="H106" s="494">
        <v>0</v>
      </c>
      <c r="I106" s="494">
        <v>0</v>
      </c>
      <c r="J106" s="494">
        <v>0</v>
      </c>
      <c r="K106" s="494">
        <v>0</v>
      </c>
      <c r="L106" s="494">
        <v>0</v>
      </c>
      <c r="M106" s="494">
        <v>0</v>
      </c>
      <c r="N106" s="494">
        <f t="shared" si="4"/>
        <v>0</v>
      </c>
    </row>
    <row r="107" spans="2:14" x14ac:dyDescent="0.25">
      <c r="B107" s="502" t="s">
        <v>2981</v>
      </c>
      <c r="C107" s="494">
        <v>0</v>
      </c>
      <c r="D107" s="494">
        <v>0</v>
      </c>
      <c r="E107" s="494">
        <v>0</v>
      </c>
      <c r="F107" s="494">
        <v>0</v>
      </c>
      <c r="G107" s="494">
        <v>0</v>
      </c>
      <c r="H107" s="494">
        <v>0</v>
      </c>
      <c r="I107" s="494">
        <v>0</v>
      </c>
      <c r="J107" s="494">
        <v>0</v>
      </c>
      <c r="K107" s="494">
        <v>0</v>
      </c>
      <c r="L107" s="494">
        <v>0</v>
      </c>
      <c r="M107" s="494">
        <v>0</v>
      </c>
      <c r="N107" s="494">
        <f t="shared" si="4"/>
        <v>0</v>
      </c>
    </row>
    <row r="108" spans="2:14" x14ac:dyDescent="0.25">
      <c r="B108" s="502" t="s">
        <v>2980</v>
      </c>
      <c r="C108" s="494">
        <v>0</v>
      </c>
      <c r="D108" s="494">
        <v>0</v>
      </c>
      <c r="E108" s="494">
        <v>0</v>
      </c>
      <c r="F108" s="494">
        <v>0</v>
      </c>
      <c r="G108" s="494">
        <v>0</v>
      </c>
      <c r="H108" s="494">
        <v>0</v>
      </c>
      <c r="I108" s="494">
        <v>0</v>
      </c>
      <c r="J108" s="494">
        <v>0</v>
      </c>
      <c r="K108" s="494">
        <v>0</v>
      </c>
      <c r="L108" s="494">
        <v>0</v>
      </c>
      <c r="M108" s="494">
        <v>0</v>
      </c>
      <c r="N108" s="494">
        <f t="shared" si="4"/>
        <v>0</v>
      </c>
    </row>
    <row r="109" spans="2:14" x14ac:dyDescent="0.25">
      <c r="B109" s="487" t="s">
        <v>148</v>
      </c>
      <c r="C109" s="493">
        <f t="shared" ref="C109:N109" si="5">SUM(C101:C108)</f>
        <v>0</v>
      </c>
      <c r="D109" s="493">
        <f t="shared" si="5"/>
        <v>0</v>
      </c>
      <c r="E109" s="493">
        <f t="shared" si="5"/>
        <v>0</v>
      </c>
      <c r="F109" s="493">
        <f t="shared" si="5"/>
        <v>0</v>
      </c>
      <c r="G109" s="493">
        <f t="shared" si="5"/>
        <v>0</v>
      </c>
      <c r="H109" s="493">
        <f t="shared" si="5"/>
        <v>0</v>
      </c>
      <c r="I109" s="493">
        <f t="shared" si="5"/>
        <v>0</v>
      </c>
      <c r="J109" s="493">
        <f t="shared" si="5"/>
        <v>0</v>
      </c>
      <c r="K109" s="493">
        <f t="shared" si="5"/>
        <v>0</v>
      </c>
      <c r="L109" s="493">
        <f t="shared" si="5"/>
        <v>0</v>
      </c>
      <c r="M109" s="493">
        <f t="shared" si="5"/>
        <v>0</v>
      </c>
      <c r="N109" s="493">
        <f t="shared" si="5"/>
        <v>0</v>
      </c>
    </row>
    <row r="110" spans="2:14" x14ac:dyDescent="0.25">
      <c r="C110" s="421"/>
      <c r="D110" s="421"/>
      <c r="E110" s="421"/>
      <c r="F110" s="421"/>
      <c r="G110" s="421"/>
      <c r="H110" s="421"/>
      <c r="I110" s="421"/>
      <c r="J110" s="421"/>
      <c r="K110" s="421"/>
      <c r="L110" s="421"/>
      <c r="M110" s="421"/>
      <c r="N110" s="421"/>
    </row>
    <row r="112" spans="2:14" x14ac:dyDescent="0.25">
      <c r="B112" s="374"/>
      <c r="C112" s="501"/>
      <c r="D112" s="501"/>
      <c r="E112" s="501"/>
      <c r="F112" s="501"/>
      <c r="G112" s="501"/>
      <c r="H112" s="501"/>
      <c r="I112" s="501"/>
      <c r="J112" s="501"/>
      <c r="K112" s="501"/>
      <c r="L112" s="501"/>
      <c r="M112" s="501"/>
      <c r="N112" s="501"/>
    </row>
    <row r="113" spans="2:14" ht="15.75" x14ac:dyDescent="0.25">
      <c r="B113" s="579" t="s">
        <v>2979</v>
      </c>
      <c r="C113" s="501"/>
      <c r="D113" s="501"/>
      <c r="E113" s="501"/>
      <c r="F113" s="501"/>
      <c r="G113" s="501"/>
      <c r="H113" s="501"/>
      <c r="I113" s="501"/>
      <c r="J113" s="501"/>
      <c r="K113" s="501"/>
      <c r="L113" s="501"/>
      <c r="M113" s="501"/>
      <c r="N113" s="501"/>
    </row>
    <row r="114" spans="2:14" x14ac:dyDescent="0.25">
      <c r="B114" s="499" t="s">
        <v>2977</v>
      </c>
      <c r="C114" s="499"/>
      <c r="D114" s="498"/>
      <c r="E114" s="498"/>
      <c r="F114" s="498"/>
    </row>
    <row r="115" spans="2:14" x14ac:dyDescent="0.25">
      <c r="F115" s="588" t="s">
        <v>2970</v>
      </c>
    </row>
    <row r="116" spans="2:14" x14ac:dyDescent="0.25">
      <c r="B116" s="477" t="s">
        <v>2969</v>
      </c>
      <c r="C116" s="497"/>
      <c r="D116" s="497"/>
      <c r="E116" s="497"/>
      <c r="F116" s="497">
        <v>0</v>
      </c>
    </row>
    <row r="117" spans="2:14" x14ac:dyDescent="0.25">
      <c r="B117" s="487" t="s">
        <v>148</v>
      </c>
      <c r="C117" s="493"/>
      <c r="D117" s="493"/>
      <c r="E117" s="493"/>
      <c r="F117" s="493">
        <f>SUM(F116:F116)</f>
        <v>0</v>
      </c>
    </row>
    <row r="119" spans="2:14" ht="15.75" x14ac:dyDescent="0.25">
      <c r="B119" s="579" t="s">
        <v>2978</v>
      </c>
    </row>
    <row r="120" spans="2:14" x14ac:dyDescent="0.25">
      <c r="B120" s="499" t="s">
        <v>2977</v>
      </c>
      <c r="C120" s="499"/>
      <c r="D120" s="498"/>
      <c r="E120" s="498"/>
      <c r="F120" s="498"/>
    </row>
    <row r="121" spans="2:14" x14ac:dyDescent="0.25">
      <c r="F121" s="588" t="s">
        <v>2970</v>
      </c>
    </row>
    <row r="122" spans="2:14" x14ac:dyDescent="0.25">
      <c r="B122" s="411" t="s">
        <v>2976</v>
      </c>
      <c r="F122" s="500">
        <v>0</v>
      </c>
    </row>
    <row r="123" spans="2:14" x14ac:dyDescent="0.25">
      <c r="B123" s="411" t="s">
        <v>2975</v>
      </c>
      <c r="F123" s="500">
        <v>0</v>
      </c>
    </row>
    <row r="124" spans="2:14" x14ac:dyDescent="0.25">
      <c r="B124" s="411" t="s">
        <v>2974</v>
      </c>
      <c r="F124" s="500">
        <v>0</v>
      </c>
    </row>
    <row r="125" spans="2:14" x14ac:dyDescent="0.25">
      <c r="B125" s="411" t="s">
        <v>2973</v>
      </c>
      <c r="C125" s="497"/>
      <c r="D125" s="497"/>
      <c r="E125" s="497"/>
      <c r="F125" s="497">
        <v>0</v>
      </c>
    </row>
    <row r="126" spans="2:14" x14ac:dyDescent="0.25">
      <c r="B126" s="487" t="s">
        <v>148</v>
      </c>
      <c r="C126" s="493"/>
      <c r="D126" s="493"/>
      <c r="E126" s="493"/>
      <c r="F126" s="493">
        <f>SUM(F122:F125)</f>
        <v>0</v>
      </c>
    </row>
    <row r="128" spans="2:14" ht="15.75" x14ac:dyDescent="0.25">
      <c r="B128" s="579" t="s">
        <v>2972</v>
      </c>
    </row>
    <row r="129" spans="2:14" x14ac:dyDescent="0.25">
      <c r="B129" s="499" t="s">
        <v>2696</v>
      </c>
      <c r="C129" s="499"/>
      <c r="D129" s="498"/>
      <c r="E129" s="498"/>
      <c r="F129" s="498"/>
    </row>
    <row r="130" spans="2:14" x14ac:dyDescent="0.25">
      <c r="F130" s="588" t="s">
        <v>2970</v>
      </c>
    </row>
    <row r="131" spans="2:14" x14ac:dyDescent="0.25">
      <c r="B131" s="477" t="s">
        <v>2969</v>
      </c>
      <c r="C131" s="497"/>
      <c r="D131" s="497"/>
      <c r="E131" s="497"/>
      <c r="F131" s="497">
        <v>0</v>
      </c>
    </row>
    <row r="132" spans="2:14" x14ac:dyDescent="0.25">
      <c r="B132" s="487" t="s">
        <v>148</v>
      </c>
      <c r="C132" s="493"/>
      <c r="D132" s="493"/>
      <c r="E132" s="493"/>
      <c r="F132" s="493">
        <f>SUM(F131:F131)</f>
        <v>0</v>
      </c>
    </row>
    <row r="134" spans="2:14" ht="15.75" x14ac:dyDescent="0.25">
      <c r="B134" s="579" t="s">
        <v>2971</v>
      </c>
    </row>
    <row r="135" spans="2:14" x14ac:dyDescent="0.25">
      <c r="B135" s="499" t="s">
        <v>2694</v>
      </c>
      <c r="C135" s="499"/>
      <c r="D135" s="498"/>
      <c r="E135" s="498"/>
      <c r="F135" s="498"/>
    </row>
    <row r="136" spans="2:14" x14ac:dyDescent="0.25">
      <c r="F136" s="588" t="s">
        <v>2970</v>
      </c>
    </row>
    <row r="137" spans="2:14" x14ac:dyDescent="0.25">
      <c r="B137" s="477" t="s">
        <v>2969</v>
      </c>
      <c r="C137" s="497"/>
      <c r="D137" s="497"/>
      <c r="E137" s="497"/>
      <c r="F137" s="497">
        <v>0</v>
      </c>
    </row>
    <row r="138" spans="2:14" x14ac:dyDescent="0.25">
      <c r="B138" s="487" t="s">
        <v>148</v>
      </c>
      <c r="C138" s="493"/>
      <c r="D138" s="493"/>
      <c r="E138" s="493"/>
      <c r="F138" s="493">
        <f>SUM(F137:F137)</f>
        <v>0</v>
      </c>
    </row>
    <row r="141" spans="2:14" ht="15.75" x14ac:dyDescent="0.25">
      <c r="B141" s="579" t="s">
        <v>2968</v>
      </c>
    </row>
    <row r="142" spans="2:14" x14ac:dyDescent="0.25">
      <c r="B142" s="490" t="s">
        <v>2967</v>
      </c>
      <c r="C142" s="490"/>
      <c r="D142" s="489"/>
      <c r="E142" s="489"/>
      <c r="F142" s="489"/>
      <c r="G142" s="489"/>
      <c r="H142" s="489"/>
      <c r="I142" s="489"/>
      <c r="J142" s="489"/>
      <c r="K142" s="489"/>
      <c r="L142" s="489"/>
      <c r="M142" s="489"/>
      <c r="N142" s="489"/>
    </row>
    <row r="143" spans="2:14" x14ac:dyDescent="0.25">
      <c r="B143" s="477"/>
      <c r="C143" s="477"/>
      <c r="D143" s="477"/>
      <c r="E143" s="477"/>
      <c r="F143" s="477"/>
      <c r="G143" s="477"/>
      <c r="H143" s="477"/>
      <c r="I143" s="477"/>
      <c r="J143" s="477"/>
      <c r="K143" s="477"/>
      <c r="L143" s="477"/>
      <c r="M143" s="477"/>
      <c r="N143" s="477"/>
    </row>
    <row r="144" spans="2:14" x14ac:dyDescent="0.25">
      <c r="B144" s="477" t="s">
        <v>2966</v>
      </c>
      <c r="C144" s="496" t="s">
        <v>2965</v>
      </c>
      <c r="D144" s="496" t="s">
        <v>2964</v>
      </c>
      <c r="E144" s="496" t="s">
        <v>2963</v>
      </c>
      <c r="F144" s="496" t="s">
        <v>2962</v>
      </c>
      <c r="G144" s="496" t="s">
        <v>2961</v>
      </c>
      <c r="H144" s="496" t="s">
        <v>2960</v>
      </c>
      <c r="I144" s="496" t="s">
        <v>2959</v>
      </c>
      <c r="J144" s="496" t="s">
        <v>2958</v>
      </c>
      <c r="K144" s="496" t="s">
        <v>2957</v>
      </c>
      <c r="L144" s="496" t="s">
        <v>2956</v>
      </c>
      <c r="M144" s="496" t="s">
        <v>146</v>
      </c>
      <c r="N144" s="495" t="s">
        <v>148</v>
      </c>
    </row>
    <row r="145" spans="2:14" x14ac:dyDescent="0.25">
      <c r="B145" s="411" t="s">
        <v>2955</v>
      </c>
      <c r="C145" s="494">
        <v>0</v>
      </c>
      <c r="D145" s="494">
        <v>0</v>
      </c>
      <c r="E145" s="494">
        <v>0</v>
      </c>
      <c r="F145" s="494">
        <v>0</v>
      </c>
      <c r="G145" s="494">
        <v>0</v>
      </c>
      <c r="H145" s="494">
        <v>0</v>
      </c>
      <c r="I145" s="494">
        <v>0</v>
      </c>
      <c r="J145" s="494">
        <v>0</v>
      </c>
      <c r="K145" s="494">
        <v>0</v>
      </c>
      <c r="L145" s="494">
        <v>0</v>
      </c>
      <c r="M145" s="494">
        <v>0</v>
      </c>
      <c r="N145" s="494">
        <f>SUM(C145:M145)</f>
        <v>0</v>
      </c>
    </row>
    <row r="146" spans="2:14" x14ac:dyDescent="0.25">
      <c r="B146" s="411" t="s">
        <v>2954</v>
      </c>
      <c r="C146" s="494">
        <v>0</v>
      </c>
      <c r="D146" s="494">
        <v>0</v>
      </c>
      <c r="E146" s="494">
        <v>0</v>
      </c>
      <c r="F146" s="494">
        <v>0</v>
      </c>
      <c r="G146" s="494">
        <v>0</v>
      </c>
      <c r="H146" s="494">
        <v>0</v>
      </c>
      <c r="I146" s="494">
        <v>0</v>
      </c>
      <c r="J146" s="494">
        <v>0</v>
      </c>
      <c r="K146" s="494">
        <v>0</v>
      </c>
      <c r="L146" s="494">
        <v>0</v>
      </c>
      <c r="M146" s="494">
        <v>0</v>
      </c>
      <c r="N146" s="494">
        <f>SUM(C146:M146)</f>
        <v>0</v>
      </c>
    </row>
    <row r="147" spans="2:14" x14ac:dyDescent="0.25">
      <c r="B147" s="411" t="s">
        <v>2953</v>
      </c>
      <c r="C147" s="494">
        <v>0</v>
      </c>
      <c r="D147" s="494">
        <v>0</v>
      </c>
      <c r="E147" s="494">
        <v>0</v>
      </c>
      <c r="F147" s="494">
        <v>0</v>
      </c>
      <c r="G147" s="494">
        <v>0</v>
      </c>
      <c r="H147" s="494">
        <v>0</v>
      </c>
      <c r="I147" s="494">
        <v>0</v>
      </c>
      <c r="J147" s="494">
        <v>0</v>
      </c>
      <c r="K147" s="494">
        <v>0</v>
      </c>
      <c r="L147" s="494">
        <v>0</v>
      </c>
      <c r="M147" s="494">
        <v>0</v>
      </c>
      <c r="N147" s="494">
        <f>SUM(C147:M147)</f>
        <v>0</v>
      </c>
    </row>
    <row r="148" spans="2:14" x14ac:dyDescent="0.25">
      <c r="B148" s="411" t="s">
        <v>2952</v>
      </c>
      <c r="C148" s="494">
        <v>0</v>
      </c>
      <c r="D148" s="494">
        <v>0</v>
      </c>
      <c r="E148" s="494">
        <v>0</v>
      </c>
      <c r="F148" s="494">
        <v>0</v>
      </c>
      <c r="G148" s="494">
        <v>0</v>
      </c>
      <c r="H148" s="494">
        <v>0</v>
      </c>
      <c r="I148" s="494">
        <v>0</v>
      </c>
      <c r="J148" s="494">
        <v>0</v>
      </c>
      <c r="K148" s="494">
        <v>0</v>
      </c>
      <c r="L148" s="494">
        <v>0</v>
      </c>
      <c r="M148" s="494">
        <v>0</v>
      </c>
      <c r="N148" s="494">
        <f>SUM(C148:M148)</f>
        <v>0</v>
      </c>
    </row>
    <row r="149" spans="2:14" x14ac:dyDescent="0.25">
      <c r="B149" s="411" t="s">
        <v>966</v>
      </c>
      <c r="C149" s="494">
        <v>0</v>
      </c>
      <c r="D149" s="494">
        <v>0</v>
      </c>
      <c r="E149" s="494">
        <v>0</v>
      </c>
      <c r="F149" s="494">
        <v>0</v>
      </c>
      <c r="G149" s="494">
        <v>0</v>
      </c>
      <c r="H149" s="494">
        <v>0</v>
      </c>
      <c r="I149" s="494">
        <v>0</v>
      </c>
      <c r="J149" s="494">
        <v>0</v>
      </c>
      <c r="K149" s="494">
        <v>0</v>
      </c>
      <c r="L149" s="494">
        <v>0</v>
      </c>
      <c r="M149" s="494">
        <v>0</v>
      </c>
      <c r="N149" s="494">
        <f>SUM(C149:M149)</f>
        <v>0</v>
      </c>
    </row>
    <row r="150" spans="2:14" x14ac:dyDescent="0.25">
      <c r="B150" s="487" t="s">
        <v>148</v>
      </c>
      <c r="C150" s="493">
        <f t="shared" ref="C150:N150" si="6">SUM(C145:C149)</f>
        <v>0</v>
      </c>
      <c r="D150" s="493">
        <f t="shared" si="6"/>
        <v>0</v>
      </c>
      <c r="E150" s="493">
        <f t="shared" si="6"/>
        <v>0</v>
      </c>
      <c r="F150" s="493">
        <f t="shared" si="6"/>
        <v>0</v>
      </c>
      <c r="G150" s="493">
        <f t="shared" si="6"/>
        <v>0</v>
      </c>
      <c r="H150" s="493">
        <f t="shared" si="6"/>
        <v>0</v>
      </c>
      <c r="I150" s="493">
        <f t="shared" si="6"/>
        <v>0</v>
      </c>
      <c r="J150" s="493">
        <f t="shared" si="6"/>
        <v>0</v>
      </c>
      <c r="K150" s="493">
        <f t="shared" si="6"/>
        <v>0</v>
      </c>
      <c r="L150" s="493">
        <f t="shared" si="6"/>
        <v>0</v>
      </c>
      <c r="M150" s="493">
        <f t="shared" si="6"/>
        <v>0</v>
      </c>
      <c r="N150" s="493">
        <f t="shared" si="6"/>
        <v>0</v>
      </c>
    </row>
    <row r="153" spans="2:14" x14ac:dyDescent="0.25">
      <c r="N153" s="384" t="s">
        <v>2746</v>
      </c>
    </row>
  </sheetData>
  <hyperlinks>
    <hyperlink ref="N153" location="Contents!A1" display="To Frontpage" xr:uid="{00000000-0004-0000-0F00-000000000000}"/>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243386"/>
  </sheetPr>
  <dimension ref="A1:N112"/>
  <sheetViews>
    <sheetView zoomScale="80" zoomScaleNormal="80" workbookViewId="0">
      <selection activeCell="C37" sqref="C37"/>
    </sheetView>
  </sheetViews>
  <sheetFormatPr defaultColWidth="8.85546875" defaultRowHeight="15" outlineLevelRow="1" x14ac:dyDescent="0.25"/>
  <cols>
    <col min="1" max="1" width="13.28515625" style="279" customWidth="1"/>
    <col min="2" max="2" width="60.5703125" style="279" bestFit="1" customWidth="1"/>
    <col min="3" max="4" width="41" style="279" customWidth="1"/>
    <col min="5" max="5" width="20" style="279" customWidth="1"/>
    <col min="6" max="6" width="19" style="279" customWidth="1"/>
    <col min="7" max="7" width="25.5703125" style="279" customWidth="1"/>
    <col min="8" max="8" width="7.28515625" style="279" customWidth="1"/>
    <col min="9" max="9" width="92" style="279" customWidth="1"/>
    <col min="10" max="11" width="47.7109375" style="279" customWidth="1"/>
    <col min="12" max="12" width="7.28515625" style="279" customWidth="1"/>
    <col min="13" max="13" width="25.7109375" style="279" customWidth="1"/>
    <col min="14" max="14" width="25.7109375" style="278" customWidth="1"/>
    <col min="15" max="16384" width="8.85546875" style="331"/>
  </cols>
  <sheetData>
    <row r="1" spans="1:13" ht="45" customHeight="1" x14ac:dyDescent="0.25">
      <c r="A1" s="637" t="s">
        <v>1569</v>
      </c>
      <c r="B1" s="637"/>
    </row>
    <row r="2" spans="1:13" ht="31.5" x14ac:dyDescent="0.25">
      <c r="A2" s="287" t="s">
        <v>1568</v>
      </c>
      <c r="B2" s="287"/>
      <c r="C2" s="278"/>
      <c r="D2" s="278"/>
      <c r="E2" s="278"/>
      <c r="F2" s="288" t="s">
        <v>3028</v>
      </c>
      <c r="G2" s="289"/>
      <c r="H2" s="278"/>
      <c r="I2" s="287"/>
      <c r="J2" s="278"/>
      <c r="K2" s="278"/>
      <c r="L2" s="278"/>
      <c r="M2" s="278"/>
    </row>
    <row r="3" spans="1:13" ht="15.75" thickBot="1" x14ac:dyDescent="0.3">
      <c r="A3" s="278"/>
      <c r="B3" s="290"/>
      <c r="C3" s="290"/>
      <c r="D3" s="278"/>
      <c r="E3" s="278"/>
      <c r="F3" s="278"/>
      <c r="G3" s="278"/>
      <c r="H3" s="278"/>
      <c r="L3" s="278"/>
      <c r="M3" s="278"/>
    </row>
    <row r="4" spans="1:13" ht="19.5" thickBot="1" x14ac:dyDescent="0.3">
      <c r="A4" s="291"/>
      <c r="B4" s="292" t="s">
        <v>71</v>
      </c>
      <c r="C4" s="293" t="s">
        <v>226</v>
      </c>
      <c r="D4" s="291"/>
      <c r="E4" s="291"/>
      <c r="F4" s="278"/>
      <c r="G4" s="278"/>
      <c r="H4" s="278"/>
      <c r="I4" s="341" t="s">
        <v>1561</v>
      </c>
      <c r="J4" s="598" t="s">
        <v>1239</v>
      </c>
      <c r="L4" s="278"/>
      <c r="M4" s="278"/>
    </row>
    <row r="5" spans="1:13" ht="15.75" thickBot="1" x14ac:dyDescent="0.3">
      <c r="H5" s="278"/>
      <c r="I5" s="597" t="s">
        <v>1241</v>
      </c>
      <c r="J5" s="279" t="s">
        <v>1242</v>
      </c>
      <c r="L5" s="278"/>
      <c r="M5" s="278"/>
    </row>
    <row r="6" spans="1:13" ht="18.75" x14ac:dyDescent="0.25">
      <c r="A6" s="296"/>
      <c r="B6" s="368" t="s">
        <v>1466</v>
      </c>
      <c r="C6" s="296"/>
      <c r="E6" s="282"/>
      <c r="F6" s="282"/>
      <c r="G6" s="282"/>
      <c r="H6" s="278"/>
      <c r="I6" s="597" t="s">
        <v>1244</v>
      </c>
      <c r="J6" s="279" t="s">
        <v>1245</v>
      </c>
      <c r="L6" s="278"/>
      <c r="M6" s="278"/>
    </row>
    <row r="7" spans="1:13" x14ac:dyDescent="0.25">
      <c r="B7" s="369" t="s">
        <v>1567</v>
      </c>
      <c r="H7" s="278"/>
      <c r="I7" s="597" t="s">
        <v>1247</v>
      </c>
      <c r="J7" s="279" t="s">
        <v>1248</v>
      </c>
      <c r="L7" s="278"/>
      <c r="M7" s="278"/>
    </row>
    <row r="8" spans="1:13" x14ac:dyDescent="0.25">
      <c r="B8" s="369" t="s">
        <v>1479</v>
      </c>
      <c r="H8" s="278"/>
      <c r="I8" s="597" t="s">
        <v>1559</v>
      </c>
      <c r="J8" s="279" t="s">
        <v>1560</v>
      </c>
      <c r="L8" s="278"/>
      <c r="M8" s="278"/>
    </row>
    <row r="9" spans="1:13" ht="15.75" thickBot="1" x14ac:dyDescent="0.3">
      <c r="B9" s="370" t="s">
        <v>1501</v>
      </c>
      <c r="H9" s="278"/>
      <c r="L9" s="278"/>
      <c r="M9" s="278"/>
    </row>
    <row r="10" spans="1:13" x14ac:dyDescent="0.25">
      <c r="B10" s="371"/>
      <c r="H10" s="278"/>
      <c r="I10" s="596" t="s">
        <v>1563</v>
      </c>
      <c r="L10" s="278"/>
      <c r="M10" s="278"/>
    </row>
    <row r="11" spans="1:13" x14ac:dyDescent="0.25">
      <c r="B11" s="371"/>
      <c r="H11" s="278"/>
      <c r="I11" s="596" t="s">
        <v>1565</v>
      </c>
      <c r="L11" s="278"/>
      <c r="M11" s="278"/>
    </row>
    <row r="12" spans="1:13" ht="37.5" x14ac:dyDescent="0.25">
      <c r="A12" s="341" t="s">
        <v>81</v>
      </c>
      <c r="B12" s="341" t="s">
        <v>1550</v>
      </c>
      <c r="C12" s="592"/>
      <c r="D12" s="592"/>
      <c r="E12" s="592"/>
      <c r="F12" s="592"/>
      <c r="G12" s="592"/>
      <c r="H12" s="278"/>
      <c r="L12" s="278"/>
      <c r="M12" s="278"/>
    </row>
    <row r="13" spans="1:13" ht="15" customHeight="1" x14ac:dyDescent="0.25">
      <c r="A13" s="303"/>
      <c r="B13" s="590" t="s">
        <v>1478</v>
      </c>
      <c r="C13" s="303" t="s">
        <v>1549</v>
      </c>
      <c r="D13" s="303" t="s">
        <v>1562</v>
      </c>
      <c r="E13" s="595"/>
      <c r="F13" s="589"/>
      <c r="G13" s="589"/>
      <c r="H13" s="278"/>
      <c r="L13" s="278"/>
      <c r="M13" s="278"/>
    </row>
    <row r="14" spans="1:13" x14ac:dyDescent="0.25">
      <c r="A14" s="279" t="s">
        <v>1467</v>
      </c>
      <c r="B14" s="281" t="s">
        <v>1432</v>
      </c>
      <c r="C14" s="279" t="s">
        <v>1245</v>
      </c>
      <c r="D14" s="594"/>
      <c r="E14" s="282"/>
      <c r="F14" s="282"/>
      <c r="G14" s="282"/>
      <c r="H14" s="278"/>
      <c r="L14" s="278"/>
      <c r="M14" s="278"/>
    </row>
    <row r="15" spans="1:13" x14ac:dyDescent="0.25">
      <c r="A15" s="279" t="s">
        <v>1468</v>
      </c>
      <c r="B15" s="281" t="s">
        <v>433</v>
      </c>
      <c r="C15" s="279" t="s">
        <v>2662</v>
      </c>
      <c r="D15" s="279" t="s">
        <v>3025</v>
      </c>
      <c r="E15" s="282"/>
      <c r="F15" s="282"/>
      <c r="G15" s="282"/>
      <c r="H15" s="278"/>
      <c r="L15" s="278"/>
      <c r="M15" s="278"/>
    </row>
    <row r="16" spans="1:13" x14ac:dyDescent="0.25">
      <c r="A16" s="279" t="s">
        <v>1469</v>
      </c>
      <c r="B16" s="281" t="s">
        <v>1433</v>
      </c>
      <c r="C16" s="279" t="s">
        <v>1245</v>
      </c>
      <c r="E16" s="282"/>
      <c r="F16" s="282"/>
      <c r="G16" s="282"/>
      <c r="H16" s="278"/>
      <c r="L16" s="278"/>
      <c r="M16" s="278"/>
    </row>
    <row r="17" spans="1:13" x14ac:dyDescent="0.25">
      <c r="A17" s="279" t="s">
        <v>1470</v>
      </c>
      <c r="B17" s="281" t="s">
        <v>1434</v>
      </c>
      <c r="C17" s="279" t="s">
        <v>1245</v>
      </c>
      <c r="E17" s="282"/>
      <c r="F17" s="282"/>
      <c r="G17" s="282"/>
      <c r="H17" s="278"/>
      <c r="L17" s="278"/>
      <c r="M17" s="278"/>
    </row>
    <row r="18" spans="1:13" x14ac:dyDescent="0.25">
      <c r="A18" s="279" t="s">
        <v>1471</v>
      </c>
      <c r="B18" s="281" t="s">
        <v>1435</v>
      </c>
      <c r="C18" s="279" t="s">
        <v>2662</v>
      </c>
      <c r="D18" s="279" t="s">
        <v>3025</v>
      </c>
      <c r="E18" s="282"/>
      <c r="F18" s="282"/>
      <c r="G18" s="282"/>
      <c r="H18" s="278"/>
      <c r="L18" s="278"/>
      <c r="M18" s="278"/>
    </row>
    <row r="19" spans="1:13" x14ac:dyDescent="0.25">
      <c r="A19" s="279" t="s">
        <v>1472</v>
      </c>
      <c r="B19" s="281" t="s">
        <v>1436</v>
      </c>
      <c r="C19" s="279" t="s">
        <v>1245</v>
      </c>
      <c r="E19" s="282"/>
      <c r="F19" s="282"/>
      <c r="G19" s="282"/>
      <c r="H19" s="278"/>
      <c r="L19" s="278"/>
      <c r="M19" s="278"/>
    </row>
    <row r="20" spans="1:13" x14ac:dyDescent="0.25">
      <c r="A20" s="279" t="s">
        <v>1473</v>
      </c>
      <c r="B20" s="281" t="s">
        <v>1437</v>
      </c>
      <c r="C20" s="279" t="s">
        <v>3027</v>
      </c>
      <c r="D20" s="279" t="s">
        <v>3026</v>
      </c>
      <c r="E20" s="282"/>
      <c r="F20" s="282"/>
      <c r="G20" s="282"/>
      <c r="H20" s="278"/>
      <c r="L20" s="278"/>
      <c r="M20" s="278"/>
    </row>
    <row r="21" spans="1:13" x14ac:dyDescent="0.25">
      <c r="A21" s="279" t="s">
        <v>1474</v>
      </c>
      <c r="B21" s="281" t="s">
        <v>1438</v>
      </c>
      <c r="C21" s="279" t="s">
        <v>1245</v>
      </c>
      <c r="E21" s="282"/>
      <c r="F21" s="282"/>
      <c r="G21" s="282"/>
      <c r="H21" s="278"/>
      <c r="L21" s="278"/>
      <c r="M21" s="278"/>
    </row>
    <row r="22" spans="1:13" x14ac:dyDescent="0.25">
      <c r="A22" s="279" t="s">
        <v>1475</v>
      </c>
      <c r="B22" s="281" t="s">
        <v>1439</v>
      </c>
      <c r="C22" s="279" t="s">
        <v>1248</v>
      </c>
      <c r="E22" s="282"/>
      <c r="F22" s="282"/>
      <c r="G22" s="282"/>
      <c r="H22" s="278"/>
      <c r="L22" s="278"/>
      <c r="M22" s="278"/>
    </row>
    <row r="23" spans="1:13" x14ac:dyDescent="0.25">
      <c r="A23" s="279" t="s">
        <v>1476</v>
      </c>
      <c r="B23" s="281" t="s">
        <v>1545</v>
      </c>
      <c r="C23" s="279" t="s">
        <v>1242</v>
      </c>
      <c r="E23" s="282"/>
      <c r="F23" s="282"/>
      <c r="G23" s="282"/>
      <c r="H23" s="278"/>
      <c r="L23" s="278"/>
      <c r="M23" s="278"/>
    </row>
    <row r="24" spans="1:13" x14ac:dyDescent="0.25">
      <c r="A24" s="279" t="s">
        <v>1547</v>
      </c>
      <c r="B24" s="281" t="s">
        <v>1546</v>
      </c>
      <c r="C24" s="279" t="s">
        <v>2662</v>
      </c>
      <c r="D24" s="279" t="s">
        <v>3025</v>
      </c>
      <c r="E24" s="282"/>
      <c r="F24" s="282"/>
      <c r="G24" s="282"/>
      <c r="H24" s="278"/>
      <c r="L24" s="278"/>
      <c r="M24" s="278"/>
    </row>
    <row r="25" spans="1:13" outlineLevel="1" x14ac:dyDescent="0.25">
      <c r="A25" s="279" t="s">
        <v>1477</v>
      </c>
      <c r="B25" s="305"/>
      <c r="E25" s="282"/>
      <c r="F25" s="282"/>
      <c r="G25" s="282"/>
      <c r="H25" s="278"/>
      <c r="L25" s="278"/>
      <c r="M25" s="278"/>
    </row>
    <row r="26" spans="1:13" outlineLevel="1" x14ac:dyDescent="0.25">
      <c r="A26" s="279" t="s">
        <v>1480</v>
      </c>
      <c r="B26" s="305"/>
      <c r="E26" s="282"/>
      <c r="F26" s="282"/>
      <c r="G26" s="282"/>
      <c r="H26" s="278"/>
      <c r="L26" s="278"/>
      <c r="M26" s="278"/>
    </row>
    <row r="27" spans="1:13" outlineLevel="1" x14ac:dyDescent="0.25">
      <c r="A27" s="279" t="s">
        <v>1481</v>
      </c>
      <c r="B27" s="305"/>
      <c r="E27" s="282"/>
      <c r="F27" s="282"/>
      <c r="G27" s="282"/>
      <c r="H27" s="278"/>
      <c r="L27" s="278"/>
      <c r="M27" s="278"/>
    </row>
    <row r="28" spans="1:13" outlineLevel="1" x14ac:dyDescent="0.25">
      <c r="A28" s="279" t="s">
        <v>1482</v>
      </c>
      <c r="B28" s="305"/>
      <c r="E28" s="282"/>
      <c r="F28" s="282"/>
      <c r="G28" s="282"/>
      <c r="H28" s="278"/>
      <c r="L28" s="278"/>
      <c r="M28" s="278"/>
    </row>
    <row r="29" spans="1:13" outlineLevel="1" x14ac:dyDescent="0.25">
      <c r="A29" s="279" t="s">
        <v>1483</v>
      </c>
      <c r="B29" s="305"/>
      <c r="E29" s="282"/>
      <c r="F29" s="282"/>
      <c r="G29" s="282"/>
      <c r="H29" s="278"/>
      <c r="L29" s="278"/>
      <c r="M29" s="278"/>
    </row>
    <row r="30" spans="1:13" outlineLevel="1" x14ac:dyDescent="0.25">
      <c r="A30" s="279" t="s">
        <v>1484</v>
      </c>
      <c r="B30" s="305"/>
      <c r="E30" s="282"/>
      <c r="F30" s="282"/>
      <c r="G30" s="282"/>
      <c r="H30" s="278"/>
      <c r="L30" s="278"/>
      <c r="M30" s="278"/>
    </row>
    <row r="31" spans="1:13" outlineLevel="1" x14ac:dyDescent="0.25">
      <c r="A31" s="279" t="s">
        <v>1485</v>
      </c>
      <c r="B31" s="305"/>
      <c r="E31" s="282"/>
      <c r="F31" s="282"/>
      <c r="G31" s="282"/>
      <c r="H31" s="278"/>
      <c r="L31" s="278"/>
      <c r="M31" s="278"/>
    </row>
    <row r="32" spans="1:13" outlineLevel="1" x14ac:dyDescent="0.25">
      <c r="A32" s="279" t="s">
        <v>1486</v>
      </c>
      <c r="B32" s="305"/>
      <c r="E32" s="282"/>
      <c r="F32" s="282"/>
      <c r="G32" s="282"/>
      <c r="H32" s="278"/>
      <c r="L32" s="278"/>
      <c r="M32" s="278"/>
    </row>
    <row r="33" spans="1:13" ht="18.75" x14ac:dyDescent="0.25">
      <c r="A33" s="592"/>
      <c r="B33" s="341" t="s">
        <v>1479</v>
      </c>
      <c r="C33" s="592"/>
      <c r="D33" s="592"/>
      <c r="E33" s="592"/>
      <c r="F33" s="592"/>
      <c r="G33" s="592"/>
      <c r="H33" s="278"/>
      <c r="L33" s="278"/>
      <c r="M33" s="278"/>
    </row>
    <row r="34" spans="1:13" ht="15" customHeight="1" x14ac:dyDescent="0.25">
      <c r="A34" s="303"/>
      <c r="B34" s="590" t="s">
        <v>1440</v>
      </c>
      <c r="C34" s="303" t="s">
        <v>1557</v>
      </c>
      <c r="D34" s="303" t="s">
        <v>1562</v>
      </c>
      <c r="E34" s="303" t="s">
        <v>1441</v>
      </c>
      <c r="F34" s="589"/>
      <c r="G34" s="589"/>
      <c r="H34" s="278"/>
      <c r="L34" s="278"/>
      <c r="M34" s="278"/>
    </row>
    <row r="35" spans="1:13" x14ac:dyDescent="0.25">
      <c r="A35" s="279" t="s">
        <v>1502</v>
      </c>
      <c r="B35" s="281" t="s">
        <v>3024</v>
      </c>
      <c r="C35" s="279" t="s">
        <v>1245</v>
      </c>
      <c r="D35" s="279" t="s">
        <v>1245</v>
      </c>
      <c r="E35" s="279" t="s">
        <v>1245</v>
      </c>
      <c r="F35" s="593"/>
      <c r="G35" s="593"/>
      <c r="H35" s="278"/>
      <c r="L35" s="278"/>
      <c r="M35" s="278"/>
    </row>
    <row r="36" spans="1:13" x14ac:dyDescent="0.25">
      <c r="A36" s="279" t="s">
        <v>1503</v>
      </c>
      <c r="B36" s="281" t="s">
        <v>1442</v>
      </c>
      <c r="C36" s="279" t="s">
        <v>1245</v>
      </c>
      <c r="D36" s="279" t="s">
        <v>1245</v>
      </c>
      <c r="E36" s="279" t="s">
        <v>1245</v>
      </c>
      <c r="H36" s="278"/>
      <c r="L36" s="278"/>
      <c r="M36" s="278"/>
    </row>
    <row r="37" spans="1:13" x14ac:dyDescent="0.25">
      <c r="A37" s="279" t="s">
        <v>1504</v>
      </c>
      <c r="B37" s="281" t="s">
        <v>1443</v>
      </c>
      <c r="C37" s="279" t="s">
        <v>1245</v>
      </c>
      <c r="D37" s="279" t="s">
        <v>1245</v>
      </c>
      <c r="E37" s="279" t="s">
        <v>1245</v>
      </c>
      <c r="H37" s="278"/>
      <c r="L37" s="278"/>
      <c r="M37" s="278"/>
    </row>
    <row r="38" spans="1:13" x14ac:dyDescent="0.25">
      <c r="A38" s="279" t="s">
        <v>1505</v>
      </c>
      <c r="B38" s="281" t="s">
        <v>1444</v>
      </c>
      <c r="C38" s="279" t="s">
        <v>1245</v>
      </c>
      <c r="D38" s="279" t="s">
        <v>1245</v>
      </c>
      <c r="E38" s="279" t="s">
        <v>1245</v>
      </c>
      <c r="H38" s="278"/>
      <c r="L38" s="278"/>
      <c r="M38" s="278"/>
    </row>
    <row r="39" spans="1:13" x14ac:dyDescent="0.25">
      <c r="A39" s="279" t="s">
        <v>1506</v>
      </c>
      <c r="B39" s="281" t="s">
        <v>1445</v>
      </c>
      <c r="C39" s="279" t="s">
        <v>1245</v>
      </c>
      <c r="D39" s="279" t="s">
        <v>1245</v>
      </c>
      <c r="E39" s="279" t="s">
        <v>1245</v>
      </c>
      <c r="H39" s="278"/>
      <c r="L39" s="278"/>
      <c r="M39" s="278"/>
    </row>
    <row r="40" spans="1:13" x14ac:dyDescent="0.25">
      <c r="A40" s="279" t="s">
        <v>1507</v>
      </c>
      <c r="B40" s="281" t="s">
        <v>1446</v>
      </c>
      <c r="C40" s="279" t="s">
        <v>1245</v>
      </c>
      <c r="D40" s="279" t="s">
        <v>1245</v>
      </c>
      <c r="E40" s="279" t="s">
        <v>1245</v>
      </c>
      <c r="H40" s="278"/>
      <c r="L40" s="278"/>
      <c r="M40" s="278"/>
    </row>
    <row r="41" spans="1:13" x14ac:dyDescent="0.25">
      <c r="A41" s="279" t="s">
        <v>1508</v>
      </c>
      <c r="B41" s="281" t="s">
        <v>1447</v>
      </c>
      <c r="C41" s="279" t="s">
        <v>1245</v>
      </c>
      <c r="D41" s="279" t="s">
        <v>1245</v>
      </c>
      <c r="E41" s="279" t="s">
        <v>1245</v>
      </c>
      <c r="H41" s="278"/>
      <c r="L41" s="278"/>
      <c r="M41" s="278"/>
    </row>
    <row r="42" spans="1:13" x14ac:dyDescent="0.25">
      <c r="A42" s="279" t="s">
        <v>1509</v>
      </c>
      <c r="B42" s="281" t="s">
        <v>1448</v>
      </c>
      <c r="C42" s="279" t="s">
        <v>1245</v>
      </c>
      <c r="D42" s="279" t="s">
        <v>1245</v>
      </c>
      <c r="E42" s="279" t="s">
        <v>1245</v>
      </c>
      <c r="H42" s="278"/>
      <c r="L42" s="278"/>
      <c r="M42" s="278"/>
    </row>
    <row r="43" spans="1:13" x14ac:dyDescent="0.25">
      <c r="A43" s="279" t="s">
        <v>1510</v>
      </c>
      <c r="B43" s="281" t="s">
        <v>1449</v>
      </c>
      <c r="C43" s="279" t="s">
        <v>1245</v>
      </c>
      <c r="D43" s="279" t="s">
        <v>1245</v>
      </c>
      <c r="E43" s="279" t="s">
        <v>1245</v>
      </c>
      <c r="H43" s="278"/>
      <c r="L43" s="278"/>
      <c r="M43" s="278"/>
    </row>
    <row r="44" spans="1:13" x14ac:dyDescent="0.25">
      <c r="A44" s="279" t="s">
        <v>1511</v>
      </c>
      <c r="B44" s="281" t="s">
        <v>1450</v>
      </c>
      <c r="C44" s="279" t="s">
        <v>1245</v>
      </c>
      <c r="D44" s="279" t="s">
        <v>1245</v>
      </c>
      <c r="E44" s="279" t="s">
        <v>1245</v>
      </c>
      <c r="H44" s="278"/>
      <c r="L44" s="278"/>
      <c r="M44" s="278"/>
    </row>
    <row r="45" spans="1:13" x14ac:dyDescent="0.25">
      <c r="A45" s="279" t="s">
        <v>1512</v>
      </c>
      <c r="B45" s="281" t="s">
        <v>1451</v>
      </c>
      <c r="C45" s="279" t="s">
        <v>1245</v>
      </c>
      <c r="D45" s="279" t="s">
        <v>1245</v>
      </c>
      <c r="E45" s="279" t="s">
        <v>1245</v>
      </c>
      <c r="H45" s="278"/>
      <c r="L45" s="278"/>
      <c r="M45" s="278"/>
    </row>
    <row r="46" spans="1:13" x14ac:dyDescent="0.25">
      <c r="A46" s="279" t="s">
        <v>1513</v>
      </c>
      <c r="B46" s="281" t="s">
        <v>1452</v>
      </c>
      <c r="C46" s="279" t="s">
        <v>1245</v>
      </c>
      <c r="D46" s="279" t="s">
        <v>1245</v>
      </c>
      <c r="E46" s="279" t="s">
        <v>1245</v>
      </c>
      <c r="H46" s="278"/>
      <c r="L46" s="278"/>
      <c r="M46" s="278"/>
    </row>
    <row r="47" spans="1:13" x14ac:dyDescent="0.25">
      <c r="A47" s="279" t="s">
        <v>1514</v>
      </c>
      <c r="B47" s="281" t="s">
        <v>1453</v>
      </c>
      <c r="C47" s="279" t="s">
        <v>1245</v>
      </c>
      <c r="D47" s="279" t="s">
        <v>1245</v>
      </c>
      <c r="E47" s="279" t="s">
        <v>1245</v>
      </c>
      <c r="H47" s="278"/>
      <c r="L47" s="278"/>
      <c r="M47" s="278"/>
    </row>
    <row r="48" spans="1:13" x14ac:dyDescent="0.25">
      <c r="A48" s="279" t="s">
        <v>1515</v>
      </c>
      <c r="B48" s="281" t="s">
        <v>1454</v>
      </c>
      <c r="C48" s="279" t="s">
        <v>1245</v>
      </c>
      <c r="D48" s="279" t="s">
        <v>1245</v>
      </c>
      <c r="E48" s="279" t="s">
        <v>1245</v>
      </c>
      <c r="H48" s="278"/>
      <c r="L48" s="278"/>
      <c r="M48" s="278"/>
    </row>
    <row r="49" spans="1:13" x14ac:dyDescent="0.25">
      <c r="A49" s="279" t="s">
        <v>1516</v>
      </c>
      <c r="B49" s="281" t="s">
        <v>1455</v>
      </c>
      <c r="C49" s="279" t="s">
        <v>1245</v>
      </c>
      <c r="D49" s="279" t="s">
        <v>1245</v>
      </c>
      <c r="E49" s="279" t="s">
        <v>1245</v>
      </c>
      <c r="H49" s="278"/>
      <c r="L49" s="278"/>
      <c r="M49" s="278"/>
    </row>
    <row r="50" spans="1:13" x14ac:dyDescent="0.25">
      <c r="A50" s="279" t="s">
        <v>1517</v>
      </c>
      <c r="B50" s="281" t="s">
        <v>1456</v>
      </c>
      <c r="C50" s="279" t="s">
        <v>1245</v>
      </c>
      <c r="D50" s="279" t="s">
        <v>1245</v>
      </c>
      <c r="E50" s="279" t="s">
        <v>1245</v>
      </c>
      <c r="H50" s="278"/>
      <c r="L50" s="278"/>
      <c r="M50" s="278"/>
    </row>
    <row r="51" spans="1:13" x14ac:dyDescent="0.25">
      <c r="A51" s="279" t="s">
        <v>1518</v>
      </c>
      <c r="B51" s="281" t="s">
        <v>1457</v>
      </c>
      <c r="C51" s="279" t="s">
        <v>1245</v>
      </c>
      <c r="D51" s="279" t="s">
        <v>1245</v>
      </c>
      <c r="E51" s="279" t="s">
        <v>1245</v>
      </c>
      <c r="H51" s="278"/>
      <c r="L51" s="278"/>
      <c r="M51" s="278"/>
    </row>
    <row r="52" spans="1:13" x14ac:dyDescent="0.25">
      <c r="A52" s="279" t="s">
        <v>1519</v>
      </c>
      <c r="B52" s="281" t="s">
        <v>1458</v>
      </c>
      <c r="C52" s="279" t="s">
        <v>1245</v>
      </c>
      <c r="D52" s="279" t="s">
        <v>1245</v>
      </c>
      <c r="E52" s="279" t="s">
        <v>1245</v>
      </c>
      <c r="H52" s="278"/>
      <c r="L52" s="278"/>
      <c r="M52" s="278"/>
    </row>
    <row r="53" spans="1:13" x14ac:dyDescent="0.25">
      <c r="A53" s="279" t="s">
        <v>1520</v>
      </c>
      <c r="B53" s="281" t="s">
        <v>1459</v>
      </c>
      <c r="C53" s="279" t="s">
        <v>1245</v>
      </c>
      <c r="D53" s="279" t="s">
        <v>1245</v>
      </c>
      <c r="E53" s="279" t="s">
        <v>1245</v>
      </c>
      <c r="H53" s="278"/>
      <c r="L53" s="278"/>
      <c r="M53" s="278"/>
    </row>
    <row r="54" spans="1:13" x14ac:dyDescent="0.25">
      <c r="A54" s="279" t="s">
        <v>1521</v>
      </c>
      <c r="B54" s="281" t="s">
        <v>1460</v>
      </c>
      <c r="C54" s="279" t="s">
        <v>1245</v>
      </c>
      <c r="D54" s="279" t="s">
        <v>1245</v>
      </c>
      <c r="E54" s="279" t="s">
        <v>1245</v>
      </c>
      <c r="H54" s="278"/>
      <c r="L54" s="278"/>
      <c r="M54" s="278"/>
    </row>
    <row r="55" spans="1:13" x14ac:dyDescent="0.25">
      <c r="A55" s="279" t="s">
        <v>1522</v>
      </c>
      <c r="B55" s="281" t="s">
        <v>1461</v>
      </c>
      <c r="C55" s="279" t="s">
        <v>1245</v>
      </c>
      <c r="D55" s="279" t="s">
        <v>1245</v>
      </c>
      <c r="E55" s="279" t="s">
        <v>1245</v>
      </c>
      <c r="H55" s="278"/>
      <c r="L55" s="278"/>
      <c r="M55" s="278"/>
    </row>
    <row r="56" spans="1:13" x14ac:dyDescent="0.25">
      <c r="A56" s="279" t="s">
        <v>1523</v>
      </c>
      <c r="B56" s="281" t="s">
        <v>1462</v>
      </c>
      <c r="C56" s="279" t="s">
        <v>1245</v>
      </c>
      <c r="D56" s="279" t="s">
        <v>1245</v>
      </c>
      <c r="E56" s="279" t="s">
        <v>1245</v>
      </c>
      <c r="H56" s="278"/>
      <c r="L56" s="278"/>
      <c r="M56" s="278"/>
    </row>
    <row r="57" spans="1:13" x14ac:dyDescent="0.25">
      <c r="A57" s="279" t="s">
        <v>1524</v>
      </c>
      <c r="B57" s="281" t="s">
        <v>1463</v>
      </c>
      <c r="C57" s="279" t="s">
        <v>1245</v>
      </c>
      <c r="D57" s="279" t="s">
        <v>1245</v>
      </c>
      <c r="E57" s="279" t="s">
        <v>1245</v>
      </c>
      <c r="H57" s="278"/>
      <c r="L57" s="278"/>
      <c r="M57" s="278"/>
    </row>
    <row r="58" spans="1:13" x14ac:dyDescent="0.25">
      <c r="A58" s="279" t="s">
        <v>1525</v>
      </c>
      <c r="B58" s="281" t="s">
        <v>1464</v>
      </c>
      <c r="C58" s="279" t="s">
        <v>1245</v>
      </c>
      <c r="D58" s="279" t="s">
        <v>1245</v>
      </c>
      <c r="E58" s="279" t="s">
        <v>1245</v>
      </c>
      <c r="H58" s="278"/>
      <c r="L58" s="278"/>
      <c r="M58" s="278"/>
    </row>
    <row r="59" spans="1:13" x14ac:dyDescent="0.25">
      <c r="A59" s="279" t="s">
        <v>1526</v>
      </c>
      <c r="B59" s="281" t="s">
        <v>1465</v>
      </c>
      <c r="C59" s="279" t="s">
        <v>1245</v>
      </c>
      <c r="D59" s="279" t="s">
        <v>1245</v>
      </c>
      <c r="E59" s="279" t="s">
        <v>1245</v>
      </c>
      <c r="H59" s="278"/>
      <c r="L59" s="278"/>
      <c r="M59" s="278"/>
    </row>
    <row r="60" spans="1:13" outlineLevel="1" x14ac:dyDescent="0.25">
      <c r="A60" s="279" t="s">
        <v>1487</v>
      </c>
      <c r="B60" s="281"/>
      <c r="E60" s="281"/>
      <c r="F60" s="281"/>
      <c r="G60" s="281"/>
      <c r="H60" s="278"/>
      <c r="L60" s="278"/>
      <c r="M60" s="278"/>
    </row>
    <row r="61" spans="1:13" outlineLevel="1" x14ac:dyDescent="0.25">
      <c r="A61" s="279" t="s">
        <v>1488</v>
      </c>
      <c r="B61" s="281"/>
      <c r="E61" s="281"/>
      <c r="F61" s="281"/>
      <c r="G61" s="281"/>
      <c r="H61" s="278"/>
      <c r="L61" s="278"/>
      <c r="M61" s="278"/>
    </row>
    <row r="62" spans="1:13" outlineLevel="1" x14ac:dyDescent="0.25">
      <c r="A62" s="279" t="s">
        <v>1489</v>
      </c>
      <c r="B62" s="281"/>
      <c r="E62" s="281"/>
      <c r="F62" s="281"/>
      <c r="G62" s="281"/>
      <c r="H62" s="278"/>
      <c r="L62" s="278"/>
      <c r="M62" s="278"/>
    </row>
    <row r="63" spans="1:13" outlineLevel="1" x14ac:dyDescent="0.25">
      <c r="A63" s="279" t="s">
        <v>1490</v>
      </c>
      <c r="B63" s="281"/>
      <c r="E63" s="281"/>
      <c r="F63" s="281"/>
      <c r="G63" s="281"/>
      <c r="H63" s="278"/>
      <c r="L63" s="278"/>
      <c r="M63" s="278"/>
    </row>
    <row r="64" spans="1:13" outlineLevel="1" x14ac:dyDescent="0.25">
      <c r="A64" s="279" t="s">
        <v>1491</v>
      </c>
      <c r="B64" s="281"/>
      <c r="E64" s="281"/>
      <c r="F64" s="281"/>
      <c r="G64" s="281"/>
      <c r="H64" s="278"/>
      <c r="L64" s="278"/>
      <c r="M64" s="278"/>
    </row>
    <row r="65" spans="1:14" outlineLevel="1" x14ac:dyDescent="0.25">
      <c r="A65" s="279" t="s">
        <v>1492</v>
      </c>
      <c r="B65" s="281"/>
      <c r="E65" s="281"/>
      <c r="F65" s="281"/>
      <c r="G65" s="281"/>
      <c r="H65" s="278"/>
      <c r="L65" s="278"/>
      <c r="M65" s="278"/>
    </row>
    <row r="66" spans="1:14" outlineLevel="1" x14ac:dyDescent="0.25">
      <c r="A66" s="279" t="s">
        <v>1493</v>
      </c>
      <c r="B66" s="281"/>
      <c r="E66" s="281"/>
      <c r="F66" s="281"/>
      <c r="G66" s="281"/>
      <c r="H66" s="278"/>
      <c r="L66" s="278"/>
      <c r="M66" s="278"/>
    </row>
    <row r="67" spans="1:14" outlineLevel="1" x14ac:dyDescent="0.25">
      <c r="A67" s="279" t="s">
        <v>1494</v>
      </c>
      <c r="B67" s="281"/>
      <c r="E67" s="281"/>
      <c r="F67" s="281"/>
      <c r="G67" s="281"/>
      <c r="H67" s="278"/>
      <c r="L67" s="278"/>
      <c r="M67" s="278"/>
    </row>
    <row r="68" spans="1:14" outlineLevel="1" x14ac:dyDescent="0.25">
      <c r="A68" s="279" t="s">
        <v>1495</v>
      </c>
      <c r="B68" s="281"/>
      <c r="E68" s="281"/>
      <c r="F68" s="281"/>
      <c r="G68" s="281"/>
      <c r="H68" s="278"/>
      <c r="L68" s="278"/>
      <c r="M68" s="278"/>
    </row>
    <row r="69" spans="1:14" outlineLevel="1" x14ac:dyDescent="0.25">
      <c r="A69" s="279" t="s">
        <v>1496</v>
      </c>
      <c r="B69" s="281"/>
      <c r="E69" s="281"/>
      <c r="F69" s="281"/>
      <c r="G69" s="281"/>
      <c r="H69" s="278"/>
      <c r="L69" s="278"/>
      <c r="M69" s="278"/>
    </row>
    <row r="70" spans="1:14" outlineLevel="1" x14ac:dyDescent="0.25">
      <c r="A70" s="279" t="s">
        <v>1497</v>
      </c>
      <c r="B70" s="281"/>
      <c r="E70" s="281"/>
      <c r="F70" s="281"/>
      <c r="G70" s="281"/>
      <c r="H70" s="278"/>
      <c r="L70" s="278"/>
      <c r="M70" s="278"/>
    </row>
    <row r="71" spans="1:14" outlineLevel="1" x14ac:dyDescent="0.25">
      <c r="A71" s="279" t="s">
        <v>1498</v>
      </c>
      <c r="B71" s="281"/>
      <c r="E71" s="281"/>
      <c r="F71" s="281"/>
      <c r="G71" s="281"/>
      <c r="H71" s="278"/>
      <c r="L71" s="278"/>
      <c r="M71" s="278"/>
    </row>
    <row r="72" spans="1:14" outlineLevel="1" x14ac:dyDescent="0.25">
      <c r="A72" s="279" t="s">
        <v>1499</v>
      </c>
      <c r="B72" s="281"/>
      <c r="E72" s="281"/>
      <c r="F72" s="281"/>
      <c r="G72" s="281"/>
      <c r="H72" s="278"/>
      <c r="L72" s="278"/>
      <c r="M72" s="278"/>
    </row>
    <row r="73" spans="1:14" ht="18.75" x14ac:dyDescent="0.25">
      <c r="A73" s="592"/>
      <c r="B73" s="341" t="s">
        <v>1501</v>
      </c>
      <c r="C73" s="592"/>
      <c r="D73" s="592"/>
      <c r="E73" s="592"/>
      <c r="F73" s="592"/>
      <c r="G73" s="592"/>
      <c r="H73" s="278"/>
    </row>
    <row r="74" spans="1:14" ht="15" customHeight="1" x14ac:dyDescent="0.25">
      <c r="A74" s="303"/>
      <c r="B74" s="590" t="s">
        <v>819</v>
      </c>
      <c r="C74" s="303" t="s">
        <v>1566</v>
      </c>
      <c r="D74" s="303"/>
      <c r="E74" s="589"/>
      <c r="F74" s="589"/>
      <c r="G74" s="589"/>
      <c r="H74" s="331"/>
      <c r="I74" s="331"/>
      <c r="J74" s="331"/>
      <c r="K74" s="331"/>
      <c r="L74" s="331"/>
      <c r="M74" s="331"/>
      <c r="N74" s="331"/>
    </row>
    <row r="75" spans="1:14" x14ac:dyDescent="0.25">
      <c r="A75" s="279" t="s">
        <v>1527</v>
      </c>
      <c r="B75" s="279" t="s">
        <v>1548</v>
      </c>
      <c r="C75" s="591">
        <v>154.89013135103522</v>
      </c>
      <c r="H75" s="278"/>
    </row>
    <row r="76" spans="1:14" x14ac:dyDescent="0.25">
      <c r="A76" s="279" t="s">
        <v>1528</v>
      </c>
      <c r="B76" s="279" t="s">
        <v>1564</v>
      </c>
      <c r="C76" s="591">
        <v>263.46036831772102</v>
      </c>
      <c r="H76" s="278"/>
    </row>
    <row r="77" spans="1:14" outlineLevel="1" x14ac:dyDescent="0.25">
      <c r="A77" s="279" t="s">
        <v>1529</v>
      </c>
      <c r="H77" s="278"/>
    </row>
    <row r="78" spans="1:14" outlineLevel="1" x14ac:dyDescent="0.25">
      <c r="A78" s="279" t="s">
        <v>1530</v>
      </c>
      <c r="H78" s="278"/>
    </row>
    <row r="79" spans="1:14" outlineLevel="1" x14ac:dyDescent="0.25">
      <c r="A79" s="279" t="s">
        <v>1531</v>
      </c>
      <c r="H79" s="278"/>
    </row>
    <row r="80" spans="1:14" outlineLevel="1" x14ac:dyDescent="0.25">
      <c r="A80" s="279" t="s">
        <v>1532</v>
      </c>
      <c r="H80" s="278"/>
    </row>
    <row r="81" spans="1:8" ht="30" x14ac:dyDescent="0.25">
      <c r="A81" s="303"/>
      <c r="B81" s="590" t="s">
        <v>1533</v>
      </c>
      <c r="C81" s="303" t="s">
        <v>515</v>
      </c>
      <c r="D81" s="303" t="s">
        <v>516</v>
      </c>
      <c r="E81" s="589" t="s">
        <v>831</v>
      </c>
      <c r="F81" s="589" t="s">
        <v>1016</v>
      </c>
      <c r="G81" s="589" t="s">
        <v>1556</v>
      </c>
      <c r="H81" s="278"/>
    </row>
    <row r="82" spans="1:8" x14ac:dyDescent="0.25">
      <c r="A82" s="279" t="s">
        <v>1534</v>
      </c>
      <c r="B82" s="279" t="s">
        <v>1623</v>
      </c>
      <c r="C82" s="512">
        <v>1.2571431118864318E-3</v>
      </c>
      <c r="D82" s="512">
        <v>7.8214898578481335E-4</v>
      </c>
      <c r="E82" s="512" t="s">
        <v>1245</v>
      </c>
      <c r="F82" s="512" t="s">
        <v>1245</v>
      </c>
      <c r="G82" s="512">
        <v>1.1478023486338894E-3</v>
      </c>
      <c r="H82" s="278"/>
    </row>
    <row r="83" spans="1:8" x14ac:dyDescent="0.25">
      <c r="A83" s="279" t="s">
        <v>1535</v>
      </c>
      <c r="B83" s="279" t="s">
        <v>1553</v>
      </c>
      <c r="C83" s="512">
        <v>6.3230095777158375E-4</v>
      </c>
      <c r="D83" s="512">
        <v>4.9448194557579785E-4</v>
      </c>
      <c r="E83" s="512" t="s">
        <v>1245</v>
      </c>
      <c r="F83" s="512" t="s">
        <v>1245</v>
      </c>
      <c r="G83" s="512">
        <v>6.0057585812061504E-4</v>
      </c>
      <c r="H83" s="278"/>
    </row>
    <row r="84" spans="1:8" x14ac:dyDescent="0.25">
      <c r="A84" s="279" t="s">
        <v>1536</v>
      </c>
      <c r="B84" s="279" t="s">
        <v>1551</v>
      </c>
      <c r="C84" s="512">
        <v>9.2433705483198499E-4</v>
      </c>
      <c r="D84" s="512">
        <v>7.3679321959299767E-4</v>
      </c>
      <c r="E84" s="512" t="s">
        <v>1245</v>
      </c>
      <c r="F84" s="512" t="s">
        <v>1245</v>
      </c>
      <c r="G84" s="512">
        <v>8.8116560288869811E-4</v>
      </c>
      <c r="H84" s="278"/>
    </row>
    <row r="85" spans="1:8" x14ac:dyDescent="0.25">
      <c r="A85" s="279" t="s">
        <v>1537</v>
      </c>
      <c r="B85" s="279" t="s">
        <v>1552</v>
      </c>
      <c r="C85" s="512">
        <v>4.9616086664472196E-4</v>
      </c>
      <c r="D85" s="512">
        <v>3.7002941620339067E-4</v>
      </c>
      <c r="E85" s="512" t="s">
        <v>1245</v>
      </c>
      <c r="F85" s="512" t="s">
        <v>1245</v>
      </c>
      <c r="G85" s="512">
        <v>4.6712617273262313E-4</v>
      </c>
      <c r="H85" s="278"/>
    </row>
    <row r="86" spans="1:8" x14ac:dyDescent="0.25">
      <c r="A86" s="279" t="s">
        <v>1555</v>
      </c>
      <c r="B86" s="279" t="s">
        <v>1554</v>
      </c>
      <c r="C86" s="512">
        <v>1.0295756132397392E-3</v>
      </c>
      <c r="D86" s="512">
        <v>9.1621253672126912E-4</v>
      </c>
      <c r="E86" s="512" t="s">
        <v>1245</v>
      </c>
      <c r="F86" s="512" t="s">
        <v>1245</v>
      </c>
      <c r="G86" s="512">
        <v>1.0034801214640495E-3</v>
      </c>
      <c r="H86" s="278"/>
    </row>
    <row r="87" spans="1:8" outlineLevel="1" x14ac:dyDescent="0.25">
      <c r="A87" s="279" t="s">
        <v>1538</v>
      </c>
      <c r="H87" s="278"/>
    </row>
    <row r="88" spans="1:8" outlineLevel="1" x14ac:dyDescent="0.25">
      <c r="A88" s="279" t="s">
        <v>1539</v>
      </c>
      <c r="H88" s="278"/>
    </row>
    <row r="89" spans="1:8" outlineLevel="1" x14ac:dyDescent="0.25">
      <c r="A89" s="279" t="s">
        <v>1540</v>
      </c>
      <c r="H89" s="278"/>
    </row>
    <row r="90" spans="1:8" outlineLevel="1" x14ac:dyDescent="0.25">
      <c r="A90" s="279" t="s">
        <v>1541</v>
      </c>
      <c r="H90" s="278"/>
    </row>
    <row r="91" spans="1:8" x14ac:dyDescent="0.25">
      <c r="H91" s="278"/>
    </row>
    <row r="92" spans="1:8" x14ac:dyDescent="0.25">
      <c r="H92" s="278"/>
    </row>
    <row r="93" spans="1:8" x14ac:dyDescent="0.25">
      <c r="H93" s="278"/>
    </row>
    <row r="94" spans="1:8" x14ac:dyDescent="0.25">
      <c r="H94" s="278"/>
    </row>
    <row r="95" spans="1:8" x14ac:dyDescent="0.25">
      <c r="H95" s="278"/>
    </row>
    <row r="96" spans="1:8" x14ac:dyDescent="0.25">
      <c r="H96" s="278"/>
    </row>
    <row r="97" spans="8:8" x14ac:dyDescent="0.25">
      <c r="H97" s="278"/>
    </row>
    <row r="98" spans="8:8" x14ac:dyDescent="0.25">
      <c r="H98" s="278"/>
    </row>
    <row r="99" spans="8:8" x14ac:dyDescent="0.25">
      <c r="H99" s="278"/>
    </row>
    <row r="100" spans="8:8" x14ac:dyDescent="0.25">
      <c r="H100" s="278"/>
    </row>
    <row r="101" spans="8:8" x14ac:dyDescent="0.25">
      <c r="H101" s="278"/>
    </row>
    <row r="102" spans="8:8" x14ac:dyDescent="0.25">
      <c r="H102" s="278"/>
    </row>
    <row r="103" spans="8:8" x14ac:dyDescent="0.25">
      <c r="H103" s="278"/>
    </row>
    <row r="104" spans="8:8" x14ac:dyDescent="0.25">
      <c r="H104" s="278"/>
    </row>
    <row r="105" spans="8:8" x14ac:dyDescent="0.25">
      <c r="H105" s="278"/>
    </row>
    <row r="106" spans="8:8" x14ac:dyDescent="0.25">
      <c r="H106" s="278"/>
    </row>
    <row r="107" spans="8:8" x14ac:dyDescent="0.25">
      <c r="H107" s="278"/>
    </row>
    <row r="108" spans="8:8" x14ac:dyDescent="0.25">
      <c r="H108" s="278"/>
    </row>
    <row r="109" spans="8:8" x14ac:dyDescent="0.25">
      <c r="H109" s="278"/>
    </row>
    <row r="110" spans="8:8" x14ac:dyDescent="0.25">
      <c r="H110" s="278"/>
    </row>
    <row r="111" spans="8:8" x14ac:dyDescent="0.25">
      <c r="H111" s="278"/>
    </row>
    <row r="112" spans="8:8" x14ac:dyDescent="0.25">
      <c r="H112" s="278"/>
    </row>
  </sheetData>
  <sheetProtection algorithmName="SHA-512" hashValue="jv7zleCuwwtZpwBdbSnv+PCq1dyeH91BtdYn+LwyEiQwYyJm6JHb0stUxMOQ65ZjbEoDMwyreiCG3fazUnkIsg==" saltValue="TD/mHFLUHBTYNkGvQJCbtA==" spinCount="100000" sheet="1" formatCells="0" formatColumns="0" formatRows="0" insertHyperlinks="0" sort="0" autoFilter="0" pivotTables="0"/>
  <protectedRanges>
    <protectedRange sqref="C4 C14:D24 B35:E72 C75:C80 B77:B80 C82:G90 B87:B90" name="Optional ECBECAIs"/>
  </protectedRanges>
  <mergeCells count="1">
    <mergeCell ref="A1:B1"/>
  </mergeCells>
  <hyperlinks>
    <hyperlink ref="B8" location="'E. Optional ECB-ECAIs data'!B33" display="2.  Additional information on the swaps" xr:uid="{00000000-0004-0000-1000-000000000000}"/>
    <hyperlink ref="B7" location="'E. Optional ECB-ECAIs data'!B12" display="1. Additional information on the programme" xr:uid="{00000000-0004-0000-1000-000001000000}"/>
    <hyperlink ref="B9" location="'E. Optional ECB-ECAIs data'!B73" display="3.  Additional information on the asset distribution" xr:uid="{00000000-0004-0000-10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66" customWidth="1"/>
    <col min="2" max="2" width="60.7109375" style="66" customWidth="1"/>
    <col min="3" max="4" width="40.7109375" style="66" customWidth="1"/>
    <col min="5" max="5" width="7.28515625" style="66" customWidth="1"/>
    <col min="6" max="6" width="40.7109375" style="66" customWidth="1"/>
    <col min="7" max="7" width="40.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4" ht="31.5" x14ac:dyDescent="0.25">
      <c r="A1" s="189" t="s">
        <v>816</v>
      </c>
      <c r="B1" s="189"/>
      <c r="C1" s="64"/>
      <c r="D1" s="64"/>
      <c r="E1" s="64"/>
      <c r="F1" s="197" t="s">
        <v>2094</v>
      </c>
      <c r="H1" s="64"/>
      <c r="I1" s="63"/>
      <c r="J1" s="64"/>
      <c r="K1" s="64"/>
      <c r="L1" s="64"/>
      <c r="M1" s="64"/>
    </row>
    <row r="2" spans="1:14" ht="15.75" thickBot="1" x14ac:dyDescent="0.3">
      <c r="A2" s="64"/>
      <c r="B2" s="64"/>
      <c r="C2" s="64"/>
      <c r="D2" s="64"/>
      <c r="E2" s="64"/>
      <c r="F2" s="64"/>
      <c r="H2"/>
      <c r="L2" s="64"/>
      <c r="M2" s="64"/>
    </row>
    <row r="3" spans="1:14" ht="19.5" thickBot="1" x14ac:dyDescent="0.3">
      <c r="A3" s="67"/>
      <c r="B3" s="68" t="s">
        <v>71</v>
      </c>
      <c r="C3" s="69" t="s">
        <v>72</v>
      </c>
      <c r="D3" s="67"/>
      <c r="E3" s="67"/>
      <c r="F3" s="67"/>
      <c r="G3" s="67"/>
      <c r="H3"/>
      <c r="L3" s="64"/>
      <c r="M3" s="64"/>
    </row>
    <row r="4" spans="1:14" ht="15.75" thickBot="1" x14ac:dyDescent="0.3">
      <c r="H4"/>
      <c r="L4" s="64"/>
      <c r="M4" s="64"/>
    </row>
    <row r="5" spans="1:14" ht="18.75" x14ac:dyDescent="0.25">
      <c r="B5" s="71" t="s">
        <v>817</v>
      </c>
      <c r="C5" s="70"/>
      <c r="E5" s="72"/>
      <c r="F5" s="72"/>
      <c r="H5"/>
      <c r="L5" s="64"/>
      <c r="M5" s="64"/>
    </row>
    <row r="6" spans="1:14" ht="15.75" thickBot="1" x14ac:dyDescent="0.3">
      <c r="B6" s="75" t="s">
        <v>818</v>
      </c>
      <c r="H6"/>
      <c r="L6" s="64"/>
      <c r="M6" s="64"/>
    </row>
    <row r="7" spans="1:14" s="117" customFormat="1" x14ac:dyDescent="0.25">
      <c r="A7" s="66"/>
      <c r="B7" s="90"/>
      <c r="C7" s="66"/>
      <c r="D7" s="66"/>
      <c r="E7" s="66"/>
      <c r="F7" s="66"/>
      <c r="G7" s="64"/>
      <c r="H7"/>
      <c r="I7" s="66"/>
      <c r="J7" s="66"/>
      <c r="K7" s="66"/>
      <c r="L7" s="64"/>
      <c r="M7" s="64"/>
      <c r="N7" s="64"/>
    </row>
    <row r="8" spans="1:14" ht="37.5" x14ac:dyDescent="0.25">
      <c r="A8" s="77" t="s">
        <v>81</v>
      </c>
      <c r="B8" s="77" t="s">
        <v>818</v>
      </c>
      <c r="C8" s="78"/>
      <c r="D8" s="78"/>
      <c r="E8" s="78"/>
      <c r="F8" s="78"/>
      <c r="G8" s="79"/>
      <c r="H8"/>
      <c r="I8" s="83"/>
      <c r="J8" s="72"/>
      <c r="K8" s="72"/>
      <c r="L8" s="72"/>
      <c r="M8" s="72"/>
    </row>
    <row r="9" spans="1:14" ht="15" customHeight="1" x14ac:dyDescent="0.25">
      <c r="A9" s="85"/>
      <c r="B9" s="86" t="s">
        <v>819</v>
      </c>
      <c r="C9" s="85"/>
      <c r="D9" s="85"/>
      <c r="E9" s="85"/>
      <c r="F9" s="88"/>
      <c r="G9" s="88"/>
      <c r="H9"/>
      <c r="I9" s="83"/>
      <c r="J9" s="80"/>
      <c r="K9" s="80"/>
      <c r="L9" s="80"/>
      <c r="M9" s="99"/>
      <c r="N9" s="99"/>
    </row>
    <row r="10" spans="1:14" x14ac:dyDescent="0.25">
      <c r="A10" s="66" t="s">
        <v>820</v>
      </c>
      <c r="B10" s="66" t="s">
        <v>821</v>
      </c>
      <c r="C10" s="193" t="s">
        <v>83</v>
      </c>
      <c r="E10" s="83"/>
      <c r="F10" s="83"/>
      <c r="H10"/>
      <c r="I10" s="83"/>
      <c r="L10" s="83"/>
      <c r="M10" s="83"/>
    </row>
    <row r="11" spans="1:14" outlineLevel="1" x14ac:dyDescent="0.25">
      <c r="A11" s="66" t="s">
        <v>822</v>
      </c>
      <c r="B11" s="95" t="s">
        <v>509</v>
      </c>
      <c r="C11" s="193"/>
      <c r="E11" s="83"/>
      <c r="F11" s="83"/>
      <c r="H11"/>
      <c r="I11" s="83"/>
      <c r="L11" s="83"/>
      <c r="M11" s="83"/>
    </row>
    <row r="12" spans="1:14" outlineLevel="1" x14ac:dyDescent="0.25">
      <c r="A12" s="66" t="s">
        <v>823</v>
      </c>
      <c r="B12" s="95" t="s">
        <v>511</v>
      </c>
      <c r="C12" s="193"/>
      <c r="E12" s="83"/>
      <c r="F12" s="83"/>
      <c r="H12"/>
      <c r="I12" s="83"/>
      <c r="L12" s="83"/>
      <c r="M12" s="83"/>
    </row>
    <row r="13" spans="1:14" outlineLevel="1" x14ac:dyDescent="0.25">
      <c r="A13" s="66" t="s">
        <v>824</v>
      </c>
      <c r="E13" s="83"/>
      <c r="F13" s="83"/>
      <c r="H13"/>
      <c r="I13" s="83"/>
      <c r="L13" s="83"/>
      <c r="M13" s="83"/>
    </row>
    <row r="14" spans="1:14" outlineLevel="1" x14ac:dyDescent="0.25">
      <c r="A14" s="66" t="s">
        <v>825</v>
      </c>
      <c r="E14" s="83"/>
      <c r="F14" s="83"/>
      <c r="H14"/>
      <c r="I14" s="83"/>
      <c r="L14" s="83"/>
      <c r="M14" s="83"/>
    </row>
    <row r="15" spans="1:14" outlineLevel="1" x14ac:dyDescent="0.25">
      <c r="A15" s="66" t="s">
        <v>826</v>
      </c>
      <c r="E15" s="83"/>
      <c r="F15" s="83"/>
      <c r="H15"/>
      <c r="I15" s="83"/>
      <c r="L15" s="83"/>
      <c r="M15" s="83"/>
    </row>
    <row r="16" spans="1:14" outlineLevel="1" x14ac:dyDescent="0.25">
      <c r="A16" s="66" t="s">
        <v>827</v>
      </c>
      <c r="E16" s="83"/>
      <c r="F16" s="83"/>
      <c r="H16"/>
      <c r="I16" s="83"/>
      <c r="L16" s="83"/>
      <c r="M16" s="83"/>
    </row>
    <row r="17" spans="1:14" outlineLevel="1" x14ac:dyDescent="0.25">
      <c r="A17" s="66" t="s">
        <v>828</v>
      </c>
      <c r="E17" s="83"/>
      <c r="F17" s="83"/>
      <c r="H17"/>
      <c r="I17" s="83"/>
      <c r="L17" s="83"/>
      <c r="M17" s="83"/>
    </row>
    <row r="18" spans="1:14" x14ac:dyDescent="0.25">
      <c r="A18" s="85"/>
      <c r="B18" s="85" t="s">
        <v>829</v>
      </c>
      <c r="C18" s="85" t="s">
        <v>686</v>
      </c>
      <c r="D18" s="85" t="s">
        <v>830</v>
      </c>
      <c r="E18" s="85"/>
      <c r="F18" s="85" t="s">
        <v>831</v>
      </c>
      <c r="G18" s="85" t="s">
        <v>832</v>
      </c>
      <c r="H18"/>
      <c r="I18" s="116"/>
      <c r="J18" s="80"/>
      <c r="K18" s="80"/>
      <c r="L18" s="72"/>
      <c r="M18" s="80"/>
      <c r="N18" s="80"/>
    </row>
    <row r="19" spans="1:14" x14ac:dyDescent="0.25">
      <c r="A19" s="66" t="s">
        <v>833</v>
      </c>
      <c r="B19" s="66" t="s">
        <v>834</v>
      </c>
      <c r="C19" s="192" t="s">
        <v>83</v>
      </c>
      <c r="D19" s="80"/>
      <c r="E19" s="80"/>
      <c r="F19" s="99"/>
      <c r="G19" s="99"/>
      <c r="H19"/>
      <c r="I19" s="83"/>
      <c r="L19" s="80"/>
      <c r="M19" s="99"/>
      <c r="N19" s="99"/>
    </row>
    <row r="20" spans="1:14" x14ac:dyDescent="0.25">
      <c r="A20" s="80"/>
      <c r="B20" s="116"/>
      <c r="C20" s="80"/>
      <c r="D20" s="80"/>
      <c r="E20" s="80"/>
      <c r="F20" s="99"/>
      <c r="G20" s="99"/>
      <c r="H20"/>
      <c r="I20" s="116"/>
      <c r="J20" s="80"/>
      <c r="K20" s="80"/>
      <c r="L20" s="80"/>
      <c r="M20" s="99"/>
      <c r="N20" s="99"/>
    </row>
    <row r="21" spans="1:14" x14ac:dyDescent="0.25">
      <c r="B21" s="66" t="s">
        <v>691</v>
      </c>
      <c r="C21" s="80"/>
      <c r="D21" s="80"/>
      <c r="E21" s="80"/>
      <c r="F21" s="99"/>
      <c r="G21" s="99"/>
      <c r="H21"/>
      <c r="I21" s="83"/>
      <c r="J21" s="80"/>
      <c r="K21" s="80"/>
      <c r="L21" s="80"/>
      <c r="M21" s="99"/>
      <c r="N21" s="99"/>
    </row>
    <row r="22" spans="1:14" x14ac:dyDescent="0.25">
      <c r="A22" s="66" t="s">
        <v>835</v>
      </c>
      <c r="B22" s="83" t="s">
        <v>608</v>
      </c>
      <c r="C22" s="192" t="s">
        <v>83</v>
      </c>
      <c r="D22" s="193" t="s">
        <v>83</v>
      </c>
      <c r="E22" s="83"/>
      <c r="F22" s="206" t="str">
        <f>IF($C$37=0,"",IF(C22="[for completion]","",C22/$C$37))</f>
        <v/>
      </c>
      <c r="G22" s="206" t="str">
        <f>IF($D$37=0,"",IF(D22="[for completion]","",D22/$D$37))</f>
        <v/>
      </c>
      <c r="H22"/>
      <c r="I22" s="83"/>
      <c r="L22" s="83"/>
      <c r="M22" s="92"/>
      <c r="N22" s="92"/>
    </row>
    <row r="23" spans="1:14" x14ac:dyDescent="0.25">
      <c r="A23" s="66" t="s">
        <v>836</v>
      </c>
      <c r="B23" s="83" t="s">
        <v>608</v>
      </c>
      <c r="C23" s="192" t="s">
        <v>83</v>
      </c>
      <c r="D23" s="193" t="s">
        <v>83</v>
      </c>
      <c r="E23" s="83"/>
      <c r="F23" s="206" t="str">
        <f t="shared" ref="F23:F36" si="0">IF($C$37=0,"",IF(C23="[for completion]","",C23/$C$37))</f>
        <v/>
      </c>
      <c r="G23" s="206" t="str">
        <f t="shared" ref="G23:G36" si="1">IF($D$37=0,"",IF(D23="[for completion]","",D23/$D$37))</f>
        <v/>
      </c>
      <c r="H23"/>
      <c r="I23" s="83"/>
      <c r="L23" s="83"/>
      <c r="M23" s="92"/>
      <c r="N23" s="92"/>
    </row>
    <row r="24" spans="1:14" x14ac:dyDescent="0.25">
      <c r="A24" s="66" t="s">
        <v>837</v>
      </c>
      <c r="B24" s="83" t="s">
        <v>608</v>
      </c>
      <c r="C24" s="192" t="s">
        <v>83</v>
      </c>
      <c r="D24" s="193" t="s">
        <v>83</v>
      </c>
      <c r="F24" s="206" t="str">
        <f t="shared" si="0"/>
        <v/>
      </c>
      <c r="G24" s="206" t="str">
        <f t="shared" si="1"/>
        <v/>
      </c>
      <c r="H24"/>
      <c r="I24" s="83"/>
      <c r="M24" s="92"/>
      <c r="N24" s="92"/>
    </row>
    <row r="25" spans="1:14" x14ac:dyDescent="0.25">
      <c r="A25" s="66" t="s">
        <v>838</v>
      </c>
      <c r="B25" s="83" t="s">
        <v>608</v>
      </c>
      <c r="C25" s="192" t="s">
        <v>83</v>
      </c>
      <c r="D25" s="193" t="s">
        <v>83</v>
      </c>
      <c r="E25" s="103"/>
      <c r="F25" s="206" t="str">
        <f t="shared" si="0"/>
        <v/>
      </c>
      <c r="G25" s="206" t="str">
        <f t="shared" si="1"/>
        <v/>
      </c>
      <c r="H25"/>
      <c r="I25" s="83"/>
      <c r="L25" s="103"/>
      <c r="M25" s="92"/>
      <c r="N25" s="92"/>
    </row>
    <row r="26" spans="1:14" x14ac:dyDescent="0.25">
      <c r="A26" s="66" t="s">
        <v>839</v>
      </c>
      <c r="B26" s="83" t="s">
        <v>608</v>
      </c>
      <c r="C26" s="192" t="s">
        <v>83</v>
      </c>
      <c r="D26" s="193" t="s">
        <v>83</v>
      </c>
      <c r="E26" s="103"/>
      <c r="F26" s="206" t="str">
        <f t="shared" si="0"/>
        <v/>
      </c>
      <c r="G26" s="206" t="str">
        <f t="shared" si="1"/>
        <v/>
      </c>
      <c r="H26"/>
      <c r="I26" s="83"/>
      <c r="L26" s="103"/>
      <c r="M26" s="92"/>
      <c r="N26" s="92"/>
    </row>
    <row r="27" spans="1:14" x14ac:dyDescent="0.25">
      <c r="A27" s="66" t="s">
        <v>840</v>
      </c>
      <c r="B27" s="83" t="s">
        <v>608</v>
      </c>
      <c r="C27" s="192" t="s">
        <v>83</v>
      </c>
      <c r="D27" s="193" t="s">
        <v>83</v>
      </c>
      <c r="E27" s="103"/>
      <c r="F27" s="206" t="str">
        <f t="shared" si="0"/>
        <v/>
      </c>
      <c r="G27" s="206" t="str">
        <f t="shared" si="1"/>
        <v/>
      </c>
      <c r="H27"/>
      <c r="I27" s="83"/>
      <c r="L27" s="103"/>
      <c r="M27" s="92"/>
      <c r="N27" s="92"/>
    </row>
    <row r="28" spans="1:14" x14ac:dyDescent="0.25">
      <c r="A28" s="66" t="s">
        <v>841</v>
      </c>
      <c r="B28" s="83" t="s">
        <v>608</v>
      </c>
      <c r="C28" s="192" t="s">
        <v>83</v>
      </c>
      <c r="D28" s="193" t="s">
        <v>83</v>
      </c>
      <c r="E28" s="103"/>
      <c r="F28" s="206" t="str">
        <f t="shared" si="0"/>
        <v/>
      </c>
      <c r="G28" s="206" t="str">
        <f t="shared" si="1"/>
        <v/>
      </c>
      <c r="H28"/>
      <c r="I28" s="83"/>
      <c r="L28" s="103"/>
      <c r="M28" s="92"/>
      <c r="N28" s="92"/>
    </row>
    <row r="29" spans="1:14" x14ac:dyDescent="0.25">
      <c r="A29" s="66" t="s">
        <v>842</v>
      </c>
      <c r="B29" s="83" t="s">
        <v>608</v>
      </c>
      <c r="C29" s="192" t="s">
        <v>83</v>
      </c>
      <c r="D29" s="193" t="s">
        <v>83</v>
      </c>
      <c r="E29" s="103"/>
      <c r="F29" s="206" t="str">
        <f t="shared" si="0"/>
        <v/>
      </c>
      <c r="G29" s="206" t="str">
        <f t="shared" si="1"/>
        <v/>
      </c>
      <c r="H29"/>
      <c r="I29" s="83"/>
      <c r="L29" s="103"/>
      <c r="M29" s="92"/>
      <c r="N29" s="92"/>
    </row>
    <row r="30" spans="1:14" x14ac:dyDescent="0.25">
      <c r="A30" s="66" t="s">
        <v>843</v>
      </c>
      <c r="B30" s="83" t="s">
        <v>608</v>
      </c>
      <c r="C30" s="192" t="s">
        <v>83</v>
      </c>
      <c r="D30" s="193" t="s">
        <v>83</v>
      </c>
      <c r="E30" s="103"/>
      <c r="F30" s="206" t="str">
        <f t="shared" si="0"/>
        <v/>
      </c>
      <c r="G30" s="206" t="str">
        <f t="shared" si="1"/>
        <v/>
      </c>
      <c r="H30"/>
      <c r="I30" s="83"/>
      <c r="L30" s="103"/>
      <c r="M30" s="92"/>
      <c r="N30" s="92"/>
    </row>
    <row r="31" spans="1:14" x14ac:dyDescent="0.25">
      <c r="A31" s="66" t="s">
        <v>844</v>
      </c>
      <c r="B31" s="83" t="s">
        <v>608</v>
      </c>
      <c r="C31" s="192" t="s">
        <v>83</v>
      </c>
      <c r="D31" s="193" t="s">
        <v>83</v>
      </c>
      <c r="E31" s="103"/>
      <c r="F31" s="206" t="str">
        <f t="shared" si="0"/>
        <v/>
      </c>
      <c r="G31" s="206" t="str">
        <f t="shared" si="1"/>
        <v/>
      </c>
      <c r="H31"/>
      <c r="I31" s="83"/>
      <c r="L31" s="103"/>
      <c r="M31" s="92"/>
      <c r="N31" s="92"/>
    </row>
    <row r="32" spans="1:14" x14ac:dyDescent="0.25">
      <c r="A32" s="66" t="s">
        <v>845</v>
      </c>
      <c r="B32" s="83" t="s">
        <v>608</v>
      </c>
      <c r="C32" s="192" t="s">
        <v>83</v>
      </c>
      <c r="D32" s="193" t="s">
        <v>83</v>
      </c>
      <c r="E32" s="103"/>
      <c r="F32" s="206" t="str">
        <f t="shared" si="0"/>
        <v/>
      </c>
      <c r="G32" s="206" t="str">
        <f t="shared" si="1"/>
        <v/>
      </c>
      <c r="H32"/>
      <c r="I32" s="83"/>
      <c r="L32" s="103"/>
      <c r="M32" s="92"/>
      <c r="N32" s="92"/>
    </row>
    <row r="33" spans="1:14" x14ac:dyDescent="0.25">
      <c r="A33" s="66" t="s">
        <v>846</v>
      </c>
      <c r="B33" s="83" t="s">
        <v>608</v>
      </c>
      <c r="C33" s="192" t="s">
        <v>83</v>
      </c>
      <c r="D33" s="193" t="s">
        <v>83</v>
      </c>
      <c r="E33" s="103"/>
      <c r="F33" s="206" t="str">
        <f t="shared" si="0"/>
        <v/>
      </c>
      <c r="G33" s="206" t="str">
        <f t="shared" si="1"/>
        <v/>
      </c>
      <c r="H33"/>
      <c r="I33" s="83"/>
      <c r="L33" s="103"/>
      <c r="M33" s="92"/>
      <c r="N33" s="92"/>
    </row>
    <row r="34" spans="1:14" x14ac:dyDescent="0.25">
      <c r="A34" s="66" t="s">
        <v>847</v>
      </c>
      <c r="B34" s="83" t="s">
        <v>608</v>
      </c>
      <c r="C34" s="192" t="s">
        <v>83</v>
      </c>
      <c r="D34" s="193" t="s">
        <v>83</v>
      </c>
      <c r="E34" s="103"/>
      <c r="F34" s="206" t="str">
        <f t="shared" si="0"/>
        <v/>
      </c>
      <c r="G34" s="206" t="str">
        <f t="shared" si="1"/>
        <v/>
      </c>
      <c r="H34"/>
      <c r="I34" s="83"/>
      <c r="L34" s="103"/>
      <c r="M34" s="92"/>
      <c r="N34" s="92"/>
    </row>
    <row r="35" spans="1:14" x14ac:dyDescent="0.25">
      <c r="A35" s="66" t="s">
        <v>848</v>
      </c>
      <c r="B35" s="83" t="s">
        <v>608</v>
      </c>
      <c r="C35" s="192" t="s">
        <v>83</v>
      </c>
      <c r="D35" s="193" t="s">
        <v>83</v>
      </c>
      <c r="E35" s="103"/>
      <c r="F35" s="206" t="str">
        <f t="shared" si="0"/>
        <v/>
      </c>
      <c r="G35" s="206" t="str">
        <f t="shared" si="1"/>
        <v/>
      </c>
      <c r="H35"/>
      <c r="I35" s="83"/>
      <c r="L35" s="103"/>
      <c r="M35" s="92"/>
      <c r="N35" s="92"/>
    </row>
    <row r="36" spans="1:14" x14ac:dyDescent="0.25">
      <c r="A36" s="66" t="s">
        <v>849</v>
      </c>
      <c r="B36" s="83" t="s">
        <v>608</v>
      </c>
      <c r="C36" s="192" t="s">
        <v>83</v>
      </c>
      <c r="D36" s="193" t="s">
        <v>83</v>
      </c>
      <c r="E36" s="103"/>
      <c r="F36" s="206" t="str">
        <f t="shared" si="0"/>
        <v/>
      </c>
      <c r="G36" s="206" t="str">
        <f t="shared" si="1"/>
        <v/>
      </c>
      <c r="H36"/>
      <c r="I36" s="83"/>
      <c r="L36" s="103"/>
      <c r="M36" s="92"/>
      <c r="N36" s="92"/>
    </row>
    <row r="37" spans="1:14" x14ac:dyDescent="0.25">
      <c r="A37" s="66" t="s">
        <v>850</v>
      </c>
      <c r="B37" s="93" t="s">
        <v>148</v>
      </c>
      <c r="C37" s="194">
        <f>SUM(C22:C36)</f>
        <v>0</v>
      </c>
      <c r="D37" s="91">
        <f>SUM(D22:D36)</f>
        <v>0</v>
      </c>
      <c r="E37" s="103"/>
      <c r="F37" s="207">
        <f>SUM(F22:F36)</f>
        <v>0</v>
      </c>
      <c r="G37" s="207">
        <f>SUM(G22:G36)</f>
        <v>0</v>
      </c>
      <c r="H37"/>
      <c r="I37" s="93"/>
      <c r="J37" s="83"/>
      <c r="K37" s="83"/>
      <c r="L37" s="103"/>
      <c r="M37" s="94"/>
      <c r="N37" s="94"/>
    </row>
    <row r="38" spans="1:14" x14ac:dyDescent="0.25">
      <c r="A38" s="85"/>
      <c r="B38" s="86" t="s">
        <v>851</v>
      </c>
      <c r="C38" s="85" t="s">
        <v>113</v>
      </c>
      <c r="D38" s="85"/>
      <c r="E38" s="87"/>
      <c r="F38" s="85" t="s">
        <v>831</v>
      </c>
      <c r="G38" s="85"/>
      <c r="H38"/>
      <c r="I38" s="116"/>
      <c r="J38" s="80"/>
      <c r="K38" s="80"/>
      <c r="L38" s="72"/>
      <c r="M38" s="80"/>
      <c r="N38" s="80"/>
    </row>
    <row r="39" spans="1:14" x14ac:dyDescent="0.25">
      <c r="A39" s="66" t="s">
        <v>852</v>
      </c>
      <c r="B39" s="83" t="s">
        <v>853</v>
      </c>
      <c r="C39" s="192" t="s">
        <v>83</v>
      </c>
      <c r="E39" s="118"/>
      <c r="F39" s="206" t="str">
        <f>IF($C$42=0,"",IF(C39="[for completion]","",C39/$C$42))</f>
        <v/>
      </c>
      <c r="G39" s="91"/>
      <c r="H39"/>
      <c r="I39" s="83"/>
      <c r="L39" s="118"/>
      <c r="M39" s="92"/>
      <c r="N39" s="91"/>
    </row>
    <row r="40" spans="1:14" x14ac:dyDescent="0.25">
      <c r="A40" s="66" t="s">
        <v>854</v>
      </c>
      <c r="B40" s="83" t="s">
        <v>855</v>
      </c>
      <c r="C40" s="192" t="s">
        <v>83</v>
      </c>
      <c r="E40" s="118"/>
      <c r="F40" s="206" t="str">
        <f>IF($C$42=0,"",IF(C40="[for completion]","",C40/$C$42))</f>
        <v/>
      </c>
      <c r="G40" s="91"/>
      <c r="H40"/>
      <c r="I40" s="83"/>
      <c r="L40" s="118"/>
      <c r="M40" s="92"/>
      <c r="N40" s="91"/>
    </row>
    <row r="41" spans="1:14" x14ac:dyDescent="0.25">
      <c r="A41" s="66" t="s">
        <v>856</v>
      </c>
      <c r="B41" s="83" t="s">
        <v>146</v>
      </c>
      <c r="C41" s="192" t="s">
        <v>83</v>
      </c>
      <c r="E41" s="103"/>
      <c r="F41" s="206" t="str">
        <f>IF($C$42=0,"",IF(C41="[for completion]","",C41/$C$42))</f>
        <v/>
      </c>
      <c r="G41" s="91"/>
      <c r="H41"/>
      <c r="I41" s="83"/>
      <c r="L41" s="103"/>
      <c r="M41" s="92"/>
      <c r="N41" s="91"/>
    </row>
    <row r="42" spans="1:14" x14ac:dyDescent="0.25">
      <c r="A42" s="66" t="s">
        <v>857</v>
      </c>
      <c r="B42" s="93" t="s">
        <v>148</v>
      </c>
      <c r="C42" s="194">
        <f>SUM(C39:C41)</f>
        <v>0</v>
      </c>
      <c r="D42" s="83"/>
      <c r="E42" s="103"/>
      <c r="F42" s="207">
        <f>SUM(F39:F41)</f>
        <v>0</v>
      </c>
      <c r="G42" s="91"/>
      <c r="H42"/>
      <c r="I42" s="83"/>
      <c r="L42" s="103"/>
      <c r="M42" s="92"/>
      <c r="N42" s="91"/>
    </row>
    <row r="43" spans="1:14" outlineLevel="1" x14ac:dyDescent="0.25">
      <c r="A43" s="66" t="s">
        <v>858</v>
      </c>
      <c r="B43" s="93"/>
      <c r="C43" s="83"/>
      <c r="D43" s="83"/>
      <c r="E43" s="103"/>
      <c r="F43" s="94"/>
      <c r="G43" s="91"/>
      <c r="H43"/>
      <c r="I43" s="83"/>
      <c r="L43" s="103"/>
      <c r="M43" s="92"/>
      <c r="N43" s="91"/>
    </row>
    <row r="44" spans="1:14" outlineLevel="1" x14ac:dyDescent="0.25">
      <c r="A44" s="66" t="s">
        <v>859</v>
      </c>
      <c r="B44" s="93"/>
      <c r="C44" s="83"/>
      <c r="D44" s="83"/>
      <c r="E44" s="103"/>
      <c r="F44" s="94"/>
      <c r="G44" s="91"/>
      <c r="H44"/>
      <c r="I44" s="83"/>
      <c r="L44" s="103"/>
      <c r="M44" s="92"/>
      <c r="N44" s="91"/>
    </row>
    <row r="45" spans="1:14" outlineLevel="1" x14ac:dyDescent="0.25">
      <c r="A45" s="66" t="s">
        <v>860</v>
      </c>
      <c r="B45" s="83"/>
      <c r="E45" s="103"/>
      <c r="F45" s="92"/>
      <c r="G45" s="91"/>
      <c r="H45"/>
      <c r="I45" s="83"/>
      <c r="L45" s="103"/>
      <c r="M45" s="92"/>
      <c r="N45" s="91"/>
    </row>
    <row r="46" spans="1:14" outlineLevel="1" x14ac:dyDescent="0.25">
      <c r="A46" s="66" t="s">
        <v>861</v>
      </c>
      <c r="B46" s="83"/>
      <c r="E46" s="103"/>
      <c r="F46" s="92"/>
      <c r="G46" s="91"/>
      <c r="H46"/>
      <c r="I46" s="83"/>
      <c r="L46" s="103"/>
      <c r="M46" s="92"/>
      <c r="N46" s="91"/>
    </row>
    <row r="47" spans="1:14" outlineLevel="1" x14ac:dyDescent="0.25">
      <c r="A47" s="66" t="s">
        <v>862</v>
      </c>
      <c r="B47" s="83"/>
      <c r="E47" s="103"/>
      <c r="F47" s="92"/>
      <c r="G47" s="91"/>
      <c r="H47"/>
      <c r="I47" s="83"/>
      <c r="L47" s="103"/>
      <c r="M47" s="92"/>
      <c r="N47" s="91"/>
    </row>
    <row r="48" spans="1:14" ht="15" customHeight="1" x14ac:dyDescent="0.25">
      <c r="A48" s="85"/>
      <c r="B48" s="86" t="s">
        <v>525</v>
      </c>
      <c r="C48" s="85" t="s">
        <v>831</v>
      </c>
      <c r="D48" s="85"/>
      <c r="E48" s="87"/>
      <c r="F48" s="88"/>
      <c r="G48" s="88"/>
      <c r="H48"/>
      <c r="I48" s="116"/>
      <c r="J48" s="80"/>
      <c r="K48" s="80"/>
      <c r="L48" s="72"/>
      <c r="M48" s="99"/>
      <c r="N48" s="99"/>
    </row>
    <row r="49" spans="1:14" x14ac:dyDescent="0.25">
      <c r="A49" s="66" t="s">
        <v>863</v>
      </c>
      <c r="B49" s="115" t="s">
        <v>527</v>
      </c>
      <c r="C49" s="186">
        <f>SUM(C50:C76)</f>
        <v>0</v>
      </c>
      <c r="G49" s="66"/>
      <c r="H49"/>
      <c r="I49" s="72"/>
      <c r="N49" s="66"/>
    </row>
    <row r="50" spans="1:14" x14ac:dyDescent="0.25">
      <c r="A50" s="66" t="s">
        <v>864</v>
      </c>
      <c r="B50" s="66" t="s">
        <v>529</v>
      </c>
      <c r="C50" s="186" t="s">
        <v>83</v>
      </c>
      <c r="G50" s="66"/>
      <c r="H50"/>
      <c r="N50" s="66"/>
    </row>
    <row r="51" spans="1:14" x14ac:dyDescent="0.25">
      <c r="A51" s="66" t="s">
        <v>865</v>
      </c>
      <c r="B51" s="66" t="s">
        <v>531</v>
      </c>
      <c r="C51" s="186" t="s">
        <v>83</v>
      </c>
      <c r="G51" s="66"/>
      <c r="H51"/>
      <c r="N51" s="66"/>
    </row>
    <row r="52" spans="1:14" x14ac:dyDescent="0.25">
      <c r="A52" s="66" t="s">
        <v>866</v>
      </c>
      <c r="B52" s="66" t="s">
        <v>533</v>
      </c>
      <c r="C52" s="186" t="s">
        <v>83</v>
      </c>
      <c r="G52" s="66"/>
      <c r="H52"/>
      <c r="N52" s="66"/>
    </row>
    <row r="53" spans="1:14" x14ac:dyDescent="0.25">
      <c r="A53" s="66" t="s">
        <v>867</v>
      </c>
      <c r="B53" s="66" t="s">
        <v>535</v>
      </c>
      <c r="C53" s="186" t="s">
        <v>83</v>
      </c>
      <c r="G53" s="66"/>
      <c r="H53"/>
      <c r="N53" s="66"/>
    </row>
    <row r="54" spans="1:14" x14ac:dyDescent="0.25">
      <c r="A54" s="66" t="s">
        <v>868</v>
      </c>
      <c r="B54" s="66" t="s">
        <v>537</v>
      </c>
      <c r="C54" s="186" t="s">
        <v>83</v>
      </c>
      <c r="G54" s="66"/>
      <c r="H54"/>
      <c r="N54" s="66"/>
    </row>
    <row r="55" spans="1:14" x14ac:dyDescent="0.25">
      <c r="A55" s="66" t="s">
        <v>869</v>
      </c>
      <c r="B55" s="66" t="s">
        <v>2636</v>
      </c>
      <c r="C55" s="186" t="s">
        <v>83</v>
      </c>
      <c r="G55" s="66"/>
      <c r="H55"/>
      <c r="N55" s="66"/>
    </row>
    <row r="56" spans="1:14" x14ac:dyDescent="0.25">
      <c r="A56" s="66" t="s">
        <v>870</v>
      </c>
      <c r="B56" s="66" t="s">
        <v>540</v>
      </c>
      <c r="C56" s="186" t="s">
        <v>83</v>
      </c>
      <c r="G56" s="66"/>
      <c r="H56"/>
      <c r="N56" s="66"/>
    </row>
    <row r="57" spans="1:14" x14ac:dyDescent="0.25">
      <c r="A57" s="66" t="s">
        <v>871</v>
      </c>
      <c r="B57" s="66" t="s">
        <v>542</v>
      </c>
      <c r="C57" s="186" t="s">
        <v>83</v>
      </c>
      <c r="G57" s="66"/>
      <c r="H57"/>
      <c r="N57" s="66"/>
    </row>
    <row r="58" spans="1:14" x14ac:dyDescent="0.25">
      <c r="A58" s="66" t="s">
        <v>872</v>
      </c>
      <c r="B58" s="66" t="s">
        <v>544</v>
      </c>
      <c r="C58" s="186" t="s">
        <v>83</v>
      </c>
      <c r="G58" s="66"/>
      <c r="H58"/>
      <c r="N58" s="66"/>
    </row>
    <row r="59" spans="1:14" x14ac:dyDescent="0.25">
      <c r="A59" s="66" t="s">
        <v>873</v>
      </c>
      <c r="B59" s="66" t="s">
        <v>546</v>
      </c>
      <c r="C59" s="186" t="s">
        <v>83</v>
      </c>
      <c r="G59" s="66"/>
      <c r="H59"/>
      <c r="N59" s="66"/>
    </row>
    <row r="60" spans="1:14" x14ac:dyDescent="0.25">
      <c r="A60" s="66" t="s">
        <v>874</v>
      </c>
      <c r="B60" s="66" t="s">
        <v>548</v>
      </c>
      <c r="C60" s="186" t="s">
        <v>83</v>
      </c>
      <c r="G60" s="66"/>
      <c r="H60"/>
      <c r="N60" s="66"/>
    </row>
    <row r="61" spans="1:14" x14ac:dyDescent="0.25">
      <c r="A61" s="66" t="s">
        <v>875</v>
      </c>
      <c r="B61" s="66" t="s">
        <v>550</v>
      </c>
      <c r="C61" s="186" t="s">
        <v>83</v>
      </c>
      <c r="G61" s="66"/>
      <c r="H61"/>
      <c r="N61" s="66"/>
    </row>
    <row r="62" spans="1:14" x14ac:dyDescent="0.25">
      <c r="A62" s="66" t="s">
        <v>876</v>
      </c>
      <c r="B62" s="66" t="s">
        <v>552</v>
      </c>
      <c r="C62" s="186" t="s">
        <v>83</v>
      </c>
      <c r="G62" s="66"/>
      <c r="H62"/>
      <c r="N62" s="66"/>
    </row>
    <row r="63" spans="1:14" x14ac:dyDescent="0.25">
      <c r="A63" s="66" t="s">
        <v>877</v>
      </c>
      <c r="B63" s="66" t="s">
        <v>554</v>
      </c>
      <c r="C63" s="186" t="s">
        <v>83</v>
      </c>
      <c r="G63" s="66"/>
      <c r="H63"/>
      <c r="N63" s="66"/>
    </row>
    <row r="64" spans="1:14" x14ac:dyDescent="0.25">
      <c r="A64" s="66" t="s">
        <v>878</v>
      </c>
      <c r="B64" s="66" t="s">
        <v>556</v>
      </c>
      <c r="C64" s="186" t="s">
        <v>83</v>
      </c>
      <c r="G64" s="66"/>
      <c r="H64"/>
      <c r="N64" s="66"/>
    </row>
    <row r="65" spans="1:14" x14ac:dyDescent="0.25">
      <c r="A65" s="66" t="s">
        <v>879</v>
      </c>
      <c r="B65" s="66" t="s">
        <v>3</v>
      </c>
      <c r="C65" s="186" t="s">
        <v>83</v>
      </c>
      <c r="G65" s="66"/>
      <c r="H65"/>
      <c r="N65" s="66"/>
    </row>
    <row r="66" spans="1:14" x14ac:dyDescent="0.25">
      <c r="A66" s="66" t="s">
        <v>880</v>
      </c>
      <c r="B66" s="66" t="s">
        <v>559</v>
      </c>
      <c r="C66" s="186" t="s">
        <v>83</v>
      </c>
      <c r="G66" s="66"/>
      <c r="H66"/>
      <c r="N66" s="66"/>
    </row>
    <row r="67" spans="1:14" x14ac:dyDescent="0.25">
      <c r="A67" s="66" t="s">
        <v>881</v>
      </c>
      <c r="B67" s="66" t="s">
        <v>561</v>
      </c>
      <c r="C67" s="186" t="s">
        <v>83</v>
      </c>
      <c r="G67" s="66"/>
      <c r="H67"/>
      <c r="N67" s="66"/>
    </row>
    <row r="68" spans="1:14" x14ac:dyDescent="0.25">
      <c r="A68" s="66" t="s">
        <v>882</v>
      </c>
      <c r="B68" s="66" t="s">
        <v>563</v>
      </c>
      <c r="C68" s="186" t="s">
        <v>83</v>
      </c>
      <c r="G68" s="66"/>
      <c r="H68"/>
      <c r="N68" s="66"/>
    </row>
    <row r="69" spans="1:14" x14ac:dyDescent="0.25">
      <c r="A69" s="286" t="s">
        <v>883</v>
      </c>
      <c r="B69" s="66" t="s">
        <v>565</v>
      </c>
      <c r="C69" s="186" t="s">
        <v>83</v>
      </c>
      <c r="G69" s="66"/>
      <c r="H69"/>
      <c r="N69" s="66"/>
    </row>
    <row r="70" spans="1:14" x14ac:dyDescent="0.25">
      <c r="A70" s="286" t="s">
        <v>884</v>
      </c>
      <c r="B70" s="66" t="s">
        <v>567</v>
      </c>
      <c r="C70" s="186" t="s">
        <v>83</v>
      </c>
      <c r="G70" s="66"/>
      <c r="H70"/>
      <c r="N70" s="66"/>
    </row>
    <row r="71" spans="1:14" x14ac:dyDescent="0.25">
      <c r="A71" s="286" t="s">
        <v>885</v>
      </c>
      <c r="B71" s="66" t="s">
        <v>569</v>
      </c>
      <c r="C71" s="186" t="s">
        <v>83</v>
      </c>
      <c r="G71" s="66"/>
      <c r="H71"/>
      <c r="N71" s="66"/>
    </row>
    <row r="72" spans="1:14" x14ac:dyDescent="0.25">
      <c r="A72" s="286" t="s">
        <v>886</v>
      </c>
      <c r="B72" s="66" t="s">
        <v>571</v>
      </c>
      <c r="C72" s="186" t="s">
        <v>83</v>
      </c>
      <c r="G72" s="66"/>
      <c r="H72"/>
      <c r="N72" s="66"/>
    </row>
    <row r="73" spans="1:14" x14ac:dyDescent="0.25">
      <c r="A73" s="286" t="s">
        <v>887</v>
      </c>
      <c r="B73" s="66" t="s">
        <v>573</v>
      </c>
      <c r="C73" s="186" t="s">
        <v>83</v>
      </c>
      <c r="G73" s="66"/>
      <c r="H73"/>
      <c r="N73" s="66"/>
    </row>
    <row r="74" spans="1:14" x14ac:dyDescent="0.25">
      <c r="A74" s="286" t="s">
        <v>888</v>
      </c>
      <c r="B74" s="66" t="s">
        <v>575</v>
      </c>
      <c r="C74" s="186" t="s">
        <v>83</v>
      </c>
      <c r="G74" s="66"/>
      <c r="H74"/>
      <c r="N74" s="66"/>
    </row>
    <row r="75" spans="1:14" x14ac:dyDescent="0.25">
      <c r="A75" s="286" t="s">
        <v>889</v>
      </c>
      <c r="B75" s="66" t="s">
        <v>577</v>
      </c>
      <c r="C75" s="186" t="s">
        <v>83</v>
      </c>
      <c r="G75" s="66"/>
      <c r="H75"/>
      <c r="N75" s="66"/>
    </row>
    <row r="76" spans="1:14" x14ac:dyDescent="0.25">
      <c r="A76" s="286" t="s">
        <v>890</v>
      </c>
      <c r="B76" s="66" t="s">
        <v>6</v>
      </c>
      <c r="C76" s="186" t="s">
        <v>83</v>
      </c>
      <c r="G76" s="66"/>
      <c r="H76"/>
      <c r="N76" s="66"/>
    </row>
    <row r="77" spans="1:14" x14ac:dyDescent="0.25">
      <c r="A77" s="286" t="s">
        <v>891</v>
      </c>
      <c r="B77" s="115" t="s">
        <v>318</v>
      </c>
      <c r="C77" s="186">
        <f>SUM(C78:C80)</f>
        <v>0</v>
      </c>
      <c r="G77" s="66"/>
      <c r="H77"/>
      <c r="I77" s="72"/>
      <c r="N77" s="66"/>
    </row>
    <row r="78" spans="1:14" x14ac:dyDescent="0.25">
      <c r="A78" s="286" t="s">
        <v>892</v>
      </c>
      <c r="B78" s="66" t="s">
        <v>583</v>
      </c>
      <c r="C78" s="186" t="s">
        <v>83</v>
      </c>
      <c r="G78" s="66"/>
      <c r="H78"/>
      <c r="N78" s="66"/>
    </row>
    <row r="79" spans="1:14" x14ac:dyDescent="0.25">
      <c r="A79" s="286" t="s">
        <v>893</v>
      </c>
      <c r="B79" s="66" t="s">
        <v>585</v>
      </c>
      <c r="C79" s="186" t="s">
        <v>83</v>
      </c>
      <c r="G79" s="66"/>
      <c r="H79"/>
      <c r="N79" s="66"/>
    </row>
    <row r="80" spans="1:14" x14ac:dyDescent="0.25">
      <c r="A80" s="286" t="s">
        <v>894</v>
      </c>
      <c r="B80" s="66" t="s">
        <v>2</v>
      </c>
      <c r="C80" s="186" t="s">
        <v>83</v>
      </c>
      <c r="G80" s="66"/>
      <c r="H80"/>
      <c r="N80" s="66"/>
    </row>
    <row r="81" spans="1:14" x14ac:dyDescent="0.25">
      <c r="A81" s="286" t="s">
        <v>895</v>
      </c>
      <c r="B81" s="115" t="s">
        <v>146</v>
      </c>
      <c r="C81" s="186">
        <f>SUM(C82:C92)</f>
        <v>0</v>
      </c>
      <c r="G81" s="66"/>
      <c r="H81"/>
      <c r="I81" s="72"/>
      <c r="N81" s="66"/>
    </row>
    <row r="82" spans="1:14" x14ac:dyDescent="0.25">
      <c r="A82" s="286" t="s">
        <v>896</v>
      </c>
      <c r="B82" s="83" t="s">
        <v>320</v>
      </c>
      <c r="C82" s="186" t="s">
        <v>83</v>
      </c>
      <c r="G82" s="66"/>
      <c r="H82"/>
      <c r="I82" s="83"/>
      <c r="N82" s="66"/>
    </row>
    <row r="83" spans="1:14" x14ac:dyDescent="0.25">
      <c r="A83" s="286" t="s">
        <v>897</v>
      </c>
      <c r="B83" s="286" t="s">
        <v>580</v>
      </c>
      <c r="C83" s="186" t="s">
        <v>83</v>
      </c>
      <c r="D83" s="286"/>
      <c r="E83" s="286"/>
      <c r="F83" s="286"/>
      <c r="G83" s="286"/>
      <c r="H83" s="269"/>
      <c r="I83" s="272"/>
      <c r="J83" s="286"/>
      <c r="K83" s="286"/>
      <c r="L83" s="286"/>
      <c r="M83" s="286"/>
      <c r="N83" s="286"/>
    </row>
    <row r="84" spans="1:14" x14ac:dyDescent="0.25">
      <c r="A84" s="286" t="s">
        <v>898</v>
      </c>
      <c r="B84" s="83" t="s">
        <v>322</v>
      </c>
      <c r="C84" s="186" t="s">
        <v>83</v>
      </c>
      <c r="G84" s="66"/>
      <c r="H84"/>
      <c r="I84" s="83"/>
      <c r="N84" s="66"/>
    </row>
    <row r="85" spans="1:14" x14ac:dyDescent="0.25">
      <c r="A85" s="286" t="s">
        <v>899</v>
      </c>
      <c r="B85" s="83" t="s">
        <v>324</v>
      </c>
      <c r="C85" s="186" t="s">
        <v>83</v>
      </c>
      <c r="G85" s="66"/>
      <c r="H85"/>
      <c r="I85" s="83"/>
      <c r="N85" s="66"/>
    </row>
    <row r="86" spans="1:14" x14ac:dyDescent="0.25">
      <c r="A86" s="286" t="s">
        <v>900</v>
      </c>
      <c r="B86" s="83" t="s">
        <v>12</v>
      </c>
      <c r="C86" s="186" t="s">
        <v>83</v>
      </c>
      <c r="G86" s="66"/>
      <c r="H86"/>
      <c r="I86" s="83"/>
      <c r="N86" s="66"/>
    </row>
    <row r="87" spans="1:14" x14ac:dyDescent="0.25">
      <c r="A87" s="286" t="s">
        <v>901</v>
      </c>
      <c r="B87" s="83" t="s">
        <v>327</v>
      </c>
      <c r="C87" s="186" t="s">
        <v>83</v>
      </c>
      <c r="G87" s="66"/>
      <c r="H87"/>
      <c r="I87" s="83"/>
      <c r="N87" s="66"/>
    </row>
    <row r="88" spans="1:14" x14ac:dyDescent="0.25">
      <c r="A88" s="286" t="s">
        <v>902</v>
      </c>
      <c r="B88" s="83" t="s">
        <v>329</v>
      </c>
      <c r="C88" s="186" t="s">
        <v>83</v>
      </c>
      <c r="G88" s="66"/>
      <c r="H88"/>
      <c r="I88" s="83"/>
      <c r="N88" s="66"/>
    </row>
    <row r="89" spans="1:14" x14ac:dyDescent="0.25">
      <c r="A89" s="286" t="s">
        <v>903</v>
      </c>
      <c r="B89" s="83" t="s">
        <v>331</v>
      </c>
      <c r="C89" s="186" t="s">
        <v>83</v>
      </c>
      <c r="G89" s="66"/>
      <c r="H89"/>
      <c r="I89" s="83"/>
      <c r="N89" s="66"/>
    </row>
    <row r="90" spans="1:14" x14ac:dyDescent="0.25">
      <c r="A90" s="286" t="s">
        <v>904</v>
      </c>
      <c r="B90" s="83" t="s">
        <v>333</v>
      </c>
      <c r="C90" s="186" t="s">
        <v>83</v>
      </c>
      <c r="G90" s="66"/>
      <c r="H90"/>
      <c r="I90" s="83"/>
      <c r="N90" s="66"/>
    </row>
    <row r="91" spans="1:14" x14ac:dyDescent="0.25">
      <c r="A91" s="286" t="s">
        <v>905</v>
      </c>
      <c r="B91" s="83" t="s">
        <v>335</v>
      </c>
      <c r="C91" s="186" t="s">
        <v>83</v>
      </c>
      <c r="G91" s="66"/>
      <c r="H91"/>
      <c r="I91" s="83"/>
      <c r="N91" s="66"/>
    </row>
    <row r="92" spans="1:14" x14ac:dyDescent="0.25">
      <c r="A92" s="286" t="s">
        <v>906</v>
      </c>
      <c r="B92" s="83" t="s">
        <v>146</v>
      </c>
      <c r="C92" s="186" t="s">
        <v>83</v>
      </c>
      <c r="G92" s="66"/>
      <c r="H92"/>
      <c r="I92" s="83"/>
      <c r="N92" s="66"/>
    </row>
    <row r="93" spans="1:14" outlineLevel="1" x14ac:dyDescent="0.25">
      <c r="A93" s="66" t="s">
        <v>907</v>
      </c>
      <c r="B93" s="95" t="s">
        <v>150</v>
      </c>
      <c r="C93" s="186"/>
      <c r="G93" s="66"/>
      <c r="H93"/>
      <c r="I93" s="83"/>
      <c r="N93" s="66"/>
    </row>
    <row r="94" spans="1:14" outlineLevel="1" x14ac:dyDescent="0.25">
      <c r="A94" s="66" t="s">
        <v>908</v>
      </c>
      <c r="B94" s="95" t="s">
        <v>150</v>
      </c>
      <c r="C94" s="186"/>
      <c r="G94" s="66"/>
      <c r="H94"/>
      <c r="I94" s="83"/>
      <c r="N94" s="66"/>
    </row>
    <row r="95" spans="1:14" outlineLevel="1" x14ac:dyDescent="0.25">
      <c r="A95" s="66" t="s">
        <v>909</v>
      </c>
      <c r="B95" s="95" t="s">
        <v>150</v>
      </c>
      <c r="C95" s="186"/>
      <c r="G95" s="66"/>
      <c r="H95"/>
      <c r="I95" s="83"/>
      <c r="N95" s="66"/>
    </row>
    <row r="96" spans="1:14" outlineLevel="1" x14ac:dyDescent="0.25">
      <c r="A96" s="66" t="s">
        <v>910</v>
      </c>
      <c r="B96" s="95" t="s">
        <v>150</v>
      </c>
      <c r="C96" s="186"/>
      <c r="G96" s="66"/>
      <c r="H96"/>
      <c r="I96" s="83"/>
      <c r="N96" s="66"/>
    </row>
    <row r="97" spans="1:14" outlineLevel="1" x14ac:dyDescent="0.25">
      <c r="A97" s="66" t="s">
        <v>911</v>
      </c>
      <c r="B97" s="95" t="s">
        <v>150</v>
      </c>
      <c r="C97" s="186"/>
      <c r="G97" s="66"/>
      <c r="H97"/>
      <c r="I97" s="83"/>
      <c r="N97" s="66"/>
    </row>
    <row r="98" spans="1:14" outlineLevel="1" x14ac:dyDescent="0.25">
      <c r="A98" s="66" t="s">
        <v>912</v>
      </c>
      <c r="B98" s="95" t="s">
        <v>150</v>
      </c>
      <c r="C98" s="186"/>
      <c r="G98" s="66"/>
      <c r="H98"/>
      <c r="I98" s="83"/>
      <c r="N98" s="66"/>
    </row>
    <row r="99" spans="1:14" outlineLevel="1" x14ac:dyDescent="0.25">
      <c r="A99" s="66" t="s">
        <v>913</v>
      </c>
      <c r="B99" s="95" t="s">
        <v>150</v>
      </c>
      <c r="C99" s="186"/>
      <c r="G99" s="66"/>
      <c r="H99"/>
      <c r="I99" s="83"/>
      <c r="N99" s="66"/>
    </row>
    <row r="100" spans="1:14" outlineLevel="1" x14ac:dyDescent="0.25">
      <c r="A100" s="66" t="s">
        <v>914</v>
      </c>
      <c r="B100" s="95" t="s">
        <v>150</v>
      </c>
      <c r="C100" s="186"/>
      <c r="G100" s="66"/>
      <c r="H100"/>
      <c r="I100" s="83"/>
      <c r="N100" s="66"/>
    </row>
    <row r="101" spans="1:14" outlineLevel="1" x14ac:dyDescent="0.25">
      <c r="A101" s="66" t="s">
        <v>915</v>
      </c>
      <c r="B101" s="95" t="s">
        <v>150</v>
      </c>
      <c r="C101" s="186"/>
      <c r="G101" s="66"/>
      <c r="H101"/>
      <c r="I101" s="83"/>
      <c r="N101" s="66"/>
    </row>
    <row r="102" spans="1:14" outlineLevel="1" x14ac:dyDescent="0.25">
      <c r="A102" s="66" t="s">
        <v>916</v>
      </c>
      <c r="B102" s="95" t="s">
        <v>150</v>
      </c>
      <c r="C102" s="186"/>
      <c r="G102" s="66"/>
      <c r="H102"/>
      <c r="I102" s="83"/>
      <c r="N102" s="66"/>
    </row>
    <row r="103" spans="1:14" ht="15" customHeight="1" x14ac:dyDescent="0.25">
      <c r="A103" s="85"/>
      <c r="B103" s="200" t="s">
        <v>1609</v>
      </c>
      <c r="C103" s="187" t="s">
        <v>831</v>
      </c>
      <c r="D103" s="85"/>
      <c r="E103" s="87"/>
      <c r="F103" s="85"/>
      <c r="G103" s="88"/>
      <c r="H103"/>
      <c r="I103" s="116"/>
      <c r="J103" s="80"/>
      <c r="K103" s="80"/>
      <c r="L103" s="72"/>
      <c r="M103" s="80"/>
      <c r="N103" s="99"/>
    </row>
    <row r="104" spans="1:14" x14ac:dyDescent="0.25">
      <c r="A104" s="66" t="s">
        <v>917</v>
      </c>
      <c r="B104" s="83" t="s">
        <v>608</v>
      </c>
      <c r="C104" s="186" t="s">
        <v>83</v>
      </c>
      <c r="G104" s="66"/>
      <c r="H104"/>
      <c r="I104" s="83"/>
      <c r="N104" s="66"/>
    </row>
    <row r="105" spans="1:14" x14ac:dyDescent="0.25">
      <c r="A105" s="66" t="s">
        <v>918</v>
      </c>
      <c r="B105" s="83" t="s">
        <v>608</v>
      </c>
      <c r="C105" s="186" t="s">
        <v>83</v>
      </c>
      <c r="G105" s="66"/>
      <c r="H105"/>
      <c r="I105" s="83"/>
      <c r="N105" s="66"/>
    </row>
    <row r="106" spans="1:14" x14ac:dyDescent="0.25">
      <c r="A106" s="66" t="s">
        <v>919</v>
      </c>
      <c r="B106" s="83" t="s">
        <v>608</v>
      </c>
      <c r="C106" s="186" t="s">
        <v>83</v>
      </c>
      <c r="G106" s="66"/>
      <c r="H106"/>
      <c r="I106" s="83"/>
      <c r="N106" s="66"/>
    </row>
    <row r="107" spans="1:14" x14ac:dyDescent="0.25">
      <c r="A107" s="66" t="s">
        <v>920</v>
      </c>
      <c r="B107" s="83" t="s">
        <v>608</v>
      </c>
      <c r="C107" s="186" t="s">
        <v>83</v>
      </c>
      <c r="G107" s="66"/>
      <c r="H107"/>
      <c r="I107" s="83"/>
      <c r="N107" s="66"/>
    </row>
    <row r="108" spans="1:14" x14ac:dyDescent="0.25">
      <c r="A108" s="66" t="s">
        <v>921</v>
      </c>
      <c r="B108" s="83" t="s">
        <v>608</v>
      </c>
      <c r="C108" s="186" t="s">
        <v>83</v>
      </c>
      <c r="G108" s="66"/>
      <c r="H108"/>
      <c r="I108" s="83"/>
      <c r="N108" s="66"/>
    </row>
    <row r="109" spans="1:14" x14ac:dyDescent="0.25">
      <c r="A109" s="66" t="s">
        <v>922</v>
      </c>
      <c r="B109" s="83" t="s">
        <v>608</v>
      </c>
      <c r="C109" s="186" t="s">
        <v>83</v>
      </c>
      <c r="G109" s="66"/>
      <c r="H109"/>
      <c r="I109" s="83"/>
      <c r="N109" s="66"/>
    </row>
    <row r="110" spans="1:14" x14ac:dyDescent="0.25">
      <c r="A110" s="66" t="s">
        <v>923</v>
      </c>
      <c r="B110" s="83" t="s">
        <v>608</v>
      </c>
      <c r="C110" s="186" t="s">
        <v>83</v>
      </c>
      <c r="G110" s="66"/>
      <c r="H110"/>
      <c r="I110" s="83"/>
      <c r="N110" s="66"/>
    </row>
    <row r="111" spans="1:14" x14ac:dyDescent="0.25">
      <c r="A111" s="66" t="s">
        <v>924</v>
      </c>
      <c r="B111" s="83" t="s">
        <v>608</v>
      </c>
      <c r="C111" s="186" t="s">
        <v>83</v>
      </c>
      <c r="G111" s="66"/>
      <c r="H111"/>
      <c r="I111" s="83"/>
      <c r="N111" s="66"/>
    </row>
    <row r="112" spans="1:14" x14ac:dyDescent="0.25">
      <c r="A112" s="66" t="s">
        <v>925</v>
      </c>
      <c r="B112" s="83" t="s">
        <v>608</v>
      </c>
      <c r="C112" s="186" t="s">
        <v>83</v>
      </c>
      <c r="G112" s="66"/>
      <c r="H112"/>
      <c r="I112" s="83"/>
      <c r="N112" s="66"/>
    </row>
    <row r="113" spans="1:14" x14ac:dyDescent="0.25">
      <c r="A113" s="66" t="s">
        <v>926</v>
      </c>
      <c r="B113" s="83" t="s">
        <v>608</v>
      </c>
      <c r="C113" s="186" t="s">
        <v>83</v>
      </c>
      <c r="G113" s="66"/>
      <c r="H113"/>
      <c r="I113" s="83"/>
      <c r="N113" s="66"/>
    </row>
    <row r="114" spans="1:14" x14ac:dyDescent="0.25">
      <c r="A114" s="66" t="s">
        <v>927</v>
      </c>
      <c r="B114" s="83" t="s">
        <v>608</v>
      </c>
      <c r="C114" s="186" t="s">
        <v>83</v>
      </c>
      <c r="G114" s="66"/>
      <c r="H114"/>
      <c r="I114" s="83"/>
      <c r="N114" s="66"/>
    </row>
    <row r="115" spans="1:14" x14ac:dyDescent="0.25">
      <c r="A115" s="66" t="s">
        <v>928</v>
      </c>
      <c r="B115" s="83" t="s">
        <v>608</v>
      </c>
      <c r="C115" s="186" t="s">
        <v>83</v>
      </c>
      <c r="G115" s="66"/>
      <c r="H115"/>
      <c r="I115" s="83"/>
      <c r="N115" s="66"/>
    </row>
    <row r="116" spans="1:14" x14ac:dyDescent="0.25">
      <c r="A116" s="66" t="s">
        <v>929</v>
      </c>
      <c r="B116" s="83" t="s">
        <v>608</v>
      </c>
      <c r="C116" s="186" t="s">
        <v>83</v>
      </c>
      <c r="G116" s="66"/>
      <c r="H116"/>
      <c r="I116" s="83"/>
      <c r="N116" s="66"/>
    </row>
    <row r="117" spans="1:14" x14ac:dyDescent="0.25">
      <c r="A117" s="66" t="s">
        <v>930</v>
      </c>
      <c r="B117" s="83" t="s">
        <v>608</v>
      </c>
      <c r="C117" s="186" t="s">
        <v>83</v>
      </c>
      <c r="G117" s="66"/>
      <c r="H117"/>
      <c r="I117" s="83"/>
      <c r="N117" s="66"/>
    </row>
    <row r="118" spans="1:14" x14ac:dyDescent="0.25">
      <c r="A118" s="66" t="s">
        <v>931</v>
      </c>
      <c r="B118" s="83" t="s">
        <v>608</v>
      </c>
      <c r="C118" s="186" t="s">
        <v>83</v>
      </c>
      <c r="G118" s="66"/>
      <c r="H118"/>
      <c r="I118" s="83"/>
      <c r="N118" s="66"/>
    </row>
    <row r="119" spans="1:14" x14ac:dyDescent="0.25">
      <c r="A119" s="66" t="s">
        <v>932</v>
      </c>
      <c r="B119" s="83" t="s">
        <v>608</v>
      </c>
      <c r="C119" s="186" t="s">
        <v>83</v>
      </c>
      <c r="G119" s="66"/>
      <c r="H119"/>
      <c r="I119" s="83"/>
      <c r="N119" s="66"/>
    </row>
    <row r="120" spans="1:14" x14ac:dyDescent="0.25">
      <c r="A120" s="66" t="s">
        <v>933</v>
      </c>
      <c r="B120" s="83" t="s">
        <v>608</v>
      </c>
      <c r="C120" s="186" t="s">
        <v>83</v>
      </c>
      <c r="G120" s="66"/>
      <c r="H120"/>
      <c r="I120" s="83"/>
      <c r="N120" s="66"/>
    </row>
    <row r="121" spans="1:14" x14ac:dyDescent="0.25">
      <c r="A121" s="66" t="s">
        <v>934</v>
      </c>
      <c r="B121" s="83" t="s">
        <v>608</v>
      </c>
      <c r="C121" s="186" t="s">
        <v>83</v>
      </c>
      <c r="G121" s="66"/>
      <c r="H121"/>
      <c r="I121" s="83"/>
      <c r="N121" s="66"/>
    </row>
    <row r="122" spans="1:14" x14ac:dyDescent="0.25">
      <c r="A122" s="66" t="s">
        <v>935</v>
      </c>
      <c r="B122" s="83" t="s">
        <v>608</v>
      </c>
      <c r="C122" s="186" t="s">
        <v>83</v>
      </c>
      <c r="G122" s="66"/>
      <c r="H122"/>
      <c r="I122" s="83"/>
      <c r="N122" s="66"/>
    </row>
    <row r="123" spans="1:14" x14ac:dyDescent="0.25">
      <c r="A123" s="66" t="s">
        <v>936</v>
      </c>
      <c r="B123" s="83" t="s">
        <v>608</v>
      </c>
      <c r="C123" s="186" t="s">
        <v>83</v>
      </c>
      <c r="G123" s="66"/>
      <c r="H123"/>
      <c r="I123" s="83"/>
      <c r="N123" s="66"/>
    </row>
    <row r="124" spans="1:14" x14ac:dyDescent="0.25">
      <c r="A124" s="66" t="s">
        <v>937</v>
      </c>
      <c r="B124" s="83" t="s">
        <v>608</v>
      </c>
      <c r="C124" s="186" t="s">
        <v>83</v>
      </c>
      <c r="G124" s="66"/>
      <c r="H124"/>
      <c r="I124" s="83"/>
      <c r="N124" s="66"/>
    </row>
    <row r="125" spans="1:14" x14ac:dyDescent="0.25">
      <c r="A125" s="66" t="s">
        <v>938</v>
      </c>
      <c r="B125" s="83" t="s">
        <v>608</v>
      </c>
      <c r="C125" s="186" t="s">
        <v>83</v>
      </c>
      <c r="G125" s="66"/>
      <c r="H125"/>
      <c r="I125" s="83"/>
      <c r="N125" s="66"/>
    </row>
    <row r="126" spans="1:14" x14ac:dyDescent="0.25">
      <c r="A126" s="66" t="s">
        <v>939</v>
      </c>
      <c r="B126" s="83" t="s">
        <v>608</v>
      </c>
      <c r="C126" s="186" t="s">
        <v>83</v>
      </c>
      <c r="G126" s="66"/>
      <c r="H126"/>
      <c r="I126" s="83"/>
      <c r="N126" s="66"/>
    </row>
    <row r="127" spans="1:14" x14ac:dyDescent="0.25">
      <c r="A127" s="66" t="s">
        <v>940</v>
      </c>
      <c r="B127" s="83" t="s">
        <v>608</v>
      </c>
      <c r="C127" s="186" t="s">
        <v>83</v>
      </c>
      <c r="G127" s="66"/>
      <c r="H127"/>
      <c r="I127" s="83"/>
      <c r="N127" s="66"/>
    </row>
    <row r="128" spans="1:14" x14ac:dyDescent="0.25">
      <c r="A128" s="66" t="s">
        <v>941</v>
      </c>
      <c r="B128" s="83" t="s">
        <v>608</v>
      </c>
      <c r="C128" s="66" t="s">
        <v>83</v>
      </c>
      <c r="G128" s="66"/>
      <c r="H128"/>
      <c r="I128" s="83"/>
      <c r="N128" s="66"/>
    </row>
    <row r="129" spans="1:14" x14ac:dyDescent="0.25">
      <c r="A129" s="85"/>
      <c r="B129" s="86" t="s">
        <v>639</v>
      </c>
      <c r="C129" s="85" t="s">
        <v>831</v>
      </c>
      <c r="D129" s="85"/>
      <c r="E129" s="85"/>
      <c r="F129" s="88"/>
      <c r="G129" s="88"/>
      <c r="H129"/>
      <c r="I129" s="116"/>
      <c r="J129" s="80"/>
      <c r="K129" s="80"/>
      <c r="L129" s="80"/>
      <c r="M129" s="99"/>
      <c r="N129" s="99"/>
    </row>
    <row r="130" spans="1:14" x14ac:dyDescent="0.25">
      <c r="A130" s="66" t="s">
        <v>942</v>
      </c>
      <c r="B130" s="66" t="s">
        <v>641</v>
      </c>
      <c r="C130" s="186" t="s">
        <v>83</v>
      </c>
      <c r="D130"/>
      <c r="E130"/>
      <c r="F130"/>
      <c r="G130"/>
      <c r="H130"/>
      <c r="K130" s="108"/>
      <c r="L130" s="108"/>
      <c r="M130" s="108"/>
      <c r="N130" s="108"/>
    </row>
    <row r="131" spans="1:14" x14ac:dyDescent="0.25">
      <c r="A131" s="66" t="s">
        <v>943</v>
      </c>
      <c r="B131" s="66" t="s">
        <v>643</v>
      </c>
      <c r="C131" s="186" t="s">
        <v>83</v>
      </c>
      <c r="D131"/>
      <c r="E131"/>
      <c r="F131"/>
      <c r="G131"/>
      <c r="H131"/>
      <c r="K131" s="108"/>
      <c r="L131" s="108"/>
      <c r="M131" s="108"/>
      <c r="N131" s="108"/>
    </row>
    <row r="132" spans="1:14" x14ac:dyDescent="0.25">
      <c r="A132" s="66" t="s">
        <v>944</v>
      </c>
      <c r="B132" s="66" t="s">
        <v>146</v>
      </c>
      <c r="C132" s="186" t="s">
        <v>83</v>
      </c>
      <c r="D132"/>
      <c r="E132"/>
      <c r="F132"/>
      <c r="G132"/>
      <c r="H132"/>
      <c r="K132" s="108"/>
      <c r="L132" s="108"/>
      <c r="M132" s="108"/>
      <c r="N132" s="108"/>
    </row>
    <row r="133" spans="1:14" outlineLevel="1" x14ac:dyDescent="0.25">
      <c r="A133" s="66" t="s">
        <v>945</v>
      </c>
      <c r="C133" s="186"/>
      <c r="D133"/>
      <c r="E133"/>
      <c r="F133"/>
      <c r="G133"/>
      <c r="H133"/>
      <c r="K133" s="108"/>
      <c r="L133" s="108"/>
      <c r="M133" s="108"/>
      <c r="N133" s="108"/>
    </row>
    <row r="134" spans="1:14" outlineLevel="1" x14ac:dyDescent="0.25">
      <c r="A134" s="66" t="s">
        <v>946</v>
      </c>
      <c r="C134" s="186"/>
      <c r="D134"/>
      <c r="E134"/>
      <c r="F134"/>
      <c r="G134"/>
      <c r="H134"/>
      <c r="K134" s="108"/>
      <c r="L134" s="108"/>
      <c r="M134" s="108"/>
      <c r="N134" s="108"/>
    </row>
    <row r="135" spans="1:14" outlineLevel="1" x14ac:dyDescent="0.25">
      <c r="A135" s="66" t="s">
        <v>947</v>
      </c>
      <c r="C135" s="186"/>
      <c r="D135"/>
      <c r="E135"/>
      <c r="F135"/>
      <c r="G135"/>
      <c r="H135"/>
      <c r="K135" s="108"/>
      <c r="L135" s="108"/>
      <c r="M135" s="108"/>
      <c r="N135" s="108"/>
    </row>
    <row r="136" spans="1:14" outlineLevel="1" x14ac:dyDescent="0.25">
      <c r="A136" s="66" t="s">
        <v>948</v>
      </c>
      <c r="C136" s="186"/>
      <c r="D136"/>
      <c r="E136"/>
      <c r="F136"/>
      <c r="G136"/>
      <c r="H136"/>
      <c r="K136" s="108"/>
      <c r="L136" s="108"/>
      <c r="M136" s="108"/>
      <c r="N136" s="108"/>
    </row>
    <row r="137" spans="1:14" x14ac:dyDescent="0.25">
      <c r="A137" s="85"/>
      <c r="B137" s="86" t="s">
        <v>651</v>
      </c>
      <c r="C137" s="85" t="s">
        <v>831</v>
      </c>
      <c r="D137" s="85"/>
      <c r="E137" s="85"/>
      <c r="F137" s="88"/>
      <c r="G137" s="88"/>
      <c r="H137"/>
      <c r="I137" s="116"/>
      <c r="J137" s="80"/>
      <c r="K137" s="80"/>
      <c r="L137" s="80"/>
      <c r="M137" s="99"/>
      <c r="N137" s="99"/>
    </row>
    <row r="138" spans="1:14" x14ac:dyDescent="0.25">
      <c r="A138" s="66" t="s">
        <v>949</v>
      </c>
      <c r="B138" s="66" t="s">
        <v>653</v>
      </c>
      <c r="C138" s="186" t="s">
        <v>83</v>
      </c>
      <c r="D138" s="118"/>
      <c r="E138" s="118"/>
      <c r="F138" s="103"/>
      <c r="G138" s="91"/>
      <c r="H138"/>
      <c r="K138" s="118"/>
      <c r="L138" s="118"/>
      <c r="M138" s="103"/>
      <c r="N138" s="91"/>
    </row>
    <row r="139" spans="1:14" x14ac:dyDescent="0.25">
      <c r="A139" s="66" t="s">
        <v>950</v>
      </c>
      <c r="B139" s="66" t="s">
        <v>655</v>
      </c>
      <c r="C139" s="186" t="s">
        <v>83</v>
      </c>
      <c r="D139" s="118"/>
      <c r="E139" s="118"/>
      <c r="F139" s="103"/>
      <c r="G139" s="91"/>
      <c r="H139"/>
      <c r="K139" s="118"/>
      <c r="L139" s="118"/>
      <c r="M139" s="103"/>
      <c r="N139" s="91"/>
    </row>
    <row r="140" spans="1:14" x14ac:dyDescent="0.25">
      <c r="A140" s="66" t="s">
        <v>951</v>
      </c>
      <c r="B140" s="66" t="s">
        <v>146</v>
      </c>
      <c r="C140" s="186" t="s">
        <v>83</v>
      </c>
      <c r="D140" s="118"/>
      <c r="E140" s="118"/>
      <c r="F140" s="103"/>
      <c r="G140" s="91"/>
      <c r="H140"/>
      <c r="K140" s="118"/>
      <c r="L140" s="118"/>
      <c r="M140" s="103"/>
      <c r="N140" s="91"/>
    </row>
    <row r="141" spans="1:14" outlineLevel="1" x14ac:dyDescent="0.25">
      <c r="A141" s="66" t="s">
        <v>952</v>
      </c>
      <c r="C141" s="186"/>
      <c r="D141" s="118"/>
      <c r="E141" s="118"/>
      <c r="F141" s="103"/>
      <c r="G141" s="91"/>
      <c r="H141"/>
      <c r="K141" s="118"/>
      <c r="L141" s="118"/>
      <c r="M141" s="103"/>
      <c r="N141" s="91"/>
    </row>
    <row r="142" spans="1:14" outlineLevel="1" x14ac:dyDescent="0.25">
      <c r="A142" s="66" t="s">
        <v>953</v>
      </c>
      <c r="C142" s="186"/>
      <c r="D142" s="118"/>
      <c r="E142" s="118"/>
      <c r="F142" s="103"/>
      <c r="G142" s="91"/>
      <c r="H142"/>
      <c r="K142" s="118"/>
      <c r="L142" s="118"/>
      <c r="M142" s="103"/>
      <c r="N142" s="91"/>
    </row>
    <row r="143" spans="1:14" outlineLevel="1" x14ac:dyDescent="0.25">
      <c r="A143" s="66" t="s">
        <v>954</v>
      </c>
      <c r="C143" s="186"/>
      <c r="D143" s="118"/>
      <c r="E143" s="118"/>
      <c r="F143" s="103"/>
      <c r="G143" s="91"/>
      <c r="H143"/>
      <c r="K143" s="118"/>
      <c r="L143" s="118"/>
      <c r="M143" s="103"/>
      <c r="N143" s="91"/>
    </row>
    <row r="144" spans="1:14" outlineLevel="1" x14ac:dyDescent="0.25">
      <c r="A144" s="66" t="s">
        <v>955</v>
      </c>
      <c r="C144" s="186"/>
      <c r="D144" s="118"/>
      <c r="E144" s="118"/>
      <c r="F144" s="103"/>
      <c r="G144" s="91"/>
      <c r="H144"/>
      <c r="K144" s="118"/>
      <c r="L144" s="118"/>
      <c r="M144" s="103"/>
      <c r="N144" s="91"/>
    </row>
    <row r="145" spans="1:14" outlineLevel="1" x14ac:dyDescent="0.25">
      <c r="A145" s="66" t="s">
        <v>956</v>
      </c>
      <c r="C145" s="186"/>
      <c r="D145" s="118"/>
      <c r="E145" s="118"/>
      <c r="F145" s="103"/>
      <c r="G145" s="91"/>
      <c r="H145"/>
      <c r="K145" s="118"/>
      <c r="L145" s="118"/>
      <c r="M145" s="103"/>
      <c r="N145" s="91"/>
    </row>
    <row r="146" spans="1:14" outlineLevel="1" x14ac:dyDescent="0.25">
      <c r="A146" s="66" t="s">
        <v>957</v>
      </c>
      <c r="C146" s="186"/>
      <c r="D146" s="118"/>
      <c r="E146" s="118"/>
      <c r="F146" s="103"/>
      <c r="G146" s="91"/>
      <c r="H146"/>
      <c r="K146" s="118"/>
      <c r="L146" s="118"/>
      <c r="M146" s="103"/>
      <c r="N146" s="91"/>
    </row>
    <row r="147" spans="1:14" x14ac:dyDescent="0.25">
      <c r="A147" s="85"/>
      <c r="B147" s="86" t="s">
        <v>958</v>
      </c>
      <c r="C147" s="85" t="s">
        <v>113</v>
      </c>
      <c r="D147" s="85"/>
      <c r="E147" s="85"/>
      <c r="F147" s="85" t="s">
        <v>831</v>
      </c>
      <c r="G147" s="88"/>
      <c r="H147"/>
      <c r="I147" s="116"/>
      <c r="J147" s="80"/>
      <c r="K147" s="80"/>
      <c r="L147" s="80"/>
      <c r="M147" s="80"/>
      <c r="N147" s="99"/>
    </row>
    <row r="148" spans="1:14" x14ac:dyDescent="0.25">
      <c r="A148" s="66" t="s">
        <v>959</v>
      </c>
      <c r="B148" s="83" t="s">
        <v>960</v>
      </c>
      <c r="C148" s="192" t="s">
        <v>83</v>
      </c>
      <c r="D148" s="118"/>
      <c r="E148" s="118"/>
      <c r="F148" s="206" t="str">
        <f>IF($C$152=0,"",IF(C148="[for completion]","",C148/$C$152))</f>
        <v/>
      </c>
      <c r="G148" s="91"/>
      <c r="H148"/>
      <c r="I148" s="83"/>
      <c r="K148" s="118"/>
      <c r="L148" s="118"/>
      <c r="M148" s="92"/>
      <c r="N148" s="91"/>
    </row>
    <row r="149" spans="1:14" x14ac:dyDescent="0.25">
      <c r="A149" s="66" t="s">
        <v>961</v>
      </c>
      <c r="B149" s="83" t="s">
        <v>962</v>
      </c>
      <c r="C149" s="192" t="s">
        <v>83</v>
      </c>
      <c r="D149" s="118"/>
      <c r="E149" s="118"/>
      <c r="F149" s="206" t="str">
        <f>IF($C$152=0,"",IF(C149="[for completion]","",C149/$C$152))</f>
        <v/>
      </c>
      <c r="G149" s="91"/>
      <c r="H149"/>
      <c r="I149" s="83"/>
      <c r="K149" s="118"/>
      <c r="L149" s="118"/>
      <c r="M149" s="92"/>
      <c r="N149" s="91"/>
    </row>
    <row r="150" spans="1:14" x14ac:dyDescent="0.25">
      <c r="A150" s="66" t="s">
        <v>963</v>
      </c>
      <c r="B150" s="83" t="s">
        <v>964</v>
      </c>
      <c r="C150" s="192" t="s">
        <v>83</v>
      </c>
      <c r="D150" s="118"/>
      <c r="E150" s="118"/>
      <c r="F150" s="206" t="str">
        <f>IF($C$152=0,"",IF(C150="[for completion]","",C150/$C$152))</f>
        <v/>
      </c>
      <c r="G150" s="91"/>
      <c r="H150"/>
      <c r="I150" s="83"/>
      <c r="K150" s="118"/>
      <c r="L150" s="118"/>
      <c r="M150" s="92"/>
      <c r="N150" s="91"/>
    </row>
    <row r="151" spans="1:14" ht="15" customHeight="1" x14ac:dyDescent="0.25">
      <c r="A151" s="66" t="s">
        <v>965</v>
      </c>
      <c r="B151" s="83" t="s">
        <v>966</v>
      </c>
      <c r="C151" s="192" t="s">
        <v>83</v>
      </c>
      <c r="D151" s="118"/>
      <c r="E151" s="118"/>
      <c r="F151" s="206" t="str">
        <f>IF($C$152=0,"",IF(C151="[for completion]","",C151/$C$152))</f>
        <v/>
      </c>
      <c r="G151" s="91"/>
      <c r="H151"/>
      <c r="I151" s="83"/>
      <c r="K151" s="118"/>
      <c r="L151" s="118"/>
      <c r="M151" s="92"/>
      <c r="N151" s="91"/>
    </row>
    <row r="152" spans="1:14" ht="15" customHeight="1" x14ac:dyDescent="0.25">
      <c r="A152" s="66" t="s">
        <v>967</v>
      </c>
      <c r="B152" s="93" t="s">
        <v>148</v>
      </c>
      <c r="C152" s="194">
        <f>SUM(C148:C151)</f>
        <v>0</v>
      </c>
      <c r="D152" s="118"/>
      <c r="E152" s="118"/>
      <c r="F152" s="186">
        <f>SUM(F148:F151)</f>
        <v>0</v>
      </c>
      <c r="G152" s="91"/>
      <c r="H152"/>
      <c r="I152" s="83"/>
      <c r="K152" s="118"/>
      <c r="L152" s="118"/>
      <c r="M152" s="92"/>
      <c r="N152" s="91"/>
    </row>
    <row r="153" spans="1:14" ht="15" customHeight="1" outlineLevel="1" x14ac:dyDescent="0.25">
      <c r="A153" s="66" t="s">
        <v>968</v>
      </c>
      <c r="B153" s="95" t="s">
        <v>969</v>
      </c>
      <c r="D153" s="118"/>
      <c r="E153" s="118"/>
      <c r="F153" s="206" t="str">
        <f>IF($C$152=0,"",IF(C153="[for completion]","",C153/$C$152))</f>
        <v/>
      </c>
      <c r="G153" s="91"/>
      <c r="H153"/>
      <c r="I153" s="83"/>
      <c r="K153" s="118"/>
      <c r="L153" s="118"/>
      <c r="M153" s="92"/>
      <c r="N153" s="91"/>
    </row>
    <row r="154" spans="1:14" ht="15" customHeight="1" outlineLevel="1" x14ac:dyDescent="0.25">
      <c r="A154" s="66" t="s">
        <v>970</v>
      </c>
      <c r="B154" s="95" t="s">
        <v>971</v>
      </c>
      <c r="D154" s="118"/>
      <c r="E154" s="118"/>
      <c r="F154" s="206" t="str">
        <f t="shared" ref="F154:F159" si="2">IF($C$152=0,"",IF(C154="[for completion]","",C154/$C$152))</f>
        <v/>
      </c>
      <c r="G154" s="91"/>
      <c r="H154"/>
      <c r="I154" s="83"/>
      <c r="K154" s="118"/>
      <c r="L154" s="118"/>
      <c r="M154" s="92"/>
      <c r="N154" s="91"/>
    </row>
    <row r="155" spans="1:14" ht="15" customHeight="1" outlineLevel="1" x14ac:dyDescent="0.25">
      <c r="A155" s="66" t="s">
        <v>972</v>
      </c>
      <c r="B155" s="95" t="s">
        <v>973</v>
      </c>
      <c r="D155" s="118"/>
      <c r="E155" s="118"/>
      <c r="F155" s="206" t="str">
        <f t="shared" si="2"/>
        <v/>
      </c>
      <c r="G155" s="91"/>
      <c r="H155"/>
      <c r="I155" s="83"/>
      <c r="K155" s="118"/>
      <c r="L155" s="118"/>
      <c r="M155" s="92"/>
      <c r="N155" s="91"/>
    </row>
    <row r="156" spans="1:14" ht="15" customHeight="1" outlineLevel="1" x14ac:dyDescent="0.25">
      <c r="A156" s="66" t="s">
        <v>974</v>
      </c>
      <c r="B156" s="95" t="s">
        <v>975</v>
      </c>
      <c r="D156" s="118"/>
      <c r="E156" s="118"/>
      <c r="F156" s="206" t="str">
        <f t="shared" si="2"/>
        <v/>
      </c>
      <c r="G156" s="91"/>
      <c r="H156"/>
      <c r="I156" s="83"/>
      <c r="K156" s="118"/>
      <c r="L156" s="118"/>
      <c r="M156" s="92"/>
      <c r="N156" s="91"/>
    </row>
    <row r="157" spans="1:14" ht="15" customHeight="1" outlineLevel="1" x14ac:dyDescent="0.25">
      <c r="A157" s="66" t="s">
        <v>976</v>
      </c>
      <c r="B157" s="95" t="s">
        <v>977</v>
      </c>
      <c r="D157" s="118"/>
      <c r="E157" s="118"/>
      <c r="F157" s="206" t="str">
        <f t="shared" si="2"/>
        <v/>
      </c>
      <c r="G157" s="91"/>
      <c r="H157"/>
      <c r="I157" s="83"/>
      <c r="K157" s="118"/>
      <c r="L157" s="118"/>
      <c r="M157" s="92"/>
      <c r="N157" s="91"/>
    </row>
    <row r="158" spans="1:14" ht="15" customHeight="1" outlineLevel="1" x14ac:dyDescent="0.25">
      <c r="A158" s="66" t="s">
        <v>978</v>
      </c>
      <c r="B158" s="95" t="s">
        <v>979</v>
      </c>
      <c r="D158" s="118"/>
      <c r="E158" s="118"/>
      <c r="F158" s="206" t="str">
        <f t="shared" si="2"/>
        <v/>
      </c>
      <c r="G158" s="91"/>
      <c r="H158"/>
      <c r="I158" s="83"/>
      <c r="K158" s="118"/>
      <c r="L158" s="118"/>
      <c r="M158" s="92"/>
      <c r="N158" s="91"/>
    </row>
    <row r="159" spans="1:14" ht="15" customHeight="1" outlineLevel="1" x14ac:dyDescent="0.25">
      <c r="A159" s="66" t="s">
        <v>980</v>
      </c>
      <c r="B159" s="95" t="s">
        <v>981</v>
      </c>
      <c r="D159" s="118"/>
      <c r="E159" s="118"/>
      <c r="F159" s="206" t="str">
        <f t="shared" si="2"/>
        <v/>
      </c>
      <c r="G159" s="91"/>
      <c r="H159"/>
      <c r="I159" s="83"/>
      <c r="K159" s="118"/>
      <c r="L159" s="118"/>
      <c r="M159" s="92"/>
      <c r="N159" s="91"/>
    </row>
    <row r="160" spans="1:14" ht="15" customHeight="1" outlineLevel="1" x14ac:dyDescent="0.25">
      <c r="A160" s="66" t="s">
        <v>982</v>
      </c>
      <c r="B160" s="95"/>
      <c r="D160" s="118"/>
      <c r="E160" s="118"/>
      <c r="F160" s="92"/>
      <c r="G160" s="91"/>
      <c r="H160"/>
      <c r="I160" s="83"/>
      <c r="K160" s="118"/>
      <c r="L160" s="118"/>
      <c r="M160" s="92"/>
      <c r="N160" s="91"/>
    </row>
    <row r="161" spans="1:14" ht="15" customHeight="1" outlineLevel="1" x14ac:dyDescent="0.25">
      <c r="A161" s="66" t="s">
        <v>983</v>
      </c>
      <c r="B161" s="95"/>
      <c r="D161" s="118"/>
      <c r="E161" s="118"/>
      <c r="F161" s="92"/>
      <c r="G161" s="91"/>
      <c r="H161"/>
      <c r="I161" s="83"/>
      <c r="K161" s="118"/>
      <c r="L161" s="118"/>
      <c r="M161" s="92"/>
      <c r="N161" s="91"/>
    </row>
    <row r="162" spans="1:14" ht="15" customHeight="1" outlineLevel="1" x14ac:dyDescent="0.25">
      <c r="A162" s="66" t="s">
        <v>984</v>
      </c>
      <c r="B162" s="95"/>
      <c r="D162" s="118"/>
      <c r="E162" s="118"/>
      <c r="F162" s="92"/>
      <c r="G162" s="91"/>
      <c r="H162"/>
      <c r="I162" s="83"/>
      <c r="K162" s="118"/>
      <c r="L162" s="118"/>
      <c r="M162" s="92"/>
      <c r="N162" s="91"/>
    </row>
    <row r="163" spans="1:14" ht="15" customHeight="1" outlineLevel="1" x14ac:dyDescent="0.25">
      <c r="A163" s="66" t="s">
        <v>985</v>
      </c>
      <c r="B163" s="95"/>
      <c r="D163" s="118"/>
      <c r="E163" s="118"/>
      <c r="F163" s="92"/>
      <c r="G163" s="91"/>
      <c r="H163"/>
      <c r="I163" s="83"/>
      <c r="K163" s="118"/>
      <c r="L163" s="118"/>
      <c r="M163" s="92"/>
      <c r="N163" s="91"/>
    </row>
    <row r="164" spans="1:14" ht="15" customHeight="1" outlineLevel="1" x14ac:dyDescent="0.25">
      <c r="A164" s="66" t="s">
        <v>986</v>
      </c>
      <c r="B164" s="83"/>
      <c r="D164" s="118"/>
      <c r="E164" s="118"/>
      <c r="F164" s="92"/>
      <c r="G164" s="91"/>
      <c r="H164"/>
      <c r="I164" s="83"/>
      <c r="K164" s="118"/>
      <c r="L164" s="118"/>
      <c r="M164" s="92"/>
      <c r="N164" s="91"/>
    </row>
    <row r="165" spans="1:14" outlineLevel="1" x14ac:dyDescent="0.25">
      <c r="A165" s="66" t="s">
        <v>987</v>
      </c>
      <c r="B165" s="96"/>
      <c r="C165" s="96"/>
      <c r="D165" s="96"/>
      <c r="E165" s="96"/>
      <c r="F165" s="92"/>
      <c r="G165" s="91"/>
      <c r="H165"/>
      <c r="I165" s="93"/>
      <c r="J165" s="83"/>
      <c r="K165" s="118"/>
      <c r="L165" s="118"/>
      <c r="M165" s="103"/>
      <c r="N165" s="91"/>
    </row>
    <row r="166" spans="1:14" ht="15" customHeight="1" x14ac:dyDescent="0.25">
      <c r="A166" s="85"/>
      <c r="B166" s="86" t="s">
        <v>988</v>
      </c>
      <c r="C166" s="85"/>
      <c r="D166" s="85"/>
      <c r="E166" s="85"/>
      <c r="F166" s="88"/>
      <c r="G166" s="88"/>
      <c r="H166"/>
      <c r="I166" s="116"/>
      <c r="J166" s="80"/>
      <c r="K166" s="80"/>
      <c r="L166" s="80"/>
      <c r="M166" s="99"/>
      <c r="N166" s="99"/>
    </row>
    <row r="167" spans="1:14" x14ac:dyDescent="0.25">
      <c r="A167" s="66" t="s">
        <v>989</v>
      </c>
      <c r="B167" s="66" t="s">
        <v>680</v>
      </c>
      <c r="C167" s="186" t="s">
        <v>83</v>
      </c>
      <c r="D167"/>
      <c r="E167" s="64"/>
      <c r="F167" s="64"/>
      <c r="G167"/>
      <c r="H167"/>
      <c r="K167" s="108"/>
      <c r="L167" s="64"/>
      <c r="M167" s="64"/>
      <c r="N167" s="108"/>
    </row>
    <row r="168" spans="1:14" outlineLevel="1" x14ac:dyDescent="0.25">
      <c r="A168" s="66" t="s">
        <v>990</v>
      </c>
      <c r="D168"/>
      <c r="E168" s="64"/>
      <c r="F168" s="64"/>
      <c r="G168"/>
      <c r="H168"/>
      <c r="K168" s="108"/>
      <c r="L168" s="64"/>
      <c r="M168" s="64"/>
      <c r="N168" s="108"/>
    </row>
    <row r="169" spans="1:14" outlineLevel="1" x14ac:dyDescent="0.25">
      <c r="A169" s="66" t="s">
        <v>991</v>
      </c>
      <c r="D169"/>
      <c r="E169" s="64"/>
      <c r="F169" s="64"/>
      <c r="G169"/>
      <c r="H169"/>
      <c r="K169" s="108"/>
      <c r="L169" s="64"/>
      <c r="M169" s="64"/>
      <c r="N169" s="108"/>
    </row>
    <row r="170" spans="1:14" outlineLevel="1" x14ac:dyDescent="0.25">
      <c r="A170" s="66" t="s">
        <v>992</v>
      </c>
      <c r="D170"/>
      <c r="E170" s="64"/>
      <c r="F170" s="64"/>
      <c r="G170"/>
      <c r="H170"/>
      <c r="K170" s="108"/>
      <c r="L170" s="64"/>
      <c r="M170" s="64"/>
      <c r="N170" s="108"/>
    </row>
    <row r="171" spans="1:14" outlineLevel="1" x14ac:dyDescent="0.25">
      <c r="A171" s="66" t="s">
        <v>993</v>
      </c>
      <c r="D171"/>
      <c r="E171" s="64"/>
      <c r="F171" s="64"/>
      <c r="G171"/>
      <c r="H171"/>
      <c r="K171" s="108"/>
      <c r="L171" s="64"/>
      <c r="M171" s="64"/>
      <c r="N171" s="108"/>
    </row>
    <row r="172" spans="1:14" x14ac:dyDescent="0.25">
      <c r="A172" s="85"/>
      <c r="B172" s="86" t="s">
        <v>994</v>
      </c>
      <c r="C172" s="85" t="s">
        <v>831</v>
      </c>
      <c r="D172" s="85"/>
      <c r="E172" s="85"/>
      <c r="F172" s="88"/>
      <c r="G172" s="88"/>
      <c r="H172"/>
      <c r="I172" s="116"/>
      <c r="J172" s="80"/>
      <c r="K172" s="80"/>
      <c r="L172" s="80"/>
      <c r="M172" s="99"/>
      <c r="N172" s="99"/>
    </row>
    <row r="173" spans="1:14" ht="15" customHeight="1" x14ac:dyDescent="0.25">
      <c r="A173" s="66" t="s">
        <v>995</v>
      </c>
      <c r="B173" s="66" t="s">
        <v>996</v>
      </c>
      <c r="C173" s="186" t="s">
        <v>83</v>
      </c>
      <c r="D173"/>
      <c r="E173"/>
      <c r="F173"/>
      <c r="G173"/>
      <c r="H173"/>
      <c r="K173" s="108"/>
      <c r="L173" s="108"/>
      <c r="M173" s="108"/>
      <c r="N173" s="108"/>
    </row>
    <row r="174" spans="1:14" outlineLevel="1" x14ac:dyDescent="0.25">
      <c r="A174" s="66" t="s">
        <v>997</v>
      </c>
      <c r="D174"/>
      <c r="E174"/>
      <c r="F174"/>
      <c r="G174"/>
      <c r="H174"/>
      <c r="K174" s="108"/>
      <c r="L174" s="108"/>
      <c r="M174" s="108"/>
      <c r="N174" s="108"/>
    </row>
    <row r="175" spans="1:14" outlineLevel="1" x14ac:dyDescent="0.25">
      <c r="A175" s="66" t="s">
        <v>998</v>
      </c>
      <c r="D175"/>
      <c r="E175"/>
      <c r="F175"/>
      <c r="G175"/>
      <c r="H175"/>
      <c r="K175" s="108"/>
      <c r="L175" s="108"/>
      <c r="M175" s="108"/>
      <c r="N175" s="108"/>
    </row>
    <row r="176" spans="1:14" outlineLevel="1" x14ac:dyDescent="0.25">
      <c r="A176" s="66" t="s">
        <v>999</v>
      </c>
      <c r="D176"/>
      <c r="E176"/>
      <c r="F176"/>
      <c r="G176"/>
      <c r="H176"/>
      <c r="K176" s="108"/>
      <c r="L176" s="108"/>
      <c r="M176" s="108"/>
      <c r="N176" s="108"/>
    </row>
    <row r="177" spans="1:14" outlineLevel="1" x14ac:dyDescent="0.25">
      <c r="A177" s="66" t="s">
        <v>1000</v>
      </c>
      <c r="D177"/>
      <c r="E177"/>
      <c r="F177"/>
      <c r="G177"/>
      <c r="H177"/>
      <c r="K177" s="108"/>
      <c r="L177" s="108"/>
      <c r="M177" s="108"/>
      <c r="N177" s="108"/>
    </row>
    <row r="178" spans="1:14" outlineLevel="1" x14ac:dyDescent="0.25">
      <c r="A178" s="66" t="s">
        <v>1001</v>
      </c>
    </row>
    <row r="179" spans="1:14" outlineLevel="1" x14ac:dyDescent="0.25">
      <c r="A179" s="66" t="s">
        <v>1002</v>
      </c>
    </row>
  </sheetData>
  <sheetProtection algorithmName="SHA-512" hashValue="BVe6KxJhmd57eipLLLtaJg8VJNiHYnpXvIpRhvsucVfr2xM2ck5P61c9CKWb1zSF8Je0yqxB1pnOkU7xb69g/A==" saltValue="8Jz9jnYOZW9PTG5Odl2QW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xr:uid="{00000000-0004-0000-1100-000000000000}"/>
    <hyperlink ref="B129" location="'2. Harmonised Glossary'!A9" display="Breakdown by Interest Rate" xr:uid="{00000000-0004-0000-1100-000001000000}"/>
    <hyperlink ref="B166" location="'2. Harmonised Glossary'!A14" display="Non-Performing Loans" xr:uid="{00000000-0004-0000-11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66" customWidth="1"/>
    <col min="2" max="2" width="60.7109375" style="66" customWidth="1"/>
    <col min="3" max="4" width="40.7109375" style="66" customWidth="1"/>
    <col min="5" max="5" width="6.7109375" style="66" customWidth="1"/>
    <col min="6" max="6" width="40.7109375" style="66" customWidth="1"/>
    <col min="7" max="7" width="40.7109375" style="64" customWidth="1"/>
    <col min="8" max="16384" width="8.85546875" style="96"/>
  </cols>
  <sheetData>
    <row r="1" spans="1:7" ht="31.5" x14ac:dyDescent="0.25">
      <c r="A1" s="189" t="s">
        <v>1003</v>
      </c>
      <c r="B1" s="189"/>
      <c r="C1" s="64"/>
      <c r="D1" s="64"/>
      <c r="E1" s="64"/>
      <c r="F1" s="197" t="s">
        <v>2094</v>
      </c>
    </row>
    <row r="2" spans="1:7" ht="15.75" thickBot="1" x14ac:dyDescent="0.3">
      <c r="A2" s="64"/>
      <c r="B2" s="64"/>
      <c r="C2" s="64"/>
      <c r="D2" s="64"/>
      <c r="E2" s="64"/>
      <c r="F2" s="64"/>
    </row>
    <row r="3" spans="1:7" ht="19.5" thickBot="1" x14ac:dyDescent="0.3">
      <c r="A3" s="67"/>
      <c r="B3" s="68" t="s">
        <v>71</v>
      </c>
      <c r="C3" s="69" t="s">
        <v>72</v>
      </c>
      <c r="D3" s="67"/>
      <c r="E3" s="67"/>
      <c r="F3" s="67"/>
      <c r="G3" s="67"/>
    </row>
    <row r="4" spans="1:7" ht="15.75" thickBot="1" x14ac:dyDescent="0.3"/>
    <row r="5" spans="1:7" ht="19.5" thickBot="1" x14ac:dyDescent="0.3">
      <c r="A5" s="70"/>
      <c r="B5" s="119" t="s">
        <v>1004</v>
      </c>
      <c r="C5" s="70"/>
      <c r="E5" s="72"/>
      <c r="F5" s="72"/>
    </row>
    <row r="6" spans="1:7" ht="15.75" thickBot="1" x14ac:dyDescent="0.3">
      <c r="B6" s="120" t="s">
        <v>1005</v>
      </c>
    </row>
    <row r="7" spans="1:7" x14ac:dyDescent="0.25">
      <c r="B7" s="76"/>
    </row>
    <row r="8" spans="1:7" ht="37.5" x14ac:dyDescent="0.25">
      <c r="A8" s="77" t="s">
        <v>81</v>
      </c>
      <c r="B8" s="77" t="s">
        <v>1005</v>
      </c>
      <c r="C8" s="78"/>
      <c r="D8" s="78"/>
      <c r="E8" s="78"/>
      <c r="F8" s="78"/>
      <c r="G8" s="79"/>
    </row>
    <row r="9" spans="1:7" ht="15" customHeight="1" x14ac:dyDescent="0.25">
      <c r="A9" s="85"/>
      <c r="B9" s="86" t="s">
        <v>819</v>
      </c>
      <c r="C9" s="85" t="s">
        <v>1006</v>
      </c>
      <c r="D9" s="85"/>
      <c r="E9" s="87"/>
      <c r="F9" s="85"/>
      <c r="G9" s="88"/>
    </row>
    <row r="10" spans="1:7" x14ac:dyDescent="0.25">
      <c r="A10" s="66" t="s">
        <v>1007</v>
      </c>
      <c r="B10" s="66" t="s">
        <v>1008</v>
      </c>
      <c r="C10" s="193" t="s">
        <v>83</v>
      </c>
    </row>
    <row r="11" spans="1:7" outlineLevel="1" x14ac:dyDescent="0.25">
      <c r="A11" s="66" t="s">
        <v>1009</v>
      </c>
      <c r="B11" s="81" t="s">
        <v>509</v>
      </c>
      <c r="C11" s="193"/>
    </row>
    <row r="12" spans="1:7" outlineLevel="1" x14ac:dyDescent="0.25">
      <c r="A12" s="66" t="s">
        <v>1010</v>
      </c>
      <c r="B12" s="81" t="s">
        <v>511</v>
      </c>
      <c r="C12" s="193"/>
    </row>
    <row r="13" spans="1:7" outlineLevel="1" x14ac:dyDescent="0.25">
      <c r="A13" s="66" t="s">
        <v>1011</v>
      </c>
      <c r="B13" s="81"/>
    </row>
    <row r="14" spans="1:7" outlineLevel="1" x14ac:dyDescent="0.25">
      <c r="A14" s="66" t="s">
        <v>1012</v>
      </c>
      <c r="B14" s="81"/>
    </row>
    <row r="15" spans="1:7" outlineLevel="1" x14ac:dyDescent="0.25">
      <c r="A15" s="66" t="s">
        <v>1013</v>
      </c>
      <c r="B15" s="81"/>
    </row>
    <row r="16" spans="1:7" outlineLevel="1" x14ac:dyDescent="0.25">
      <c r="A16" s="66" t="s">
        <v>1014</v>
      </c>
      <c r="B16" s="81"/>
    </row>
    <row r="17" spans="1:7" ht="15" customHeight="1" x14ac:dyDescent="0.25">
      <c r="A17" s="85"/>
      <c r="B17" s="86" t="s">
        <v>1015</v>
      </c>
      <c r="C17" s="85" t="s">
        <v>1016</v>
      </c>
      <c r="D17" s="85"/>
      <c r="E17" s="87"/>
      <c r="F17" s="88"/>
      <c r="G17" s="88"/>
    </row>
    <row r="18" spans="1:7" x14ac:dyDescent="0.25">
      <c r="A18" s="66" t="s">
        <v>1017</v>
      </c>
      <c r="B18" s="66" t="s">
        <v>518</v>
      </c>
      <c r="C18" s="186" t="s">
        <v>83</v>
      </c>
    </row>
    <row r="19" spans="1:7" outlineLevel="1" x14ac:dyDescent="0.25">
      <c r="A19" s="66" t="s">
        <v>1018</v>
      </c>
      <c r="C19" s="186"/>
    </row>
    <row r="20" spans="1:7" outlineLevel="1" x14ac:dyDescent="0.25">
      <c r="A20" s="66" t="s">
        <v>1019</v>
      </c>
      <c r="C20" s="186"/>
    </row>
    <row r="21" spans="1:7" outlineLevel="1" x14ac:dyDescent="0.25">
      <c r="A21" s="66" t="s">
        <v>1020</v>
      </c>
      <c r="C21" s="186"/>
    </row>
    <row r="22" spans="1:7" outlineLevel="1" x14ac:dyDescent="0.25">
      <c r="A22" s="66" t="s">
        <v>1021</v>
      </c>
      <c r="C22" s="186"/>
    </row>
    <row r="23" spans="1:7" outlineLevel="1" x14ac:dyDescent="0.25">
      <c r="A23" s="66" t="s">
        <v>1022</v>
      </c>
      <c r="C23" s="186"/>
    </row>
    <row r="24" spans="1:7" outlineLevel="1" x14ac:dyDescent="0.25">
      <c r="A24" s="66" t="s">
        <v>1023</v>
      </c>
      <c r="C24" s="186"/>
    </row>
    <row r="25" spans="1:7" ht="15" customHeight="1" x14ac:dyDescent="0.25">
      <c r="A25" s="85"/>
      <c r="B25" s="86" t="s">
        <v>1024</v>
      </c>
      <c r="C25" s="85" t="s">
        <v>1016</v>
      </c>
      <c r="D25" s="85"/>
      <c r="E25" s="87"/>
      <c r="F25" s="88"/>
      <c r="G25" s="88"/>
    </row>
    <row r="26" spans="1:7" x14ac:dyDescent="0.25">
      <c r="A26" s="66" t="s">
        <v>1025</v>
      </c>
      <c r="B26" s="115" t="s">
        <v>527</v>
      </c>
      <c r="C26" s="186">
        <f>SUM(C27:C53)</f>
        <v>0</v>
      </c>
      <c r="D26" s="115"/>
      <c r="F26" s="115"/>
      <c r="G26" s="66"/>
    </row>
    <row r="27" spans="1:7" x14ac:dyDescent="0.25">
      <c r="A27" s="66" t="s">
        <v>1026</v>
      </c>
      <c r="B27" s="66" t="s">
        <v>529</v>
      </c>
      <c r="C27" s="186" t="s">
        <v>83</v>
      </c>
      <c r="D27" s="115"/>
      <c r="F27" s="115"/>
      <c r="G27" s="66"/>
    </row>
    <row r="28" spans="1:7" x14ac:dyDescent="0.25">
      <c r="A28" s="66" t="s">
        <v>1027</v>
      </c>
      <c r="B28" s="66" t="s">
        <v>531</v>
      </c>
      <c r="C28" s="186" t="s">
        <v>83</v>
      </c>
      <c r="D28" s="115"/>
      <c r="F28" s="115"/>
      <c r="G28" s="66"/>
    </row>
    <row r="29" spans="1:7" x14ac:dyDescent="0.25">
      <c r="A29" s="66" t="s">
        <v>1028</v>
      </c>
      <c r="B29" s="66" t="s">
        <v>533</v>
      </c>
      <c r="C29" s="186" t="s">
        <v>83</v>
      </c>
      <c r="D29" s="115"/>
      <c r="F29" s="115"/>
      <c r="G29" s="66"/>
    </row>
    <row r="30" spans="1:7" x14ac:dyDescent="0.25">
      <c r="A30" s="66" t="s">
        <v>1029</v>
      </c>
      <c r="B30" s="66" t="s">
        <v>535</v>
      </c>
      <c r="C30" s="186" t="s">
        <v>83</v>
      </c>
      <c r="D30" s="115"/>
      <c r="F30" s="115"/>
      <c r="G30" s="66"/>
    </row>
    <row r="31" spans="1:7" x14ac:dyDescent="0.25">
      <c r="A31" s="66" t="s">
        <v>1030</v>
      </c>
      <c r="B31" s="66" t="s">
        <v>537</v>
      </c>
      <c r="C31" s="186" t="s">
        <v>83</v>
      </c>
      <c r="D31" s="115"/>
      <c r="F31" s="115"/>
      <c r="G31" s="66"/>
    </row>
    <row r="32" spans="1:7" x14ac:dyDescent="0.25">
      <c r="A32" s="66" t="s">
        <v>1031</v>
      </c>
      <c r="B32" s="66" t="s">
        <v>2636</v>
      </c>
      <c r="C32" s="186" t="s">
        <v>83</v>
      </c>
      <c r="D32" s="115"/>
      <c r="F32" s="115"/>
      <c r="G32" s="66"/>
    </row>
    <row r="33" spans="1:7" x14ac:dyDescent="0.25">
      <c r="A33" s="66" t="s">
        <v>1032</v>
      </c>
      <c r="B33" s="66" t="s">
        <v>540</v>
      </c>
      <c r="C33" s="186" t="s">
        <v>83</v>
      </c>
      <c r="D33" s="115"/>
      <c r="F33" s="115"/>
      <c r="G33" s="66"/>
    </row>
    <row r="34" spans="1:7" x14ac:dyDescent="0.25">
      <c r="A34" s="66" t="s">
        <v>1033</v>
      </c>
      <c r="B34" s="66" t="s">
        <v>542</v>
      </c>
      <c r="C34" s="186" t="s">
        <v>83</v>
      </c>
      <c r="D34" s="115"/>
      <c r="F34" s="115"/>
      <c r="G34" s="66"/>
    </row>
    <row r="35" spans="1:7" x14ac:dyDescent="0.25">
      <c r="A35" s="66" t="s">
        <v>1034</v>
      </c>
      <c r="B35" s="66" t="s">
        <v>544</v>
      </c>
      <c r="C35" s="186" t="s">
        <v>83</v>
      </c>
      <c r="D35" s="115"/>
      <c r="F35" s="115"/>
      <c r="G35" s="66"/>
    </row>
    <row r="36" spans="1:7" x14ac:dyDescent="0.25">
      <c r="A36" s="66" t="s">
        <v>1035</v>
      </c>
      <c r="B36" s="66" t="s">
        <v>546</v>
      </c>
      <c r="C36" s="186" t="s">
        <v>83</v>
      </c>
      <c r="D36" s="115"/>
      <c r="F36" s="115"/>
      <c r="G36" s="66"/>
    </row>
    <row r="37" spans="1:7" x14ac:dyDescent="0.25">
      <c r="A37" s="66" t="s">
        <v>1036</v>
      </c>
      <c r="B37" s="66" t="s">
        <v>548</v>
      </c>
      <c r="C37" s="186" t="s">
        <v>83</v>
      </c>
      <c r="D37" s="115"/>
      <c r="F37" s="115"/>
      <c r="G37" s="66"/>
    </row>
    <row r="38" spans="1:7" x14ac:dyDescent="0.25">
      <c r="A38" s="66" t="s">
        <v>1037</v>
      </c>
      <c r="B38" s="66" t="s">
        <v>550</v>
      </c>
      <c r="C38" s="186" t="s">
        <v>83</v>
      </c>
      <c r="D38" s="115"/>
      <c r="F38" s="115"/>
      <c r="G38" s="66"/>
    </row>
    <row r="39" spans="1:7" x14ac:dyDescent="0.25">
      <c r="A39" s="66" t="s">
        <v>1038</v>
      </c>
      <c r="B39" s="66" t="s">
        <v>552</v>
      </c>
      <c r="C39" s="186" t="s">
        <v>83</v>
      </c>
      <c r="D39" s="115"/>
      <c r="F39" s="115"/>
      <c r="G39" s="66"/>
    </row>
    <row r="40" spans="1:7" x14ac:dyDescent="0.25">
      <c r="A40" s="66" t="s">
        <v>1039</v>
      </c>
      <c r="B40" s="66" t="s">
        <v>554</v>
      </c>
      <c r="C40" s="186" t="s">
        <v>83</v>
      </c>
      <c r="D40" s="115"/>
      <c r="F40" s="115"/>
      <c r="G40" s="66"/>
    </row>
    <row r="41" spans="1:7" x14ac:dyDescent="0.25">
      <c r="A41" s="66" t="s">
        <v>1040</v>
      </c>
      <c r="B41" s="66" t="s">
        <v>556</v>
      </c>
      <c r="C41" s="186" t="s">
        <v>83</v>
      </c>
      <c r="D41" s="115"/>
      <c r="F41" s="115"/>
      <c r="G41" s="66"/>
    </row>
    <row r="42" spans="1:7" x14ac:dyDescent="0.25">
      <c r="A42" s="66" t="s">
        <v>1041</v>
      </c>
      <c r="B42" s="66" t="s">
        <v>3</v>
      </c>
      <c r="C42" s="186" t="s">
        <v>83</v>
      </c>
      <c r="D42" s="115"/>
      <c r="F42" s="115"/>
      <c r="G42" s="66"/>
    </row>
    <row r="43" spans="1:7" x14ac:dyDescent="0.25">
      <c r="A43" s="66" t="s">
        <v>1042</v>
      </c>
      <c r="B43" s="66" t="s">
        <v>559</v>
      </c>
      <c r="C43" s="186" t="s">
        <v>83</v>
      </c>
      <c r="D43" s="115"/>
      <c r="F43" s="115"/>
      <c r="G43" s="66"/>
    </row>
    <row r="44" spans="1:7" x14ac:dyDescent="0.25">
      <c r="A44" s="66" t="s">
        <v>1043</v>
      </c>
      <c r="B44" s="66" t="s">
        <v>561</v>
      </c>
      <c r="C44" s="186" t="s">
        <v>83</v>
      </c>
      <c r="D44" s="115"/>
      <c r="F44" s="115"/>
      <c r="G44" s="66"/>
    </row>
    <row r="45" spans="1:7" x14ac:dyDescent="0.25">
      <c r="A45" s="66" t="s">
        <v>1044</v>
      </c>
      <c r="B45" s="66" t="s">
        <v>563</v>
      </c>
      <c r="C45" s="186" t="s">
        <v>83</v>
      </c>
      <c r="D45" s="115"/>
      <c r="F45" s="115"/>
      <c r="G45" s="66"/>
    </row>
    <row r="46" spans="1:7" x14ac:dyDescent="0.25">
      <c r="A46" s="66" t="s">
        <v>1045</v>
      </c>
      <c r="B46" s="66" t="s">
        <v>565</v>
      </c>
      <c r="C46" s="186" t="s">
        <v>83</v>
      </c>
      <c r="D46" s="115"/>
      <c r="F46" s="115"/>
      <c r="G46" s="66"/>
    </row>
    <row r="47" spans="1:7" x14ac:dyDescent="0.25">
      <c r="A47" s="66" t="s">
        <v>1046</v>
      </c>
      <c r="B47" s="66" t="s">
        <v>567</v>
      </c>
      <c r="C47" s="186" t="s">
        <v>83</v>
      </c>
      <c r="D47" s="115"/>
      <c r="F47" s="115"/>
      <c r="G47" s="66"/>
    </row>
    <row r="48" spans="1:7" x14ac:dyDescent="0.25">
      <c r="A48" s="66" t="s">
        <v>1047</v>
      </c>
      <c r="B48" s="66" t="s">
        <v>569</v>
      </c>
      <c r="C48" s="186" t="s">
        <v>83</v>
      </c>
      <c r="D48" s="115"/>
      <c r="F48" s="115"/>
      <c r="G48" s="66"/>
    </row>
    <row r="49" spans="1:7" x14ac:dyDescent="0.25">
      <c r="A49" s="66" t="s">
        <v>1048</v>
      </c>
      <c r="B49" s="66" t="s">
        <v>571</v>
      </c>
      <c r="C49" s="186" t="s">
        <v>83</v>
      </c>
      <c r="D49" s="115"/>
      <c r="F49" s="115"/>
      <c r="G49" s="66"/>
    </row>
    <row r="50" spans="1:7" x14ac:dyDescent="0.25">
      <c r="A50" s="66" t="s">
        <v>1049</v>
      </c>
      <c r="B50" s="66" t="s">
        <v>573</v>
      </c>
      <c r="C50" s="186" t="s">
        <v>83</v>
      </c>
      <c r="D50" s="115"/>
      <c r="F50" s="115"/>
      <c r="G50" s="66"/>
    </row>
    <row r="51" spans="1:7" x14ac:dyDescent="0.25">
      <c r="A51" s="66" t="s">
        <v>1050</v>
      </c>
      <c r="B51" s="66" t="s">
        <v>575</v>
      </c>
      <c r="C51" s="186" t="s">
        <v>83</v>
      </c>
      <c r="D51" s="115"/>
      <c r="F51" s="115"/>
      <c r="G51" s="66"/>
    </row>
    <row r="52" spans="1:7" x14ac:dyDescent="0.25">
      <c r="A52" s="66" t="s">
        <v>1051</v>
      </c>
      <c r="B52" s="66" t="s">
        <v>577</v>
      </c>
      <c r="C52" s="186" t="s">
        <v>83</v>
      </c>
      <c r="D52" s="115"/>
      <c r="F52" s="115"/>
      <c r="G52" s="66"/>
    </row>
    <row r="53" spans="1:7" x14ac:dyDescent="0.25">
      <c r="A53" s="66" t="s">
        <v>1052</v>
      </c>
      <c r="B53" s="66" t="s">
        <v>6</v>
      </c>
      <c r="C53" s="186" t="s">
        <v>83</v>
      </c>
      <c r="D53" s="115"/>
      <c r="F53" s="115"/>
      <c r="G53" s="66"/>
    </row>
    <row r="54" spans="1:7" x14ac:dyDescent="0.25">
      <c r="A54" s="286" t="s">
        <v>1053</v>
      </c>
      <c r="B54" s="115" t="s">
        <v>318</v>
      </c>
      <c r="C54" s="188">
        <f>SUM(C55:C57)</f>
        <v>0</v>
      </c>
      <c r="D54" s="115"/>
      <c r="F54" s="115"/>
      <c r="G54" s="66"/>
    </row>
    <row r="55" spans="1:7" x14ac:dyDescent="0.25">
      <c r="A55" s="286" t="s">
        <v>1054</v>
      </c>
      <c r="B55" s="66" t="s">
        <v>583</v>
      </c>
      <c r="C55" s="186" t="s">
        <v>83</v>
      </c>
      <c r="D55" s="115"/>
      <c r="F55" s="115"/>
      <c r="G55" s="66"/>
    </row>
    <row r="56" spans="1:7" x14ac:dyDescent="0.25">
      <c r="A56" s="286" t="s">
        <v>1055</v>
      </c>
      <c r="B56" s="66" t="s">
        <v>585</v>
      </c>
      <c r="C56" s="186" t="s">
        <v>83</v>
      </c>
      <c r="D56" s="115"/>
      <c r="F56" s="115"/>
      <c r="G56" s="66"/>
    </row>
    <row r="57" spans="1:7" x14ac:dyDescent="0.25">
      <c r="A57" s="286" t="s">
        <v>1056</v>
      </c>
      <c r="B57" s="66" t="s">
        <v>2</v>
      </c>
      <c r="C57" s="186" t="s">
        <v>83</v>
      </c>
      <c r="D57" s="115"/>
      <c r="F57" s="115"/>
      <c r="G57" s="66"/>
    </row>
    <row r="58" spans="1:7" x14ac:dyDescent="0.25">
      <c r="A58" s="286" t="s">
        <v>1057</v>
      </c>
      <c r="B58" s="115" t="s">
        <v>146</v>
      </c>
      <c r="C58" s="188">
        <f>SUM(C59:C69)</f>
        <v>0</v>
      </c>
      <c r="D58" s="115"/>
      <c r="F58" s="115"/>
      <c r="G58" s="66"/>
    </row>
    <row r="59" spans="1:7" x14ac:dyDescent="0.25">
      <c r="A59" s="286" t="s">
        <v>1058</v>
      </c>
      <c r="B59" s="83" t="s">
        <v>320</v>
      </c>
      <c r="C59" s="186" t="s">
        <v>83</v>
      </c>
      <c r="D59" s="115"/>
      <c r="F59" s="115"/>
      <c r="G59" s="66"/>
    </row>
    <row r="60" spans="1:7" x14ac:dyDescent="0.25">
      <c r="A60" s="286" t="s">
        <v>1059</v>
      </c>
      <c r="B60" s="286" t="s">
        <v>580</v>
      </c>
      <c r="C60" s="186" t="s">
        <v>83</v>
      </c>
      <c r="D60" s="115"/>
      <c r="E60" s="286"/>
      <c r="F60" s="115"/>
      <c r="G60" s="286"/>
    </row>
    <row r="61" spans="1:7" x14ac:dyDescent="0.25">
      <c r="A61" s="286" t="s">
        <v>1060</v>
      </c>
      <c r="B61" s="83" t="s">
        <v>322</v>
      </c>
      <c r="C61" s="186" t="s">
        <v>83</v>
      </c>
      <c r="D61" s="115"/>
      <c r="F61" s="115"/>
      <c r="G61" s="66"/>
    </row>
    <row r="62" spans="1:7" x14ac:dyDescent="0.25">
      <c r="A62" s="286" t="s">
        <v>1061</v>
      </c>
      <c r="B62" s="83" t="s">
        <v>324</v>
      </c>
      <c r="C62" s="186" t="s">
        <v>83</v>
      </c>
      <c r="D62" s="115"/>
      <c r="F62" s="115"/>
      <c r="G62" s="66"/>
    </row>
    <row r="63" spans="1:7" x14ac:dyDescent="0.25">
      <c r="A63" s="286" t="s">
        <v>1062</v>
      </c>
      <c r="B63" s="83" t="s">
        <v>12</v>
      </c>
      <c r="C63" s="186" t="s">
        <v>83</v>
      </c>
      <c r="D63" s="115"/>
      <c r="F63" s="115"/>
      <c r="G63" s="66"/>
    </row>
    <row r="64" spans="1:7" x14ac:dyDescent="0.25">
      <c r="A64" s="286" t="s">
        <v>1063</v>
      </c>
      <c r="B64" s="83" t="s">
        <v>327</v>
      </c>
      <c r="C64" s="186" t="s">
        <v>83</v>
      </c>
      <c r="D64" s="115"/>
      <c r="F64" s="115"/>
      <c r="G64" s="66"/>
    </row>
    <row r="65" spans="1:7" x14ac:dyDescent="0.25">
      <c r="A65" s="286" t="s">
        <v>1064</v>
      </c>
      <c r="B65" s="83" t="s">
        <v>329</v>
      </c>
      <c r="C65" s="186" t="s">
        <v>83</v>
      </c>
      <c r="D65" s="115"/>
      <c r="F65" s="115"/>
      <c r="G65" s="66"/>
    </row>
    <row r="66" spans="1:7" x14ac:dyDescent="0.25">
      <c r="A66" s="286" t="s">
        <v>1065</v>
      </c>
      <c r="B66" s="83" t="s">
        <v>331</v>
      </c>
      <c r="C66" s="186" t="s">
        <v>83</v>
      </c>
      <c r="D66" s="115"/>
      <c r="F66" s="115"/>
      <c r="G66" s="66"/>
    </row>
    <row r="67" spans="1:7" x14ac:dyDescent="0.25">
      <c r="A67" s="286" t="s">
        <v>1066</v>
      </c>
      <c r="B67" s="83" t="s">
        <v>333</v>
      </c>
      <c r="C67" s="186" t="s">
        <v>83</v>
      </c>
      <c r="D67" s="115"/>
      <c r="F67" s="115"/>
      <c r="G67" s="66"/>
    </row>
    <row r="68" spans="1:7" x14ac:dyDescent="0.25">
      <c r="A68" s="286" t="s">
        <v>1067</v>
      </c>
      <c r="B68" s="83" t="s">
        <v>335</v>
      </c>
      <c r="C68" s="186" t="s">
        <v>83</v>
      </c>
      <c r="D68" s="115"/>
      <c r="F68" s="115"/>
      <c r="G68" s="66"/>
    </row>
    <row r="69" spans="1:7" x14ac:dyDescent="0.25">
      <c r="A69" s="286" t="s">
        <v>1068</v>
      </c>
      <c r="B69" s="83" t="s">
        <v>146</v>
      </c>
      <c r="C69" s="186" t="s">
        <v>83</v>
      </c>
      <c r="D69" s="115"/>
      <c r="F69" s="115"/>
      <c r="G69" s="66"/>
    </row>
    <row r="70" spans="1:7" outlineLevel="1" x14ac:dyDescent="0.25">
      <c r="A70" s="66" t="s">
        <v>1069</v>
      </c>
      <c r="B70" s="95" t="s">
        <v>150</v>
      </c>
      <c r="C70" s="186"/>
      <c r="G70" s="66"/>
    </row>
    <row r="71" spans="1:7" outlineLevel="1" x14ac:dyDescent="0.25">
      <c r="A71" s="66" t="s">
        <v>1070</v>
      </c>
      <c r="B71" s="95" t="s">
        <v>150</v>
      </c>
      <c r="C71" s="186"/>
      <c r="G71" s="66"/>
    </row>
    <row r="72" spans="1:7" outlineLevel="1" x14ac:dyDescent="0.25">
      <c r="A72" s="66" t="s">
        <v>1071</v>
      </c>
      <c r="B72" s="95" t="s">
        <v>150</v>
      </c>
      <c r="C72" s="186"/>
      <c r="G72" s="66"/>
    </row>
    <row r="73" spans="1:7" outlineLevel="1" x14ac:dyDescent="0.25">
      <c r="A73" s="66" t="s">
        <v>1072</v>
      </c>
      <c r="B73" s="95" t="s">
        <v>150</v>
      </c>
      <c r="C73" s="186"/>
      <c r="G73" s="66"/>
    </row>
    <row r="74" spans="1:7" outlineLevel="1" x14ac:dyDescent="0.25">
      <c r="A74" s="66" t="s">
        <v>1073</v>
      </c>
      <c r="B74" s="95" t="s">
        <v>150</v>
      </c>
      <c r="C74" s="186"/>
      <c r="G74" s="66"/>
    </row>
    <row r="75" spans="1:7" outlineLevel="1" x14ac:dyDescent="0.25">
      <c r="A75" s="66" t="s">
        <v>1074</v>
      </c>
      <c r="B75" s="95" t="s">
        <v>150</v>
      </c>
      <c r="C75" s="186"/>
      <c r="G75" s="66"/>
    </row>
    <row r="76" spans="1:7" outlineLevel="1" x14ac:dyDescent="0.25">
      <c r="A76" s="66" t="s">
        <v>1075</v>
      </c>
      <c r="B76" s="95" t="s">
        <v>150</v>
      </c>
      <c r="C76" s="186"/>
      <c r="G76" s="66"/>
    </row>
    <row r="77" spans="1:7" outlineLevel="1" x14ac:dyDescent="0.25">
      <c r="A77" s="66" t="s">
        <v>1076</v>
      </c>
      <c r="B77" s="95" t="s">
        <v>150</v>
      </c>
      <c r="C77" s="186"/>
      <c r="G77" s="66"/>
    </row>
    <row r="78" spans="1:7" outlineLevel="1" x14ac:dyDescent="0.25">
      <c r="A78" s="66" t="s">
        <v>1077</v>
      </c>
      <c r="B78" s="95" t="s">
        <v>150</v>
      </c>
      <c r="C78" s="186"/>
      <c r="G78" s="66"/>
    </row>
    <row r="79" spans="1:7" outlineLevel="1" x14ac:dyDescent="0.25">
      <c r="A79" s="66" t="s">
        <v>1078</v>
      </c>
      <c r="B79" s="95" t="s">
        <v>150</v>
      </c>
      <c r="C79" s="186"/>
      <c r="G79" s="66"/>
    </row>
    <row r="80" spans="1:7" ht="15" customHeight="1" x14ac:dyDescent="0.25">
      <c r="A80" s="85"/>
      <c r="B80" s="86" t="s">
        <v>1079</v>
      </c>
      <c r="C80" s="85" t="s">
        <v>1016</v>
      </c>
      <c r="D80" s="85"/>
      <c r="E80" s="87"/>
      <c r="F80" s="88"/>
      <c r="G80" s="88"/>
    </row>
    <row r="81" spans="1:7" x14ac:dyDescent="0.25">
      <c r="A81" s="66" t="s">
        <v>1080</v>
      </c>
      <c r="B81" s="66" t="s">
        <v>641</v>
      </c>
      <c r="C81" s="186" t="s">
        <v>83</v>
      </c>
      <c r="E81" s="64"/>
    </row>
    <row r="82" spans="1:7" x14ac:dyDescent="0.25">
      <c r="A82" s="66" t="s">
        <v>1081</v>
      </c>
      <c r="B82" s="66" t="s">
        <v>643</v>
      </c>
      <c r="C82" s="186" t="s">
        <v>83</v>
      </c>
      <c r="E82" s="64"/>
    </row>
    <row r="83" spans="1:7" x14ac:dyDescent="0.25">
      <c r="A83" s="66" t="s">
        <v>1082</v>
      </c>
      <c r="B83" s="66" t="s">
        <v>146</v>
      </c>
      <c r="C83" s="186" t="s">
        <v>83</v>
      </c>
      <c r="E83" s="64"/>
    </row>
    <row r="84" spans="1:7" outlineLevel="1" x14ac:dyDescent="0.25">
      <c r="A84" s="66" t="s">
        <v>1083</v>
      </c>
      <c r="C84" s="186"/>
      <c r="E84" s="64"/>
    </row>
    <row r="85" spans="1:7" outlineLevel="1" x14ac:dyDescent="0.25">
      <c r="A85" s="66" t="s">
        <v>1084</v>
      </c>
      <c r="C85" s="186"/>
      <c r="E85" s="64"/>
    </row>
    <row r="86" spans="1:7" outlineLevel="1" x14ac:dyDescent="0.25">
      <c r="A86" s="66" t="s">
        <v>1085</v>
      </c>
      <c r="C86" s="186"/>
      <c r="E86" s="64"/>
    </row>
    <row r="87" spans="1:7" outlineLevel="1" x14ac:dyDescent="0.25">
      <c r="A87" s="66" t="s">
        <v>1086</v>
      </c>
      <c r="C87" s="186"/>
      <c r="E87" s="64"/>
    </row>
    <row r="88" spans="1:7" outlineLevel="1" x14ac:dyDescent="0.25">
      <c r="A88" s="66" t="s">
        <v>1087</v>
      </c>
      <c r="C88" s="186"/>
      <c r="E88" s="64"/>
    </row>
    <row r="89" spans="1:7" outlineLevel="1" x14ac:dyDescent="0.25">
      <c r="A89" s="66" t="s">
        <v>1088</v>
      </c>
      <c r="C89" s="186"/>
      <c r="E89" s="64"/>
    </row>
    <row r="90" spans="1:7" ht="15" customHeight="1" x14ac:dyDescent="0.25">
      <c r="A90" s="85"/>
      <c r="B90" s="86" t="s">
        <v>1089</v>
      </c>
      <c r="C90" s="85" t="s">
        <v>1016</v>
      </c>
      <c r="D90" s="85"/>
      <c r="E90" s="87"/>
      <c r="F90" s="88"/>
      <c r="G90" s="88"/>
    </row>
    <row r="91" spans="1:7" x14ac:dyDescent="0.25">
      <c r="A91" s="66" t="s">
        <v>1090</v>
      </c>
      <c r="B91" s="66" t="s">
        <v>653</v>
      </c>
      <c r="C91" s="186" t="s">
        <v>83</v>
      </c>
      <c r="E91" s="64"/>
    </row>
    <row r="92" spans="1:7" x14ac:dyDescent="0.25">
      <c r="A92" s="66" t="s">
        <v>1091</v>
      </c>
      <c r="B92" s="66" t="s">
        <v>655</v>
      </c>
      <c r="C92" s="186" t="s">
        <v>83</v>
      </c>
      <c r="E92" s="64"/>
    </row>
    <row r="93" spans="1:7" x14ac:dyDescent="0.25">
      <c r="A93" s="66" t="s">
        <v>1092</v>
      </c>
      <c r="B93" s="66" t="s">
        <v>146</v>
      </c>
      <c r="C93" s="186" t="s">
        <v>83</v>
      </c>
      <c r="E93" s="64"/>
    </row>
    <row r="94" spans="1:7" outlineLevel="1" x14ac:dyDescent="0.25">
      <c r="A94" s="66" t="s">
        <v>1093</v>
      </c>
      <c r="C94" s="186"/>
      <c r="E94" s="64"/>
    </row>
    <row r="95" spans="1:7" outlineLevel="1" x14ac:dyDescent="0.25">
      <c r="A95" s="66" t="s">
        <v>1094</v>
      </c>
      <c r="C95" s="186"/>
      <c r="E95" s="64"/>
    </row>
    <row r="96" spans="1:7" outlineLevel="1" x14ac:dyDescent="0.25">
      <c r="A96" s="66" t="s">
        <v>1095</v>
      </c>
      <c r="C96" s="186"/>
      <c r="E96" s="64"/>
    </row>
    <row r="97" spans="1:7" outlineLevel="1" x14ac:dyDescent="0.25">
      <c r="A97" s="66" t="s">
        <v>1096</v>
      </c>
      <c r="C97" s="186"/>
      <c r="E97" s="64"/>
    </row>
    <row r="98" spans="1:7" outlineLevel="1" x14ac:dyDescent="0.25">
      <c r="A98" s="66" t="s">
        <v>1097</v>
      </c>
      <c r="C98" s="186"/>
      <c r="E98" s="64"/>
    </row>
    <row r="99" spans="1:7" outlineLevel="1" x14ac:dyDescent="0.25">
      <c r="A99" s="66" t="s">
        <v>1098</v>
      </c>
      <c r="C99" s="186"/>
      <c r="E99" s="64"/>
    </row>
    <row r="100" spans="1:7" ht="15" customHeight="1" x14ac:dyDescent="0.25">
      <c r="A100" s="85"/>
      <c r="B100" s="86" t="s">
        <v>1099</v>
      </c>
      <c r="C100" s="85" t="s">
        <v>1016</v>
      </c>
      <c r="D100" s="85"/>
      <c r="E100" s="87"/>
      <c r="F100" s="88"/>
      <c r="G100" s="88"/>
    </row>
    <row r="101" spans="1:7" x14ac:dyDescent="0.25">
      <c r="A101" s="66" t="s">
        <v>1100</v>
      </c>
      <c r="B101" s="62" t="s">
        <v>665</v>
      </c>
      <c r="C101" s="186" t="s">
        <v>83</v>
      </c>
      <c r="E101" s="64"/>
    </row>
    <row r="102" spans="1:7" x14ac:dyDescent="0.25">
      <c r="A102" s="66" t="s">
        <v>1101</v>
      </c>
      <c r="B102" s="62" t="s">
        <v>667</v>
      </c>
      <c r="C102" s="186" t="s">
        <v>83</v>
      </c>
      <c r="E102" s="64"/>
    </row>
    <row r="103" spans="1:7" x14ac:dyDescent="0.25">
      <c r="A103" s="66" t="s">
        <v>1102</v>
      </c>
      <c r="B103" s="62" t="s">
        <v>669</v>
      </c>
      <c r="C103" s="186" t="s">
        <v>83</v>
      </c>
    </row>
    <row r="104" spans="1:7" x14ac:dyDescent="0.25">
      <c r="A104" s="66" t="s">
        <v>1103</v>
      </c>
      <c r="B104" s="62" t="s">
        <v>671</v>
      </c>
      <c r="C104" s="186" t="s">
        <v>83</v>
      </c>
    </row>
    <row r="105" spans="1:7" x14ac:dyDescent="0.25">
      <c r="A105" s="66" t="s">
        <v>1104</v>
      </c>
      <c r="B105" s="62" t="s">
        <v>673</v>
      </c>
      <c r="C105" s="186" t="s">
        <v>83</v>
      </c>
    </row>
    <row r="106" spans="1:7" outlineLevel="1" x14ac:dyDescent="0.25">
      <c r="A106" s="66" t="s">
        <v>1105</v>
      </c>
      <c r="B106" s="62"/>
      <c r="C106" s="186"/>
    </row>
    <row r="107" spans="1:7" outlineLevel="1" x14ac:dyDescent="0.25">
      <c r="A107" s="66" t="s">
        <v>1106</v>
      </c>
      <c r="B107" s="62"/>
      <c r="C107" s="186"/>
    </row>
    <row r="108" spans="1:7" outlineLevel="1" x14ac:dyDescent="0.25">
      <c r="A108" s="66" t="s">
        <v>1107</v>
      </c>
      <c r="B108" s="62"/>
      <c r="C108" s="186"/>
    </row>
    <row r="109" spans="1:7" outlineLevel="1" x14ac:dyDescent="0.25">
      <c r="A109" s="66" t="s">
        <v>1108</v>
      </c>
      <c r="B109" s="62"/>
      <c r="C109" s="186"/>
    </row>
    <row r="110" spans="1:7" ht="15" customHeight="1" x14ac:dyDescent="0.25">
      <c r="A110" s="85"/>
      <c r="B110" s="86" t="s">
        <v>1109</v>
      </c>
      <c r="C110" s="85" t="s">
        <v>1016</v>
      </c>
      <c r="D110" s="85"/>
      <c r="E110" s="87"/>
      <c r="F110" s="88"/>
      <c r="G110" s="88"/>
    </row>
    <row r="111" spans="1:7" x14ac:dyDescent="0.25">
      <c r="A111" s="66" t="s">
        <v>1110</v>
      </c>
      <c r="B111" s="66" t="s">
        <v>680</v>
      </c>
      <c r="C111" s="186" t="s">
        <v>83</v>
      </c>
      <c r="E111" s="64"/>
    </row>
    <row r="112" spans="1:7" outlineLevel="1" x14ac:dyDescent="0.25">
      <c r="A112" s="66" t="s">
        <v>1111</v>
      </c>
      <c r="C112" s="186"/>
      <c r="E112" s="64"/>
    </row>
    <row r="113" spans="1:7" outlineLevel="1" x14ac:dyDescent="0.25">
      <c r="A113" s="66" t="s">
        <v>1112</v>
      </c>
      <c r="C113" s="186"/>
      <c r="E113" s="64"/>
    </row>
    <row r="114" spans="1:7" outlineLevel="1" x14ac:dyDescent="0.25">
      <c r="A114" s="66" t="s">
        <v>1113</v>
      </c>
      <c r="C114" s="186"/>
      <c r="E114" s="64"/>
    </row>
    <row r="115" spans="1:7" outlineLevel="1" x14ac:dyDescent="0.25">
      <c r="A115" s="66" t="s">
        <v>1114</v>
      </c>
      <c r="C115" s="186"/>
      <c r="E115" s="64"/>
    </row>
    <row r="116" spans="1:7" ht="15" customHeight="1" x14ac:dyDescent="0.25">
      <c r="A116" s="85"/>
      <c r="B116" s="86" t="s">
        <v>1115</v>
      </c>
      <c r="C116" s="85" t="s">
        <v>686</v>
      </c>
      <c r="D116" s="85" t="s">
        <v>687</v>
      </c>
      <c r="E116" s="87"/>
      <c r="F116" s="85" t="s">
        <v>1016</v>
      </c>
      <c r="G116" s="85" t="s">
        <v>688</v>
      </c>
    </row>
    <row r="117" spans="1:7" x14ac:dyDescent="0.25">
      <c r="A117" s="66" t="s">
        <v>1116</v>
      </c>
      <c r="B117" s="83" t="s">
        <v>690</v>
      </c>
      <c r="C117" s="192" t="s">
        <v>83</v>
      </c>
      <c r="D117" s="80"/>
      <c r="E117" s="80"/>
      <c r="F117" s="99"/>
      <c r="G117" s="99"/>
    </row>
    <row r="118" spans="1:7" x14ac:dyDescent="0.25">
      <c r="A118" s="80"/>
      <c r="B118" s="116"/>
      <c r="C118" s="80"/>
      <c r="D118" s="80"/>
      <c r="E118" s="80"/>
      <c r="F118" s="99"/>
      <c r="G118" s="99"/>
    </row>
    <row r="119" spans="1:7" x14ac:dyDescent="0.25">
      <c r="B119" s="83" t="s">
        <v>691</v>
      </c>
      <c r="C119" s="80"/>
      <c r="D119" s="80"/>
      <c r="E119" s="80"/>
      <c r="F119" s="99"/>
      <c r="G119" s="99"/>
    </row>
    <row r="120" spans="1:7" x14ac:dyDescent="0.25">
      <c r="A120" s="66" t="s">
        <v>1117</v>
      </c>
      <c r="B120" s="83" t="s">
        <v>608</v>
      </c>
      <c r="C120" s="192" t="s">
        <v>83</v>
      </c>
      <c r="D120" s="193" t="s">
        <v>83</v>
      </c>
      <c r="E120" s="80"/>
      <c r="F120" s="206" t="str">
        <f t="shared" ref="F120:F143" si="0">IF($C$144=0,"",IF(C120="[for completion]","",C120/$C$144))</f>
        <v/>
      </c>
      <c r="G120" s="206" t="str">
        <f t="shared" ref="G120:G143" si="1">IF($D$144=0,"",IF(D120="[for completion]","",D120/$D$144))</f>
        <v/>
      </c>
    </row>
    <row r="121" spans="1:7" x14ac:dyDescent="0.25">
      <c r="A121" s="66" t="s">
        <v>1118</v>
      </c>
      <c r="B121" s="83" t="s">
        <v>608</v>
      </c>
      <c r="C121" s="192" t="s">
        <v>83</v>
      </c>
      <c r="D121" s="193" t="s">
        <v>83</v>
      </c>
      <c r="E121" s="80"/>
      <c r="F121" s="206" t="str">
        <f t="shared" si="0"/>
        <v/>
      </c>
      <c r="G121" s="206" t="str">
        <f t="shared" si="1"/>
        <v/>
      </c>
    </row>
    <row r="122" spans="1:7" x14ac:dyDescent="0.25">
      <c r="A122" s="66" t="s">
        <v>1119</v>
      </c>
      <c r="B122" s="83" t="s">
        <v>608</v>
      </c>
      <c r="C122" s="192" t="s">
        <v>83</v>
      </c>
      <c r="D122" s="193" t="s">
        <v>83</v>
      </c>
      <c r="E122" s="80"/>
      <c r="F122" s="206" t="str">
        <f t="shared" si="0"/>
        <v/>
      </c>
      <c r="G122" s="206" t="str">
        <f t="shared" si="1"/>
        <v/>
      </c>
    </row>
    <row r="123" spans="1:7" x14ac:dyDescent="0.25">
      <c r="A123" s="66" t="s">
        <v>1120</v>
      </c>
      <c r="B123" s="83" t="s">
        <v>608</v>
      </c>
      <c r="C123" s="192" t="s">
        <v>83</v>
      </c>
      <c r="D123" s="193" t="s">
        <v>83</v>
      </c>
      <c r="E123" s="80"/>
      <c r="F123" s="206" t="str">
        <f t="shared" si="0"/>
        <v/>
      </c>
      <c r="G123" s="206" t="str">
        <f t="shared" si="1"/>
        <v/>
      </c>
    </row>
    <row r="124" spans="1:7" x14ac:dyDescent="0.25">
      <c r="A124" s="66" t="s">
        <v>1121</v>
      </c>
      <c r="B124" s="83" t="s">
        <v>608</v>
      </c>
      <c r="C124" s="192" t="s">
        <v>83</v>
      </c>
      <c r="D124" s="193" t="s">
        <v>83</v>
      </c>
      <c r="E124" s="80"/>
      <c r="F124" s="206" t="str">
        <f t="shared" si="0"/>
        <v/>
      </c>
      <c r="G124" s="206" t="str">
        <f t="shared" si="1"/>
        <v/>
      </c>
    </row>
    <row r="125" spans="1:7" x14ac:dyDescent="0.25">
      <c r="A125" s="66" t="s">
        <v>1122</v>
      </c>
      <c r="B125" s="83" t="s">
        <v>608</v>
      </c>
      <c r="C125" s="192" t="s">
        <v>83</v>
      </c>
      <c r="D125" s="193" t="s">
        <v>83</v>
      </c>
      <c r="E125" s="80"/>
      <c r="F125" s="206" t="str">
        <f t="shared" si="0"/>
        <v/>
      </c>
      <c r="G125" s="206" t="str">
        <f t="shared" si="1"/>
        <v/>
      </c>
    </row>
    <row r="126" spans="1:7" x14ac:dyDescent="0.25">
      <c r="A126" s="66" t="s">
        <v>1123</v>
      </c>
      <c r="B126" s="83" t="s">
        <v>608</v>
      </c>
      <c r="C126" s="192" t="s">
        <v>83</v>
      </c>
      <c r="D126" s="193" t="s">
        <v>83</v>
      </c>
      <c r="E126" s="80"/>
      <c r="F126" s="206" t="str">
        <f t="shared" si="0"/>
        <v/>
      </c>
      <c r="G126" s="206" t="str">
        <f t="shared" si="1"/>
        <v/>
      </c>
    </row>
    <row r="127" spans="1:7" x14ac:dyDescent="0.25">
      <c r="A127" s="66" t="s">
        <v>1124</v>
      </c>
      <c r="B127" s="83" t="s">
        <v>608</v>
      </c>
      <c r="C127" s="192" t="s">
        <v>83</v>
      </c>
      <c r="D127" s="193" t="s">
        <v>83</v>
      </c>
      <c r="E127" s="80"/>
      <c r="F127" s="206" t="str">
        <f t="shared" si="0"/>
        <v/>
      </c>
      <c r="G127" s="206" t="str">
        <f t="shared" si="1"/>
        <v/>
      </c>
    </row>
    <row r="128" spans="1:7" x14ac:dyDescent="0.25">
      <c r="A128" s="66" t="s">
        <v>1125</v>
      </c>
      <c r="B128" s="83" t="s">
        <v>608</v>
      </c>
      <c r="C128" s="192" t="s">
        <v>83</v>
      </c>
      <c r="D128" s="193" t="s">
        <v>83</v>
      </c>
      <c r="E128" s="80"/>
      <c r="F128" s="206" t="str">
        <f t="shared" si="0"/>
        <v/>
      </c>
      <c r="G128" s="206" t="str">
        <f t="shared" si="1"/>
        <v/>
      </c>
    </row>
    <row r="129" spans="1:7" x14ac:dyDescent="0.25">
      <c r="A129" s="66" t="s">
        <v>1126</v>
      </c>
      <c r="B129" s="83" t="s">
        <v>608</v>
      </c>
      <c r="C129" s="192" t="s">
        <v>83</v>
      </c>
      <c r="D129" s="193" t="s">
        <v>83</v>
      </c>
      <c r="E129" s="83"/>
      <c r="F129" s="206" t="str">
        <f t="shared" si="0"/>
        <v/>
      </c>
      <c r="G129" s="206" t="str">
        <f t="shared" si="1"/>
        <v/>
      </c>
    </row>
    <row r="130" spans="1:7" x14ac:dyDescent="0.25">
      <c r="A130" s="66" t="s">
        <v>1127</v>
      </c>
      <c r="B130" s="83" t="s">
        <v>608</v>
      </c>
      <c r="C130" s="192" t="s">
        <v>83</v>
      </c>
      <c r="D130" s="193" t="s">
        <v>83</v>
      </c>
      <c r="E130" s="83"/>
      <c r="F130" s="206" t="str">
        <f t="shared" si="0"/>
        <v/>
      </c>
      <c r="G130" s="206" t="str">
        <f t="shared" si="1"/>
        <v/>
      </c>
    </row>
    <row r="131" spans="1:7" x14ac:dyDescent="0.25">
      <c r="A131" s="66" t="s">
        <v>1128</v>
      </c>
      <c r="B131" s="83" t="s">
        <v>608</v>
      </c>
      <c r="C131" s="192" t="s">
        <v>83</v>
      </c>
      <c r="D131" s="193" t="s">
        <v>83</v>
      </c>
      <c r="E131" s="83"/>
      <c r="F131" s="206" t="str">
        <f t="shared" si="0"/>
        <v/>
      </c>
      <c r="G131" s="206" t="str">
        <f t="shared" si="1"/>
        <v/>
      </c>
    </row>
    <row r="132" spans="1:7" x14ac:dyDescent="0.25">
      <c r="A132" s="66" t="s">
        <v>1129</v>
      </c>
      <c r="B132" s="83" t="s">
        <v>608</v>
      </c>
      <c r="C132" s="192" t="s">
        <v>83</v>
      </c>
      <c r="D132" s="193" t="s">
        <v>83</v>
      </c>
      <c r="E132" s="83"/>
      <c r="F132" s="206" t="str">
        <f t="shared" si="0"/>
        <v/>
      </c>
      <c r="G132" s="206" t="str">
        <f t="shared" si="1"/>
        <v/>
      </c>
    </row>
    <row r="133" spans="1:7" x14ac:dyDescent="0.25">
      <c r="A133" s="66" t="s">
        <v>1130</v>
      </c>
      <c r="B133" s="83" t="s">
        <v>608</v>
      </c>
      <c r="C133" s="192" t="s">
        <v>83</v>
      </c>
      <c r="D133" s="193" t="s">
        <v>83</v>
      </c>
      <c r="E133" s="83"/>
      <c r="F133" s="206" t="str">
        <f t="shared" si="0"/>
        <v/>
      </c>
      <c r="G133" s="206" t="str">
        <f t="shared" si="1"/>
        <v/>
      </c>
    </row>
    <row r="134" spans="1:7" x14ac:dyDescent="0.25">
      <c r="A134" s="66" t="s">
        <v>1131</v>
      </c>
      <c r="B134" s="83" t="s">
        <v>608</v>
      </c>
      <c r="C134" s="192" t="s">
        <v>83</v>
      </c>
      <c r="D134" s="193" t="s">
        <v>83</v>
      </c>
      <c r="E134" s="83"/>
      <c r="F134" s="206" t="str">
        <f t="shared" si="0"/>
        <v/>
      </c>
      <c r="G134" s="206" t="str">
        <f t="shared" si="1"/>
        <v/>
      </c>
    </row>
    <row r="135" spans="1:7" x14ac:dyDescent="0.25">
      <c r="A135" s="66" t="s">
        <v>1132</v>
      </c>
      <c r="B135" s="83" t="s">
        <v>608</v>
      </c>
      <c r="C135" s="192" t="s">
        <v>83</v>
      </c>
      <c r="D135" s="193" t="s">
        <v>83</v>
      </c>
      <c r="F135" s="206" t="str">
        <f t="shared" si="0"/>
        <v/>
      </c>
      <c r="G135" s="206" t="str">
        <f t="shared" si="1"/>
        <v/>
      </c>
    </row>
    <row r="136" spans="1:7" x14ac:dyDescent="0.25">
      <c r="A136" s="66" t="s">
        <v>1133</v>
      </c>
      <c r="B136" s="83" t="s">
        <v>608</v>
      </c>
      <c r="C136" s="192" t="s">
        <v>83</v>
      </c>
      <c r="D136" s="193" t="s">
        <v>83</v>
      </c>
      <c r="E136" s="103"/>
      <c r="F136" s="206" t="str">
        <f t="shared" si="0"/>
        <v/>
      </c>
      <c r="G136" s="206" t="str">
        <f t="shared" si="1"/>
        <v/>
      </c>
    </row>
    <row r="137" spans="1:7" x14ac:dyDescent="0.25">
      <c r="A137" s="66" t="s">
        <v>1134</v>
      </c>
      <c r="B137" s="83" t="s">
        <v>608</v>
      </c>
      <c r="C137" s="192" t="s">
        <v>83</v>
      </c>
      <c r="D137" s="193" t="s">
        <v>83</v>
      </c>
      <c r="E137" s="103"/>
      <c r="F137" s="206" t="str">
        <f t="shared" si="0"/>
        <v/>
      </c>
      <c r="G137" s="206" t="str">
        <f t="shared" si="1"/>
        <v/>
      </c>
    </row>
    <row r="138" spans="1:7" x14ac:dyDescent="0.25">
      <c r="A138" s="66" t="s">
        <v>1135</v>
      </c>
      <c r="B138" s="83" t="s">
        <v>608</v>
      </c>
      <c r="C138" s="192" t="s">
        <v>83</v>
      </c>
      <c r="D138" s="193" t="s">
        <v>83</v>
      </c>
      <c r="E138" s="103"/>
      <c r="F138" s="206" t="str">
        <f t="shared" si="0"/>
        <v/>
      </c>
      <c r="G138" s="206" t="str">
        <f t="shared" si="1"/>
        <v/>
      </c>
    </row>
    <row r="139" spans="1:7" x14ac:dyDescent="0.25">
      <c r="A139" s="66" t="s">
        <v>1136</v>
      </c>
      <c r="B139" s="83" t="s">
        <v>608</v>
      </c>
      <c r="C139" s="192" t="s">
        <v>83</v>
      </c>
      <c r="D139" s="193" t="s">
        <v>83</v>
      </c>
      <c r="E139" s="103"/>
      <c r="F139" s="206" t="str">
        <f t="shared" si="0"/>
        <v/>
      </c>
      <c r="G139" s="206" t="str">
        <f t="shared" si="1"/>
        <v/>
      </c>
    </row>
    <row r="140" spans="1:7" x14ac:dyDescent="0.25">
      <c r="A140" s="66" t="s">
        <v>1137</v>
      </c>
      <c r="B140" s="83" t="s">
        <v>608</v>
      </c>
      <c r="C140" s="192" t="s">
        <v>83</v>
      </c>
      <c r="D140" s="193" t="s">
        <v>83</v>
      </c>
      <c r="E140" s="103"/>
      <c r="F140" s="206" t="str">
        <f t="shared" si="0"/>
        <v/>
      </c>
      <c r="G140" s="206" t="str">
        <f t="shared" si="1"/>
        <v/>
      </c>
    </row>
    <row r="141" spans="1:7" x14ac:dyDescent="0.25">
      <c r="A141" s="66" t="s">
        <v>1138</v>
      </c>
      <c r="B141" s="83" t="s">
        <v>608</v>
      </c>
      <c r="C141" s="192" t="s">
        <v>83</v>
      </c>
      <c r="D141" s="193" t="s">
        <v>83</v>
      </c>
      <c r="E141" s="103"/>
      <c r="F141" s="206" t="str">
        <f t="shared" si="0"/>
        <v/>
      </c>
      <c r="G141" s="206" t="str">
        <f t="shared" si="1"/>
        <v/>
      </c>
    </row>
    <row r="142" spans="1:7" x14ac:dyDescent="0.25">
      <c r="A142" s="66" t="s">
        <v>1139</v>
      </c>
      <c r="B142" s="83" t="s">
        <v>608</v>
      </c>
      <c r="C142" s="192" t="s">
        <v>83</v>
      </c>
      <c r="D142" s="193" t="s">
        <v>83</v>
      </c>
      <c r="E142" s="103"/>
      <c r="F142" s="206" t="str">
        <f t="shared" si="0"/>
        <v/>
      </c>
      <c r="G142" s="206" t="str">
        <f t="shared" si="1"/>
        <v/>
      </c>
    </row>
    <row r="143" spans="1:7" x14ac:dyDescent="0.25">
      <c r="A143" s="66" t="s">
        <v>1140</v>
      </c>
      <c r="B143" s="83" t="s">
        <v>608</v>
      </c>
      <c r="C143" s="192" t="s">
        <v>83</v>
      </c>
      <c r="D143" s="193" t="s">
        <v>83</v>
      </c>
      <c r="E143" s="103"/>
      <c r="F143" s="206" t="str">
        <f t="shared" si="0"/>
        <v/>
      </c>
      <c r="G143" s="206" t="str">
        <f t="shared" si="1"/>
        <v/>
      </c>
    </row>
    <row r="144" spans="1:7" x14ac:dyDescent="0.25">
      <c r="A144" s="66" t="s">
        <v>1141</v>
      </c>
      <c r="B144" s="93" t="s">
        <v>148</v>
      </c>
      <c r="C144" s="194">
        <f>SUM(C120:C143)</f>
        <v>0</v>
      </c>
      <c r="D144" s="91">
        <f>SUM(D120:D143)</f>
        <v>0</v>
      </c>
      <c r="E144" s="103"/>
      <c r="F144" s="207">
        <f>SUM(F120:F143)</f>
        <v>0</v>
      </c>
      <c r="G144" s="207">
        <f>SUM(G120:G143)</f>
        <v>0</v>
      </c>
    </row>
    <row r="145" spans="1:7" ht="15" customHeight="1" x14ac:dyDescent="0.25">
      <c r="A145" s="85"/>
      <c r="B145" s="86" t="s">
        <v>1142</v>
      </c>
      <c r="C145" s="85" t="s">
        <v>686</v>
      </c>
      <c r="D145" s="85" t="s">
        <v>687</v>
      </c>
      <c r="E145" s="87"/>
      <c r="F145" s="85" t="s">
        <v>1016</v>
      </c>
      <c r="G145" s="85" t="s">
        <v>688</v>
      </c>
    </row>
    <row r="146" spans="1:7" x14ac:dyDescent="0.25">
      <c r="A146" s="66" t="s">
        <v>1143</v>
      </c>
      <c r="B146" s="66" t="s">
        <v>719</v>
      </c>
      <c r="C146" s="186" t="s">
        <v>83</v>
      </c>
      <c r="G146" s="66"/>
    </row>
    <row r="147" spans="1:7" x14ac:dyDescent="0.25">
      <c r="G147" s="66"/>
    </row>
    <row r="148" spans="1:7" x14ac:dyDescent="0.25">
      <c r="B148" s="83" t="s">
        <v>720</v>
      </c>
      <c r="G148" s="66"/>
    </row>
    <row r="149" spans="1:7" x14ac:dyDescent="0.25">
      <c r="A149" s="66" t="s">
        <v>1144</v>
      </c>
      <c r="B149" s="66" t="s">
        <v>722</v>
      </c>
      <c r="C149" s="192" t="s">
        <v>83</v>
      </c>
      <c r="D149" s="193" t="s">
        <v>83</v>
      </c>
      <c r="F149" s="206" t="str">
        <f t="shared" ref="F149:F163" si="2">IF($C$157=0,"",IF(C149="[for completion]","",C149/$C$157))</f>
        <v/>
      </c>
      <c r="G149" s="206" t="str">
        <f t="shared" ref="G149:G163" si="3">IF($D$157=0,"",IF(D149="[for completion]","",D149/$D$157))</f>
        <v/>
      </c>
    </row>
    <row r="150" spans="1:7" x14ac:dyDescent="0.25">
      <c r="A150" s="66" t="s">
        <v>1145</v>
      </c>
      <c r="B150" s="66" t="s">
        <v>724</v>
      </c>
      <c r="C150" s="192" t="s">
        <v>83</v>
      </c>
      <c r="D150" s="193" t="s">
        <v>83</v>
      </c>
      <c r="F150" s="206" t="str">
        <f t="shared" si="2"/>
        <v/>
      </c>
      <c r="G150" s="206" t="str">
        <f t="shared" si="3"/>
        <v/>
      </c>
    </row>
    <row r="151" spans="1:7" x14ac:dyDescent="0.25">
      <c r="A151" s="66" t="s">
        <v>1146</v>
      </c>
      <c r="B151" s="66" t="s">
        <v>726</v>
      </c>
      <c r="C151" s="192" t="s">
        <v>83</v>
      </c>
      <c r="D151" s="193" t="s">
        <v>83</v>
      </c>
      <c r="F151" s="206" t="str">
        <f t="shared" si="2"/>
        <v/>
      </c>
      <c r="G151" s="206" t="str">
        <f t="shared" si="3"/>
        <v/>
      </c>
    </row>
    <row r="152" spans="1:7" x14ac:dyDescent="0.25">
      <c r="A152" s="66" t="s">
        <v>1147</v>
      </c>
      <c r="B152" s="66" t="s">
        <v>728</v>
      </c>
      <c r="C152" s="192" t="s">
        <v>83</v>
      </c>
      <c r="D152" s="193" t="s">
        <v>83</v>
      </c>
      <c r="F152" s="206" t="str">
        <f t="shared" si="2"/>
        <v/>
      </c>
      <c r="G152" s="206" t="str">
        <f t="shared" si="3"/>
        <v/>
      </c>
    </row>
    <row r="153" spans="1:7" x14ac:dyDescent="0.25">
      <c r="A153" s="66" t="s">
        <v>1148</v>
      </c>
      <c r="B153" s="66" t="s">
        <v>730</v>
      </c>
      <c r="C153" s="192" t="s">
        <v>83</v>
      </c>
      <c r="D153" s="193" t="s">
        <v>83</v>
      </c>
      <c r="F153" s="206" t="str">
        <f t="shared" si="2"/>
        <v/>
      </c>
      <c r="G153" s="206" t="str">
        <f t="shared" si="3"/>
        <v/>
      </c>
    </row>
    <row r="154" spans="1:7" x14ac:dyDescent="0.25">
      <c r="A154" s="66" t="s">
        <v>1149</v>
      </c>
      <c r="B154" s="66" t="s">
        <v>732</v>
      </c>
      <c r="C154" s="192" t="s">
        <v>83</v>
      </c>
      <c r="D154" s="193" t="s">
        <v>83</v>
      </c>
      <c r="F154" s="206" t="str">
        <f t="shared" si="2"/>
        <v/>
      </c>
      <c r="G154" s="206" t="str">
        <f t="shared" si="3"/>
        <v/>
      </c>
    </row>
    <row r="155" spans="1:7" x14ac:dyDescent="0.25">
      <c r="A155" s="66" t="s">
        <v>1150</v>
      </c>
      <c r="B155" s="66" t="s">
        <v>734</v>
      </c>
      <c r="C155" s="192" t="s">
        <v>83</v>
      </c>
      <c r="D155" s="193" t="s">
        <v>83</v>
      </c>
      <c r="F155" s="206" t="str">
        <f t="shared" si="2"/>
        <v/>
      </c>
      <c r="G155" s="206" t="str">
        <f t="shared" si="3"/>
        <v/>
      </c>
    </row>
    <row r="156" spans="1:7" x14ac:dyDescent="0.25">
      <c r="A156" s="66" t="s">
        <v>1151</v>
      </c>
      <c r="B156" s="66" t="s">
        <v>736</v>
      </c>
      <c r="C156" s="192" t="s">
        <v>83</v>
      </c>
      <c r="D156" s="193" t="s">
        <v>83</v>
      </c>
      <c r="F156" s="206" t="str">
        <f t="shared" si="2"/>
        <v/>
      </c>
      <c r="G156" s="206" t="str">
        <f t="shared" si="3"/>
        <v/>
      </c>
    </row>
    <row r="157" spans="1:7" x14ac:dyDescent="0.25">
      <c r="A157" s="66" t="s">
        <v>1152</v>
      </c>
      <c r="B157" s="93" t="s">
        <v>148</v>
      </c>
      <c r="C157" s="192">
        <f>SUM(C149:C156)</f>
        <v>0</v>
      </c>
      <c r="D157" s="193">
        <f>SUM(D149:D156)</f>
        <v>0</v>
      </c>
      <c r="F157" s="186">
        <f>SUM(F149:F156)</f>
        <v>0</v>
      </c>
      <c r="G157" s="186">
        <f>SUM(G149:G156)</f>
        <v>0</v>
      </c>
    </row>
    <row r="158" spans="1:7" outlineLevel="1" x14ac:dyDescent="0.25">
      <c r="A158" s="66" t="s">
        <v>1153</v>
      </c>
      <c r="B158" s="95" t="s">
        <v>739</v>
      </c>
      <c r="C158" s="192"/>
      <c r="D158" s="193"/>
      <c r="F158" s="206" t="str">
        <f t="shared" si="2"/>
        <v/>
      </c>
      <c r="G158" s="206" t="str">
        <f t="shared" si="3"/>
        <v/>
      </c>
    </row>
    <row r="159" spans="1:7" outlineLevel="1" x14ac:dyDescent="0.25">
      <c r="A159" s="66" t="s">
        <v>1154</v>
      </c>
      <c r="B159" s="95" t="s">
        <v>741</v>
      </c>
      <c r="C159" s="192"/>
      <c r="D159" s="193"/>
      <c r="F159" s="206" t="str">
        <f t="shared" si="2"/>
        <v/>
      </c>
      <c r="G159" s="206" t="str">
        <f t="shared" si="3"/>
        <v/>
      </c>
    </row>
    <row r="160" spans="1:7" outlineLevel="1" x14ac:dyDescent="0.25">
      <c r="A160" s="66" t="s">
        <v>1155</v>
      </c>
      <c r="B160" s="95" t="s">
        <v>743</v>
      </c>
      <c r="C160" s="192"/>
      <c r="D160" s="193"/>
      <c r="F160" s="206" t="str">
        <f t="shared" si="2"/>
        <v/>
      </c>
      <c r="G160" s="206" t="str">
        <f t="shared" si="3"/>
        <v/>
      </c>
    </row>
    <row r="161" spans="1:7" outlineLevel="1" x14ac:dyDescent="0.25">
      <c r="A161" s="66" t="s">
        <v>1156</v>
      </c>
      <c r="B161" s="95" t="s">
        <v>745</v>
      </c>
      <c r="C161" s="192"/>
      <c r="D161" s="193"/>
      <c r="F161" s="206" t="str">
        <f t="shared" si="2"/>
        <v/>
      </c>
      <c r="G161" s="206" t="str">
        <f t="shared" si="3"/>
        <v/>
      </c>
    </row>
    <row r="162" spans="1:7" outlineLevel="1" x14ac:dyDescent="0.25">
      <c r="A162" s="66" t="s">
        <v>1157</v>
      </c>
      <c r="B162" s="95" t="s">
        <v>747</v>
      </c>
      <c r="C162" s="192"/>
      <c r="D162" s="193"/>
      <c r="F162" s="206" t="str">
        <f t="shared" si="2"/>
        <v/>
      </c>
      <c r="G162" s="206" t="str">
        <f t="shared" si="3"/>
        <v/>
      </c>
    </row>
    <row r="163" spans="1:7" outlineLevel="1" x14ac:dyDescent="0.25">
      <c r="A163" s="66" t="s">
        <v>1158</v>
      </c>
      <c r="B163" s="95" t="s">
        <v>749</v>
      </c>
      <c r="C163" s="192"/>
      <c r="D163" s="193"/>
      <c r="F163" s="206" t="str">
        <f t="shared" si="2"/>
        <v/>
      </c>
      <c r="G163" s="206" t="str">
        <f t="shared" si="3"/>
        <v/>
      </c>
    </row>
    <row r="164" spans="1:7" outlineLevel="1" x14ac:dyDescent="0.25">
      <c r="A164" s="66" t="s">
        <v>1159</v>
      </c>
      <c r="B164" s="95"/>
      <c r="F164" s="92"/>
      <c r="G164" s="92"/>
    </row>
    <row r="165" spans="1:7" outlineLevel="1" x14ac:dyDescent="0.25">
      <c r="A165" s="66" t="s">
        <v>1160</v>
      </c>
      <c r="B165" s="95"/>
      <c r="F165" s="92"/>
      <c r="G165" s="92"/>
    </row>
    <row r="166" spans="1:7" outlineLevel="1" x14ac:dyDescent="0.25">
      <c r="A166" s="66" t="s">
        <v>1161</v>
      </c>
      <c r="B166" s="95"/>
      <c r="F166" s="92"/>
      <c r="G166" s="92"/>
    </row>
    <row r="167" spans="1:7" ht="15" customHeight="1" x14ac:dyDescent="0.25">
      <c r="A167" s="85"/>
      <c r="B167" s="86" t="s">
        <v>1162</v>
      </c>
      <c r="C167" s="85" t="s">
        <v>686</v>
      </c>
      <c r="D167" s="85" t="s">
        <v>687</v>
      </c>
      <c r="E167" s="87"/>
      <c r="F167" s="85" t="s">
        <v>1016</v>
      </c>
      <c r="G167" s="85" t="s">
        <v>688</v>
      </c>
    </row>
    <row r="168" spans="1:7" x14ac:dyDescent="0.25">
      <c r="A168" s="66" t="s">
        <v>1163</v>
      </c>
      <c r="B168" s="66" t="s">
        <v>719</v>
      </c>
      <c r="C168" s="186" t="s">
        <v>118</v>
      </c>
      <c r="G168" s="66"/>
    </row>
    <row r="169" spans="1:7" x14ac:dyDescent="0.25">
      <c r="G169" s="66"/>
    </row>
    <row r="170" spans="1:7" x14ac:dyDescent="0.25">
      <c r="B170" s="83" t="s">
        <v>720</v>
      </c>
      <c r="G170" s="66"/>
    </row>
    <row r="171" spans="1:7" x14ac:dyDescent="0.25">
      <c r="A171" s="66" t="s">
        <v>1164</v>
      </c>
      <c r="B171" s="66" t="s">
        <v>722</v>
      </c>
      <c r="C171" s="192" t="s">
        <v>118</v>
      </c>
      <c r="D171" s="193" t="s">
        <v>118</v>
      </c>
      <c r="F171" s="206" t="str">
        <f>IF($C$179=0,"",IF(C171="[Mark as ND1 if not relevant]","",C171/$C$179))</f>
        <v/>
      </c>
      <c r="G171" s="206" t="str">
        <f>IF($D$179=0,"",IF(D171="[Mark as ND1 if not relevant]","",D171/$D$179))</f>
        <v/>
      </c>
    </row>
    <row r="172" spans="1:7" x14ac:dyDescent="0.25">
      <c r="A172" s="66" t="s">
        <v>1165</v>
      </c>
      <c r="B172" s="66" t="s">
        <v>724</v>
      </c>
      <c r="C172" s="192" t="s">
        <v>118</v>
      </c>
      <c r="D172" s="193" t="s">
        <v>118</v>
      </c>
      <c r="F172" s="206" t="str">
        <f t="shared" ref="F172:F178" si="4">IF($C$179=0,"",IF(C172="[Mark as ND1 if not relevant]","",C172/$C$179))</f>
        <v/>
      </c>
      <c r="G172" s="206" t="str">
        <f t="shared" ref="G172:G178" si="5">IF($D$179=0,"",IF(D172="[Mark as ND1 if not relevant]","",D172/$D$179))</f>
        <v/>
      </c>
    </row>
    <row r="173" spans="1:7" x14ac:dyDescent="0.25">
      <c r="A173" s="66" t="s">
        <v>1166</v>
      </c>
      <c r="B173" s="66" t="s">
        <v>726</v>
      </c>
      <c r="C173" s="192" t="s">
        <v>118</v>
      </c>
      <c r="D173" s="193" t="s">
        <v>118</v>
      </c>
      <c r="F173" s="206" t="str">
        <f t="shared" si="4"/>
        <v/>
      </c>
      <c r="G173" s="206" t="str">
        <f t="shared" si="5"/>
        <v/>
      </c>
    </row>
    <row r="174" spans="1:7" x14ac:dyDescent="0.25">
      <c r="A174" s="66" t="s">
        <v>1167</v>
      </c>
      <c r="B174" s="66" t="s">
        <v>728</v>
      </c>
      <c r="C174" s="192" t="s">
        <v>118</v>
      </c>
      <c r="D174" s="193" t="s">
        <v>118</v>
      </c>
      <c r="F174" s="206" t="str">
        <f t="shared" si="4"/>
        <v/>
      </c>
      <c r="G174" s="206" t="str">
        <f t="shared" si="5"/>
        <v/>
      </c>
    </row>
    <row r="175" spans="1:7" x14ac:dyDescent="0.25">
      <c r="A175" s="66" t="s">
        <v>1168</v>
      </c>
      <c r="B175" s="66" t="s">
        <v>730</v>
      </c>
      <c r="C175" s="192" t="s">
        <v>118</v>
      </c>
      <c r="D175" s="193" t="s">
        <v>118</v>
      </c>
      <c r="F175" s="206" t="str">
        <f t="shared" si="4"/>
        <v/>
      </c>
      <c r="G175" s="206" t="str">
        <f t="shared" si="5"/>
        <v/>
      </c>
    </row>
    <row r="176" spans="1:7" x14ac:dyDescent="0.25">
      <c r="A176" s="66" t="s">
        <v>1169</v>
      </c>
      <c r="B176" s="66" t="s">
        <v>732</v>
      </c>
      <c r="C176" s="192" t="s">
        <v>118</v>
      </c>
      <c r="D176" s="193" t="s">
        <v>118</v>
      </c>
      <c r="F176" s="206" t="str">
        <f t="shared" si="4"/>
        <v/>
      </c>
      <c r="G176" s="206" t="str">
        <f t="shared" si="5"/>
        <v/>
      </c>
    </row>
    <row r="177" spans="1:7" x14ac:dyDescent="0.25">
      <c r="A177" s="66" t="s">
        <v>1170</v>
      </c>
      <c r="B177" s="66" t="s">
        <v>734</v>
      </c>
      <c r="C177" s="192" t="s">
        <v>118</v>
      </c>
      <c r="D177" s="193" t="s">
        <v>118</v>
      </c>
      <c r="F177" s="206" t="str">
        <f t="shared" si="4"/>
        <v/>
      </c>
      <c r="G177" s="206" t="str">
        <f t="shared" si="5"/>
        <v/>
      </c>
    </row>
    <row r="178" spans="1:7" x14ac:dyDescent="0.25">
      <c r="A178" s="66" t="s">
        <v>1171</v>
      </c>
      <c r="B178" s="66" t="s">
        <v>736</v>
      </c>
      <c r="C178" s="192" t="s">
        <v>118</v>
      </c>
      <c r="D178" s="193" t="s">
        <v>118</v>
      </c>
      <c r="F178" s="206" t="str">
        <f t="shared" si="4"/>
        <v/>
      </c>
      <c r="G178" s="206" t="str">
        <f t="shared" si="5"/>
        <v/>
      </c>
    </row>
    <row r="179" spans="1:7" x14ac:dyDescent="0.25">
      <c r="A179" s="66" t="s">
        <v>1172</v>
      </c>
      <c r="B179" s="93" t="s">
        <v>148</v>
      </c>
      <c r="C179" s="192">
        <f>SUM(C171:C178)</f>
        <v>0</v>
      </c>
      <c r="D179" s="193">
        <f>SUM(D171:D178)</f>
        <v>0</v>
      </c>
      <c r="F179" s="186">
        <f>SUM(F171:F178)</f>
        <v>0</v>
      </c>
      <c r="G179" s="186">
        <f>SUM(G171:G178)</f>
        <v>0</v>
      </c>
    </row>
    <row r="180" spans="1:7" outlineLevel="1" x14ac:dyDescent="0.25">
      <c r="A180" s="66" t="s">
        <v>1173</v>
      </c>
      <c r="B180" s="95" t="s">
        <v>739</v>
      </c>
      <c r="C180" s="192"/>
      <c r="D180" s="193"/>
      <c r="F180" s="206" t="str">
        <f t="shared" ref="F180:F185" si="6">IF($C$179=0,"",IF(C180="[for completion]","",C180/$C$179))</f>
        <v/>
      </c>
      <c r="G180" s="206" t="str">
        <f t="shared" ref="G180:G185" si="7">IF($D$179=0,"",IF(D180="[for completion]","",D180/$D$179))</f>
        <v/>
      </c>
    </row>
    <row r="181" spans="1:7" outlineLevel="1" x14ac:dyDescent="0.25">
      <c r="A181" s="66" t="s">
        <v>1174</v>
      </c>
      <c r="B181" s="95" t="s">
        <v>741</v>
      </c>
      <c r="C181" s="192"/>
      <c r="D181" s="193"/>
      <c r="F181" s="206" t="str">
        <f t="shared" si="6"/>
        <v/>
      </c>
      <c r="G181" s="206" t="str">
        <f t="shared" si="7"/>
        <v/>
      </c>
    </row>
    <row r="182" spans="1:7" outlineLevel="1" x14ac:dyDescent="0.25">
      <c r="A182" s="66" t="s">
        <v>1175</v>
      </c>
      <c r="B182" s="95" t="s">
        <v>743</v>
      </c>
      <c r="C182" s="192"/>
      <c r="D182" s="193"/>
      <c r="F182" s="206" t="str">
        <f t="shared" si="6"/>
        <v/>
      </c>
      <c r="G182" s="206" t="str">
        <f t="shared" si="7"/>
        <v/>
      </c>
    </row>
    <row r="183" spans="1:7" outlineLevel="1" x14ac:dyDescent="0.25">
      <c r="A183" s="66" t="s">
        <v>1176</v>
      </c>
      <c r="B183" s="95" t="s">
        <v>745</v>
      </c>
      <c r="C183" s="192"/>
      <c r="D183" s="193"/>
      <c r="F183" s="206" t="str">
        <f t="shared" si="6"/>
        <v/>
      </c>
      <c r="G183" s="206" t="str">
        <f t="shared" si="7"/>
        <v/>
      </c>
    </row>
    <row r="184" spans="1:7" outlineLevel="1" x14ac:dyDescent="0.25">
      <c r="A184" s="66" t="s">
        <v>1177</v>
      </c>
      <c r="B184" s="95" t="s">
        <v>747</v>
      </c>
      <c r="C184" s="192"/>
      <c r="D184" s="193"/>
      <c r="F184" s="206" t="str">
        <f t="shared" si="6"/>
        <v/>
      </c>
      <c r="G184" s="206" t="str">
        <f t="shared" si="7"/>
        <v/>
      </c>
    </row>
    <row r="185" spans="1:7" outlineLevel="1" x14ac:dyDescent="0.25">
      <c r="A185" s="66" t="s">
        <v>1178</v>
      </c>
      <c r="B185" s="95" t="s">
        <v>749</v>
      </c>
      <c r="C185" s="192"/>
      <c r="D185" s="193"/>
      <c r="F185" s="206" t="str">
        <f t="shared" si="6"/>
        <v/>
      </c>
      <c r="G185" s="206" t="str">
        <f t="shared" si="7"/>
        <v/>
      </c>
    </row>
    <row r="186" spans="1:7" outlineLevel="1" x14ac:dyDescent="0.25">
      <c r="A186" s="66" t="s">
        <v>1179</v>
      </c>
      <c r="B186" s="95"/>
      <c r="F186" s="92"/>
      <c r="G186" s="92"/>
    </row>
    <row r="187" spans="1:7" outlineLevel="1" x14ac:dyDescent="0.25">
      <c r="A187" s="66" t="s">
        <v>1180</v>
      </c>
      <c r="B187" s="95"/>
      <c r="F187" s="92"/>
      <c r="G187" s="92"/>
    </row>
    <row r="188" spans="1:7" outlineLevel="1" x14ac:dyDescent="0.25">
      <c r="A188" s="66" t="s">
        <v>1181</v>
      </c>
      <c r="B188" s="95"/>
      <c r="F188" s="92"/>
      <c r="G188" s="92"/>
    </row>
    <row r="189" spans="1:7" ht="15" customHeight="1" x14ac:dyDescent="0.25">
      <c r="A189" s="85"/>
      <c r="B189" s="86" t="s">
        <v>1182</v>
      </c>
      <c r="C189" s="85" t="s">
        <v>1016</v>
      </c>
      <c r="D189" s="85"/>
      <c r="E189" s="87"/>
      <c r="F189" s="85"/>
      <c r="G189" s="85"/>
    </row>
    <row r="190" spans="1:7" x14ac:dyDescent="0.25">
      <c r="A190" s="66" t="s">
        <v>1183</v>
      </c>
      <c r="B190" s="83" t="s">
        <v>608</v>
      </c>
      <c r="C190" s="186" t="s">
        <v>83</v>
      </c>
      <c r="E190" s="103"/>
      <c r="F190" s="103"/>
      <c r="G190" s="103"/>
    </row>
    <row r="191" spans="1:7" x14ac:dyDescent="0.25">
      <c r="A191" s="66" t="s">
        <v>1184</v>
      </c>
      <c r="B191" s="83" t="s">
        <v>608</v>
      </c>
      <c r="C191" s="186" t="s">
        <v>83</v>
      </c>
      <c r="E191" s="103"/>
      <c r="F191" s="103"/>
      <c r="G191" s="103"/>
    </row>
    <row r="192" spans="1:7" x14ac:dyDescent="0.25">
      <c r="A192" s="66" t="s">
        <v>1185</v>
      </c>
      <c r="B192" s="83" t="s">
        <v>608</v>
      </c>
      <c r="C192" s="186" t="s">
        <v>83</v>
      </c>
      <c r="E192" s="103"/>
      <c r="F192" s="103"/>
      <c r="G192" s="103"/>
    </row>
    <row r="193" spans="1:7" x14ac:dyDescent="0.25">
      <c r="A193" s="66" t="s">
        <v>1186</v>
      </c>
      <c r="B193" s="83" t="s">
        <v>608</v>
      </c>
      <c r="C193" s="186" t="s">
        <v>83</v>
      </c>
      <c r="E193" s="103"/>
      <c r="F193" s="103"/>
      <c r="G193" s="103"/>
    </row>
    <row r="194" spans="1:7" x14ac:dyDescent="0.25">
      <c r="A194" s="66" t="s">
        <v>1187</v>
      </c>
      <c r="B194" s="83" t="s">
        <v>608</v>
      </c>
      <c r="C194" s="186" t="s">
        <v>83</v>
      </c>
      <c r="E194" s="103"/>
      <c r="F194" s="103"/>
      <c r="G194" s="103"/>
    </row>
    <row r="195" spans="1:7" x14ac:dyDescent="0.25">
      <c r="A195" s="66" t="s">
        <v>1188</v>
      </c>
      <c r="B195" s="171" t="s">
        <v>608</v>
      </c>
      <c r="C195" s="186" t="s">
        <v>83</v>
      </c>
      <c r="E195" s="103"/>
      <c r="F195" s="103"/>
      <c r="G195" s="103"/>
    </row>
    <row r="196" spans="1:7" x14ac:dyDescent="0.25">
      <c r="A196" s="66" t="s">
        <v>1189</v>
      </c>
      <c r="B196" s="83" t="s">
        <v>608</v>
      </c>
      <c r="C196" s="186" t="s">
        <v>83</v>
      </c>
      <c r="E196" s="103"/>
      <c r="F196" s="103"/>
      <c r="G196" s="103"/>
    </row>
    <row r="197" spans="1:7" x14ac:dyDescent="0.25">
      <c r="A197" s="66" t="s">
        <v>1190</v>
      </c>
      <c r="B197" s="83" t="s">
        <v>608</v>
      </c>
      <c r="C197" s="186" t="s">
        <v>83</v>
      </c>
      <c r="E197" s="103"/>
      <c r="F197" s="103"/>
    </row>
    <row r="198" spans="1:7" x14ac:dyDescent="0.25">
      <c r="A198" s="66" t="s">
        <v>1191</v>
      </c>
      <c r="B198" s="83" t="s">
        <v>608</v>
      </c>
      <c r="C198" s="186" t="s">
        <v>83</v>
      </c>
      <c r="E198" s="103"/>
      <c r="F198" s="103"/>
    </row>
    <row r="199" spans="1:7" x14ac:dyDescent="0.25">
      <c r="A199" s="66" t="s">
        <v>1192</v>
      </c>
      <c r="B199" s="83" t="s">
        <v>608</v>
      </c>
      <c r="C199" s="186" t="s">
        <v>83</v>
      </c>
      <c r="E199" s="103"/>
      <c r="F199" s="103"/>
    </row>
    <row r="200" spans="1:7" x14ac:dyDescent="0.25">
      <c r="A200" s="66" t="s">
        <v>1193</v>
      </c>
      <c r="B200" s="83" t="s">
        <v>608</v>
      </c>
      <c r="C200" s="186" t="s">
        <v>83</v>
      </c>
      <c r="E200" s="103"/>
      <c r="F200" s="103"/>
    </row>
    <row r="201" spans="1:7" x14ac:dyDescent="0.25">
      <c r="A201" s="66" t="s">
        <v>1194</v>
      </c>
      <c r="B201" s="83" t="s">
        <v>608</v>
      </c>
      <c r="C201" s="186" t="s">
        <v>83</v>
      </c>
      <c r="E201" s="103"/>
      <c r="F201" s="103"/>
    </row>
    <row r="202" spans="1:7" x14ac:dyDescent="0.25">
      <c r="A202" s="66" t="s">
        <v>1195</v>
      </c>
      <c r="B202" s="83" t="s">
        <v>608</v>
      </c>
      <c r="C202" s="186" t="s">
        <v>83</v>
      </c>
    </row>
    <row r="203" spans="1:7" x14ac:dyDescent="0.25">
      <c r="A203" s="66" t="s">
        <v>1196</v>
      </c>
      <c r="B203" s="83" t="s">
        <v>608</v>
      </c>
      <c r="C203" s="186" t="s">
        <v>83</v>
      </c>
    </row>
    <row r="204" spans="1:7" x14ac:dyDescent="0.25">
      <c r="A204" s="66" t="s">
        <v>1197</v>
      </c>
      <c r="B204" s="83" t="s">
        <v>608</v>
      </c>
      <c r="C204" s="186" t="s">
        <v>83</v>
      </c>
    </row>
    <row r="205" spans="1:7" x14ac:dyDescent="0.25">
      <c r="A205" s="66" t="s">
        <v>1198</v>
      </c>
      <c r="B205" s="83" t="s">
        <v>608</v>
      </c>
      <c r="C205" s="186" t="s">
        <v>83</v>
      </c>
    </row>
    <row r="206" spans="1:7" x14ac:dyDescent="0.25">
      <c r="A206" s="66" t="s">
        <v>1199</v>
      </c>
      <c r="B206" s="83" t="s">
        <v>608</v>
      </c>
      <c r="C206" s="186" t="s">
        <v>83</v>
      </c>
    </row>
    <row r="207" spans="1:7" outlineLevel="1" x14ac:dyDescent="0.25">
      <c r="A207" s="66" t="s">
        <v>1200</v>
      </c>
    </row>
    <row r="208" spans="1:7" outlineLevel="1" x14ac:dyDescent="0.25">
      <c r="A208" s="66" t="s">
        <v>1201</v>
      </c>
    </row>
    <row r="209" spans="1:1" outlineLevel="1" x14ac:dyDescent="0.25">
      <c r="A209" s="66" t="s">
        <v>1202</v>
      </c>
    </row>
    <row r="210" spans="1:1" outlineLevel="1" x14ac:dyDescent="0.25">
      <c r="A210" s="66" t="s">
        <v>1203</v>
      </c>
    </row>
    <row r="211" spans="1:1" outlineLevel="1" x14ac:dyDescent="0.25">
      <c r="A211" s="66" t="s">
        <v>1204</v>
      </c>
    </row>
  </sheetData>
  <sheetProtection algorithmName="SHA-512" hashValue="6k/2d5hcBfU7uHPQcHswS3LCw8IaJG8yjl8v0N8VQMSkvkvUOH1cHulCHuaFm/R4CjnETDQtxLRuTzPBNMUcPg==" saltValue="g04uUgjbTqEEY59uzNqgmw=="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xr:uid="{00000000-0004-0000-1200-000000000000}"/>
    <hyperlink ref="B80" location="'2. Harmonised Glossary'!A9" display="Breakdown by Interest Rate" xr:uid="{00000000-0004-0000-1200-000001000000}"/>
    <hyperlink ref="B110" location="'2. Harmonised Glossary'!A14" display="Non-Performing Loans (NPLs)" xr:uid="{00000000-0004-0000-1200-000002000000}"/>
    <hyperlink ref="B145" location="'2. Harmonised Glossary'!A288" display="Loan to Value (LTV) Information - Un-indexed" xr:uid="{00000000-0004-0000-1200-000003000000}"/>
    <hyperlink ref="B167" location="'2. Harmonised Glossary'!A11" display="Loan to Value (LTV) Information - Indexed" xr:uid="{00000000-0004-0000-12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election activeCell="F10" sqref="F10"/>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614" t="s">
        <v>2095</v>
      </c>
      <c r="F6" s="614"/>
      <c r="G6" s="614"/>
      <c r="H6" s="7"/>
      <c r="I6" s="7"/>
      <c r="J6" s="8"/>
    </row>
    <row r="7" spans="2:10" ht="26.25" x14ac:dyDescent="0.25">
      <c r="B7" s="6"/>
      <c r="C7" s="7"/>
      <c r="D7" s="7"/>
      <c r="E7" s="7"/>
      <c r="F7" s="12" t="s">
        <v>540</v>
      </c>
      <c r="G7" s="7"/>
      <c r="H7" s="7"/>
      <c r="I7" s="7"/>
      <c r="J7" s="8"/>
    </row>
    <row r="8" spans="2:10" ht="26.25" x14ac:dyDescent="0.25">
      <c r="B8" s="6"/>
      <c r="C8" s="7"/>
      <c r="D8" s="7"/>
      <c r="E8" s="7"/>
      <c r="F8" s="12" t="s">
        <v>3034</v>
      </c>
      <c r="G8" s="7"/>
      <c r="H8" s="7"/>
      <c r="I8" s="7"/>
      <c r="J8" s="8"/>
    </row>
    <row r="9" spans="2:10" ht="21" x14ac:dyDescent="0.25">
      <c r="B9" s="6"/>
      <c r="C9" s="7"/>
      <c r="D9" s="7"/>
      <c r="E9" s="7"/>
      <c r="F9" s="13" t="s">
        <v>3073</v>
      </c>
      <c r="G9" s="7"/>
      <c r="H9" s="7"/>
      <c r="I9" s="7"/>
      <c r="J9" s="8"/>
    </row>
    <row r="10" spans="2:10" ht="21" x14ac:dyDescent="0.25">
      <c r="B10" s="6"/>
      <c r="C10" s="7"/>
      <c r="D10" s="7"/>
      <c r="E10" s="7"/>
      <c r="F10" s="13" t="s">
        <v>2661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17" t="s">
        <v>15</v>
      </c>
      <c r="E24" s="613" t="s">
        <v>16</v>
      </c>
      <c r="F24" s="613"/>
      <c r="G24" s="613"/>
      <c r="H24" s="613"/>
      <c r="I24" s="7"/>
      <c r="J24" s="8"/>
    </row>
    <row r="25" spans="2:10" x14ac:dyDescent="0.25">
      <c r="B25" s="6"/>
      <c r="C25" s="7"/>
      <c r="D25" s="7"/>
      <c r="E25" s="16"/>
      <c r="F25" s="16"/>
      <c r="G25" s="16"/>
      <c r="H25" s="7"/>
      <c r="I25" s="7"/>
      <c r="J25" s="8"/>
    </row>
    <row r="26" spans="2:10" x14ac:dyDescent="0.25">
      <c r="B26" s="6"/>
      <c r="C26" s="7"/>
      <c r="D26" s="617" t="s">
        <v>17</v>
      </c>
      <c r="E26" s="613"/>
      <c r="F26" s="613"/>
      <c r="G26" s="613"/>
      <c r="H26" s="613"/>
      <c r="I26" s="7"/>
      <c r="J26" s="8"/>
    </row>
    <row r="27" spans="2:10" x14ac:dyDescent="0.25">
      <c r="B27" s="6"/>
      <c r="C27" s="7"/>
      <c r="D27" s="17"/>
      <c r="E27" s="17"/>
      <c r="F27" s="17"/>
      <c r="G27" s="17"/>
      <c r="H27" s="17"/>
      <c r="I27" s="7"/>
      <c r="J27" s="8"/>
    </row>
    <row r="28" spans="2:10" x14ac:dyDescent="0.25">
      <c r="B28" s="6"/>
      <c r="C28" s="7"/>
      <c r="D28" s="617" t="s">
        <v>18</v>
      </c>
      <c r="E28" s="613" t="s">
        <v>16</v>
      </c>
      <c r="F28" s="613"/>
      <c r="G28" s="613"/>
      <c r="H28" s="613"/>
      <c r="I28" s="7"/>
      <c r="J28" s="8"/>
    </row>
    <row r="29" spans="2:10" x14ac:dyDescent="0.25">
      <c r="B29" s="6"/>
      <c r="C29" s="7"/>
      <c r="D29" s="17"/>
      <c r="E29" s="17"/>
      <c r="F29" s="17"/>
      <c r="G29" s="17"/>
      <c r="H29" s="17"/>
      <c r="I29" s="7"/>
      <c r="J29" s="8"/>
    </row>
    <row r="30" spans="2:10" x14ac:dyDescent="0.25">
      <c r="B30" s="6"/>
      <c r="C30" s="7"/>
      <c r="D30" s="617" t="s">
        <v>19</v>
      </c>
      <c r="E30" s="613" t="s">
        <v>16</v>
      </c>
      <c r="F30" s="613"/>
      <c r="G30" s="613"/>
      <c r="H30" s="613"/>
      <c r="I30" s="7"/>
      <c r="J30" s="8"/>
    </row>
    <row r="31" spans="2:10" x14ac:dyDescent="0.25">
      <c r="B31" s="6"/>
      <c r="C31" s="7"/>
      <c r="D31" s="17"/>
      <c r="E31" s="17"/>
      <c r="F31" s="17"/>
      <c r="G31" s="17"/>
      <c r="H31" s="17"/>
      <c r="I31" s="7"/>
      <c r="J31" s="8"/>
    </row>
    <row r="32" spans="2:10" x14ac:dyDescent="0.25">
      <c r="B32" s="6"/>
      <c r="C32" s="7"/>
      <c r="D32" s="617" t="s">
        <v>20</v>
      </c>
      <c r="E32" s="613" t="s">
        <v>16</v>
      </c>
      <c r="F32" s="613"/>
      <c r="G32" s="613"/>
      <c r="H32" s="613"/>
      <c r="I32" s="7"/>
      <c r="J32" s="8"/>
    </row>
    <row r="33" spans="1:18" x14ac:dyDescent="0.25">
      <c r="B33" s="6"/>
      <c r="C33" s="7"/>
      <c r="D33" s="16"/>
      <c r="E33" s="16"/>
      <c r="F33" s="16"/>
      <c r="G33" s="16"/>
      <c r="H33" s="16"/>
      <c r="I33" s="7"/>
      <c r="J33" s="8"/>
    </row>
    <row r="34" spans="1:18" x14ac:dyDescent="0.25">
      <c r="B34" s="6"/>
      <c r="C34" s="7"/>
      <c r="D34" s="617" t="s">
        <v>21</v>
      </c>
      <c r="E34" s="613" t="s">
        <v>16</v>
      </c>
      <c r="F34" s="613"/>
      <c r="G34" s="613"/>
      <c r="H34" s="613"/>
      <c r="I34" s="7"/>
      <c r="J34" s="8"/>
    </row>
    <row r="35" spans="1:18" x14ac:dyDescent="0.25">
      <c r="B35" s="6"/>
      <c r="C35" s="7"/>
      <c r="D35" s="7"/>
      <c r="E35" s="7"/>
      <c r="F35" s="7"/>
      <c r="G35" s="7"/>
      <c r="H35" s="7"/>
      <c r="I35" s="7"/>
      <c r="J35" s="8"/>
    </row>
    <row r="36" spans="1:18" x14ac:dyDescent="0.25">
      <c r="B36" s="6"/>
      <c r="C36" s="7"/>
      <c r="D36" s="615" t="s">
        <v>22</v>
      </c>
      <c r="E36" s="616"/>
      <c r="F36" s="616"/>
      <c r="G36" s="616"/>
      <c r="H36" s="616"/>
      <c r="I36" s="7"/>
      <c r="J36" s="8"/>
    </row>
    <row r="37" spans="1:18" x14ac:dyDescent="0.25">
      <c r="B37" s="6"/>
      <c r="C37" s="7"/>
      <c r="D37" s="7"/>
      <c r="E37" s="7"/>
      <c r="F37" s="15"/>
      <c r="G37" s="7"/>
      <c r="H37" s="7"/>
      <c r="I37" s="7"/>
      <c r="J37" s="8"/>
    </row>
    <row r="38" spans="1:18" x14ac:dyDescent="0.25">
      <c r="B38" s="6"/>
      <c r="C38" s="7"/>
      <c r="D38" s="615" t="s">
        <v>1570</v>
      </c>
      <c r="E38" s="616"/>
      <c r="F38" s="616"/>
      <c r="G38" s="616"/>
      <c r="H38" s="616"/>
      <c r="I38" s="7"/>
      <c r="J38" s="8"/>
    </row>
    <row r="39" spans="1:18" x14ac:dyDescent="0.25">
      <c r="B39" s="6"/>
      <c r="C39" s="7"/>
      <c r="D39" s="144"/>
      <c r="E39" s="144"/>
      <c r="F39" s="144"/>
      <c r="G39" s="144"/>
      <c r="H39" s="144"/>
      <c r="I39" s="7"/>
      <c r="J39" s="8"/>
    </row>
    <row r="40" spans="1:18" s="269" customFormat="1" x14ac:dyDescent="0.25">
      <c r="A40" s="2"/>
      <c r="B40" s="6"/>
      <c r="C40" s="7"/>
      <c r="D40" s="612" t="s">
        <v>2541</v>
      </c>
      <c r="E40" s="613" t="s">
        <v>16</v>
      </c>
      <c r="F40" s="613"/>
      <c r="G40" s="613"/>
      <c r="H40" s="613"/>
      <c r="I40" s="7"/>
      <c r="J40" s="8"/>
      <c r="K40" s="2"/>
      <c r="L40" s="2"/>
      <c r="M40" s="2"/>
      <c r="N40" s="2"/>
      <c r="O40" s="2"/>
      <c r="P40" s="2"/>
      <c r="Q40" s="2"/>
      <c r="R40" s="2"/>
    </row>
    <row r="41" spans="1:18" s="269" customFormat="1" x14ac:dyDescent="0.25">
      <c r="A41" s="2"/>
      <c r="B41" s="6"/>
      <c r="C41" s="7"/>
      <c r="D41" s="7"/>
      <c r="E41" s="338"/>
      <c r="F41" s="338"/>
      <c r="G41" s="338"/>
      <c r="H41" s="338"/>
      <c r="I41" s="7"/>
      <c r="J41" s="8"/>
      <c r="K41" s="2"/>
      <c r="L41" s="2"/>
      <c r="M41" s="2"/>
      <c r="N41" s="2"/>
      <c r="O41" s="2"/>
      <c r="P41" s="2"/>
      <c r="Q41" s="2"/>
      <c r="R41" s="2"/>
    </row>
    <row r="42" spans="1:18" s="269" customFormat="1" x14ac:dyDescent="0.25">
      <c r="A42" s="2"/>
      <c r="B42" s="6"/>
      <c r="C42" s="7"/>
      <c r="D42" s="612" t="s">
        <v>2649</v>
      </c>
      <c r="E42" s="613"/>
      <c r="F42" s="613"/>
      <c r="G42" s="613"/>
      <c r="H42" s="613"/>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00000000-0004-0000-0100-000006000000}"/>
    <hyperlink ref="D42:H42" location="'F1. Optional Sustainable M data'!A1" display="Temp. Optional COVID 19 impact" xr:uid="{00000000-0004-0000-0100-000007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43386"/>
  </sheetPr>
  <dimension ref="A1:N112"/>
  <sheetViews>
    <sheetView topLeftCell="A25" zoomScale="80" zoomScaleNormal="80" workbookViewId="0">
      <selection activeCell="C76" sqref="C76"/>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45" customHeight="1" x14ac:dyDescent="0.25">
      <c r="A1" s="638" t="s">
        <v>1569</v>
      </c>
      <c r="B1" s="638"/>
    </row>
    <row r="2" spans="1:13" ht="31.5" x14ac:dyDescent="0.25">
      <c r="A2" s="189" t="s">
        <v>1568</v>
      </c>
      <c r="B2" s="189"/>
      <c r="C2" s="64"/>
      <c r="D2" s="64"/>
      <c r="E2" s="64"/>
      <c r="F2" s="197" t="s">
        <v>2094</v>
      </c>
      <c r="G2" s="99"/>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226</v>
      </c>
      <c r="D4" s="67"/>
      <c r="E4" s="67"/>
      <c r="F4" s="64"/>
      <c r="G4" s="64"/>
      <c r="H4" s="64"/>
      <c r="I4" s="77" t="s">
        <v>1561</v>
      </c>
      <c r="J4" s="123" t="s">
        <v>1239</v>
      </c>
      <c r="L4" s="64"/>
      <c r="M4" s="64"/>
    </row>
    <row r="5" spans="1:13" ht="15.75" thickBot="1" x14ac:dyDescent="0.3">
      <c r="H5" s="64"/>
      <c r="I5" s="142" t="s">
        <v>1241</v>
      </c>
      <c r="J5" s="66" t="s">
        <v>1242</v>
      </c>
      <c r="L5" s="64"/>
      <c r="M5" s="64"/>
    </row>
    <row r="6" spans="1:13" ht="18.75" x14ac:dyDescent="0.25">
      <c r="A6" s="70"/>
      <c r="B6" s="71" t="s">
        <v>1466</v>
      </c>
      <c r="C6" s="70"/>
      <c r="E6" s="72"/>
      <c r="F6" s="72"/>
      <c r="G6" s="72"/>
      <c r="H6" s="64"/>
      <c r="I6" s="142" t="s">
        <v>1244</v>
      </c>
      <c r="J6" s="66" t="s">
        <v>1245</v>
      </c>
      <c r="L6" s="64"/>
      <c r="M6" s="64"/>
    </row>
    <row r="7" spans="1:13" x14ac:dyDescent="0.25">
      <c r="B7" s="74" t="s">
        <v>1567</v>
      </c>
      <c r="H7" s="64"/>
      <c r="I7" s="142" t="s">
        <v>1247</v>
      </c>
      <c r="J7" s="66" t="s">
        <v>1248</v>
      </c>
      <c r="L7" s="64"/>
      <c r="M7" s="64"/>
    </row>
    <row r="8" spans="1:13" x14ac:dyDescent="0.25">
      <c r="B8" s="74" t="s">
        <v>1479</v>
      </c>
      <c r="H8" s="64"/>
      <c r="I8" s="142" t="s">
        <v>1559</v>
      </c>
      <c r="J8" s="66" t="s">
        <v>1560</v>
      </c>
      <c r="L8" s="64"/>
      <c r="M8" s="64"/>
    </row>
    <row r="9" spans="1:13" ht="15.75" thickBot="1" x14ac:dyDescent="0.3">
      <c r="B9" s="75" t="s">
        <v>1501</v>
      </c>
      <c r="H9" s="64"/>
      <c r="L9" s="64"/>
      <c r="M9" s="64"/>
    </row>
    <row r="10" spans="1:13" x14ac:dyDescent="0.25">
      <c r="B10" s="76"/>
      <c r="H10" s="64"/>
      <c r="I10" s="143" t="s">
        <v>1563</v>
      </c>
      <c r="L10" s="64"/>
      <c r="M10" s="64"/>
    </row>
    <row r="11" spans="1:13" x14ac:dyDescent="0.25">
      <c r="B11" s="76"/>
      <c r="H11" s="64"/>
      <c r="I11" s="143" t="s">
        <v>1565</v>
      </c>
      <c r="L11" s="64"/>
      <c r="M11" s="64"/>
    </row>
    <row r="12" spans="1:13" ht="37.5" x14ac:dyDescent="0.25">
      <c r="A12" s="77" t="s">
        <v>81</v>
      </c>
      <c r="B12" s="77" t="s">
        <v>1550</v>
      </c>
      <c r="C12" s="78"/>
      <c r="D12" s="78"/>
      <c r="E12" s="78"/>
      <c r="F12" s="78"/>
      <c r="G12" s="78"/>
      <c r="H12" s="64"/>
      <c r="L12" s="64"/>
      <c r="M12" s="64"/>
    </row>
    <row r="13" spans="1:13" ht="15" customHeight="1" x14ac:dyDescent="0.25">
      <c r="A13" s="85"/>
      <c r="B13" s="86" t="s">
        <v>1478</v>
      </c>
      <c r="C13" s="85" t="s">
        <v>1549</v>
      </c>
      <c r="D13" s="85" t="s">
        <v>1562</v>
      </c>
      <c r="E13" s="87"/>
      <c r="F13" s="88"/>
      <c r="G13" s="88"/>
      <c r="H13" s="64"/>
      <c r="L13" s="64"/>
      <c r="M13" s="64"/>
    </row>
    <row r="14" spans="1:13" x14ac:dyDescent="0.25">
      <c r="A14" s="66" t="s">
        <v>1467</v>
      </c>
      <c r="B14" s="83" t="s">
        <v>1432</v>
      </c>
      <c r="C14" s="140" t="s">
        <v>1543</v>
      </c>
      <c r="D14" s="140" t="s">
        <v>1543</v>
      </c>
      <c r="E14" s="72"/>
      <c r="F14" s="72"/>
      <c r="G14" s="72"/>
      <c r="H14" s="64"/>
      <c r="L14" s="64"/>
      <c r="M14" s="64"/>
    </row>
    <row r="15" spans="1:13" x14ac:dyDescent="0.25">
      <c r="A15" s="66" t="s">
        <v>1468</v>
      </c>
      <c r="B15" s="83" t="s">
        <v>433</v>
      </c>
      <c r="C15" s="66" t="s">
        <v>83</v>
      </c>
      <c r="D15" s="66" t="s">
        <v>83</v>
      </c>
      <c r="E15" s="72"/>
      <c r="F15" s="72"/>
      <c r="G15" s="72"/>
      <c r="H15" s="64"/>
      <c r="L15" s="64"/>
      <c r="M15" s="64"/>
    </row>
    <row r="16" spans="1:13" x14ac:dyDescent="0.25">
      <c r="A16" s="66" t="s">
        <v>1469</v>
      </c>
      <c r="B16" s="83" t="s">
        <v>1433</v>
      </c>
      <c r="C16" s="66" t="s">
        <v>83</v>
      </c>
      <c r="D16" s="66" t="s">
        <v>83</v>
      </c>
      <c r="E16" s="72"/>
      <c r="F16" s="72"/>
      <c r="G16" s="72"/>
      <c r="H16" s="64"/>
      <c r="L16" s="64"/>
      <c r="M16" s="64"/>
    </row>
    <row r="17" spans="1:13" x14ac:dyDescent="0.25">
      <c r="A17" s="66" t="s">
        <v>1470</v>
      </c>
      <c r="B17" s="272" t="s">
        <v>1434</v>
      </c>
      <c r="C17" s="66" t="s">
        <v>83</v>
      </c>
      <c r="D17" s="66" t="s">
        <v>83</v>
      </c>
      <c r="E17" s="72"/>
      <c r="F17" s="72"/>
      <c r="G17" s="72"/>
      <c r="H17" s="64"/>
      <c r="L17" s="64"/>
      <c r="M17" s="64"/>
    </row>
    <row r="18" spans="1:13" x14ac:dyDescent="0.25">
      <c r="A18" s="66" t="s">
        <v>1471</v>
      </c>
      <c r="B18" s="83" t="s">
        <v>1435</v>
      </c>
      <c r="C18" s="66" t="s">
        <v>83</v>
      </c>
      <c r="D18" s="66" t="s">
        <v>83</v>
      </c>
      <c r="E18" s="72"/>
      <c r="F18" s="72"/>
      <c r="G18" s="72"/>
      <c r="H18" s="64"/>
      <c r="L18" s="64"/>
      <c r="M18" s="64"/>
    </row>
    <row r="19" spans="1:13" x14ac:dyDescent="0.25">
      <c r="A19" s="66" t="s">
        <v>1472</v>
      </c>
      <c r="B19" s="83" t="s">
        <v>1436</v>
      </c>
      <c r="C19" s="66" t="s">
        <v>83</v>
      </c>
      <c r="D19" s="66" t="s">
        <v>83</v>
      </c>
      <c r="E19" s="72"/>
      <c r="F19" s="72"/>
      <c r="G19" s="72"/>
      <c r="H19" s="64"/>
      <c r="L19" s="64"/>
      <c r="M19" s="64"/>
    </row>
    <row r="20" spans="1:13" x14ac:dyDescent="0.25">
      <c r="A20" s="66" t="s">
        <v>1473</v>
      </c>
      <c r="B20" s="83" t="s">
        <v>1437</v>
      </c>
      <c r="C20" s="66" t="s">
        <v>83</v>
      </c>
      <c r="D20" s="66" t="s">
        <v>83</v>
      </c>
      <c r="E20" s="72"/>
      <c r="F20" s="72"/>
      <c r="G20" s="72"/>
      <c r="H20" s="64"/>
      <c r="L20" s="64"/>
      <c r="M20" s="64"/>
    </row>
    <row r="21" spans="1:13" x14ac:dyDescent="0.25">
      <c r="A21" s="66" t="s">
        <v>1474</v>
      </c>
      <c r="B21" s="83" t="s">
        <v>1438</v>
      </c>
      <c r="C21" s="66" t="s">
        <v>83</v>
      </c>
      <c r="D21" s="66" t="s">
        <v>83</v>
      </c>
      <c r="E21" s="72"/>
      <c r="F21" s="72"/>
      <c r="G21" s="72"/>
      <c r="H21" s="64"/>
      <c r="L21" s="64"/>
      <c r="M21" s="64"/>
    </row>
    <row r="22" spans="1:13" x14ac:dyDescent="0.25">
      <c r="A22" s="66" t="s">
        <v>1475</v>
      </c>
      <c r="B22" s="83" t="s">
        <v>1439</v>
      </c>
      <c r="C22" s="66" t="s">
        <v>83</v>
      </c>
      <c r="D22" s="66" t="s">
        <v>83</v>
      </c>
      <c r="E22" s="72"/>
      <c r="F22" s="72"/>
      <c r="G22" s="72"/>
      <c r="H22" s="64"/>
      <c r="L22" s="64"/>
      <c r="M22" s="64"/>
    </row>
    <row r="23" spans="1:13" x14ac:dyDescent="0.25">
      <c r="A23" s="66" t="s">
        <v>1476</v>
      </c>
      <c r="B23" s="83" t="s">
        <v>1545</v>
      </c>
      <c r="C23" s="66" t="s">
        <v>83</v>
      </c>
      <c r="D23" s="66" t="s">
        <v>83</v>
      </c>
      <c r="E23" s="72"/>
      <c r="F23" s="72"/>
      <c r="G23" s="72"/>
      <c r="H23" s="64"/>
      <c r="L23" s="64"/>
      <c r="M23" s="64"/>
    </row>
    <row r="24" spans="1:13" x14ac:dyDescent="0.25">
      <c r="A24" s="66" t="s">
        <v>1547</v>
      </c>
      <c r="B24" s="83" t="s">
        <v>1546</v>
      </c>
      <c r="C24" s="66" t="s">
        <v>83</v>
      </c>
      <c r="D24" s="66" t="s">
        <v>83</v>
      </c>
      <c r="E24" s="72"/>
      <c r="F24" s="72"/>
      <c r="G24" s="72"/>
      <c r="H24" s="64"/>
      <c r="L24" s="64"/>
      <c r="M24" s="64"/>
    </row>
    <row r="25" spans="1:13" outlineLevel="1" x14ac:dyDescent="0.25">
      <c r="A25" s="66" t="s">
        <v>1477</v>
      </c>
      <c r="B25" s="81"/>
      <c r="E25" s="72"/>
      <c r="F25" s="72"/>
      <c r="G25" s="72"/>
      <c r="H25" s="64"/>
      <c r="L25" s="64"/>
      <c r="M25" s="64"/>
    </row>
    <row r="26" spans="1:13" outlineLevel="1" x14ac:dyDescent="0.25">
      <c r="A26" s="66" t="s">
        <v>1480</v>
      </c>
      <c r="B26" s="81"/>
      <c r="E26" s="72"/>
      <c r="F26" s="72"/>
      <c r="G26" s="72"/>
      <c r="H26" s="64"/>
      <c r="L26" s="64"/>
      <c r="M26" s="64"/>
    </row>
    <row r="27" spans="1:13" outlineLevel="1" x14ac:dyDescent="0.25">
      <c r="A27" s="66" t="s">
        <v>1481</v>
      </c>
      <c r="B27" s="81"/>
      <c r="E27" s="72"/>
      <c r="F27" s="72"/>
      <c r="G27" s="72"/>
      <c r="H27" s="64"/>
      <c r="L27" s="64"/>
      <c r="M27" s="64"/>
    </row>
    <row r="28" spans="1:13" outlineLevel="1" x14ac:dyDescent="0.25">
      <c r="A28" s="66" t="s">
        <v>1482</v>
      </c>
      <c r="B28" s="81"/>
      <c r="E28" s="72"/>
      <c r="F28" s="72"/>
      <c r="G28" s="72"/>
      <c r="H28" s="64"/>
      <c r="L28" s="64"/>
      <c r="M28" s="64"/>
    </row>
    <row r="29" spans="1:13" outlineLevel="1" x14ac:dyDescent="0.25">
      <c r="A29" s="66" t="s">
        <v>1483</v>
      </c>
      <c r="B29" s="81"/>
      <c r="E29" s="72"/>
      <c r="F29" s="72"/>
      <c r="G29" s="72"/>
      <c r="H29" s="64"/>
      <c r="L29" s="64"/>
      <c r="M29" s="64"/>
    </row>
    <row r="30" spans="1:13" outlineLevel="1" x14ac:dyDescent="0.25">
      <c r="A30" s="66" t="s">
        <v>1484</v>
      </c>
      <c r="B30" s="81"/>
      <c r="E30" s="72"/>
      <c r="F30" s="72"/>
      <c r="G30" s="72"/>
      <c r="H30" s="64"/>
      <c r="L30" s="64"/>
      <c r="M30" s="64"/>
    </row>
    <row r="31" spans="1:13" outlineLevel="1" x14ac:dyDescent="0.25">
      <c r="A31" s="66" t="s">
        <v>1485</v>
      </c>
      <c r="B31" s="81"/>
      <c r="E31" s="72"/>
      <c r="F31" s="72"/>
      <c r="G31" s="72"/>
      <c r="H31" s="64"/>
      <c r="L31" s="64"/>
      <c r="M31" s="64"/>
    </row>
    <row r="32" spans="1:13" outlineLevel="1" x14ac:dyDescent="0.25">
      <c r="A32" s="66" t="s">
        <v>1486</v>
      </c>
      <c r="B32" s="81"/>
      <c r="E32" s="72"/>
      <c r="F32" s="72"/>
      <c r="G32" s="72"/>
      <c r="H32" s="64"/>
      <c r="L32" s="64"/>
      <c r="M32" s="64"/>
    </row>
    <row r="33" spans="1:13" ht="18.75" x14ac:dyDescent="0.25">
      <c r="A33" s="78"/>
      <c r="B33" s="77" t="s">
        <v>1479</v>
      </c>
      <c r="C33" s="78"/>
      <c r="D33" s="78"/>
      <c r="E33" s="78"/>
      <c r="F33" s="78"/>
      <c r="G33" s="78"/>
      <c r="H33" s="64"/>
      <c r="L33" s="64"/>
      <c r="M33" s="64"/>
    </row>
    <row r="34" spans="1:13" ht="15" customHeight="1" x14ac:dyDescent="0.25">
      <c r="A34" s="85"/>
      <c r="B34" s="86" t="s">
        <v>1440</v>
      </c>
      <c r="C34" s="85" t="s">
        <v>1557</v>
      </c>
      <c r="D34" s="85" t="s">
        <v>1562</v>
      </c>
      <c r="E34" s="85" t="s">
        <v>1441</v>
      </c>
      <c r="F34" s="88"/>
      <c r="G34" s="88"/>
      <c r="H34" s="64"/>
      <c r="L34" s="64"/>
      <c r="M34" s="64"/>
    </row>
    <row r="35" spans="1:13" x14ac:dyDescent="0.25">
      <c r="A35" s="66" t="s">
        <v>1502</v>
      </c>
      <c r="B35" s="140" t="s">
        <v>1543</v>
      </c>
      <c r="C35" s="140" t="s">
        <v>1558</v>
      </c>
      <c r="D35" s="140" t="s">
        <v>1544</v>
      </c>
      <c r="E35" s="140" t="s">
        <v>1542</v>
      </c>
      <c r="F35" s="141"/>
      <c r="G35" s="141"/>
      <c r="H35" s="64"/>
      <c r="L35" s="64"/>
      <c r="M35" s="64"/>
    </row>
    <row r="36" spans="1:13" x14ac:dyDescent="0.25">
      <c r="A36" s="66" t="s">
        <v>1503</v>
      </c>
      <c r="B36" s="83" t="s">
        <v>1442</v>
      </c>
      <c r="C36" s="66" t="s">
        <v>83</v>
      </c>
      <c r="D36" s="66" t="s">
        <v>83</v>
      </c>
      <c r="E36" s="66" t="s">
        <v>83</v>
      </c>
      <c r="H36" s="64"/>
      <c r="L36" s="64"/>
      <c r="M36" s="64"/>
    </row>
    <row r="37" spans="1:13" x14ac:dyDescent="0.25">
      <c r="A37" s="66" t="s">
        <v>1504</v>
      </c>
      <c r="B37" s="83" t="s">
        <v>1443</v>
      </c>
      <c r="C37" s="66" t="s">
        <v>83</v>
      </c>
      <c r="D37" s="66" t="s">
        <v>83</v>
      </c>
      <c r="E37" s="66" t="s">
        <v>83</v>
      </c>
      <c r="H37" s="64"/>
      <c r="L37" s="64"/>
      <c r="M37" s="64"/>
    </row>
    <row r="38" spans="1:13" x14ac:dyDescent="0.25">
      <c r="A38" s="66" t="s">
        <v>1505</v>
      </c>
      <c r="B38" s="83" t="s">
        <v>1444</v>
      </c>
      <c r="C38" s="66" t="s">
        <v>83</v>
      </c>
      <c r="D38" s="66" t="s">
        <v>83</v>
      </c>
      <c r="E38" s="66" t="s">
        <v>83</v>
      </c>
      <c r="H38" s="64"/>
      <c r="L38" s="64"/>
      <c r="M38" s="64"/>
    </row>
    <row r="39" spans="1:13" x14ac:dyDescent="0.25">
      <c r="A39" s="66" t="s">
        <v>1506</v>
      </c>
      <c r="B39" s="83" t="s">
        <v>1445</v>
      </c>
      <c r="C39" s="66" t="s">
        <v>83</v>
      </c>
      <c r="D39" s="66" t="s">
        <v>83</v>
      </c>
      <c r="E39" s="66" t="s">
        <v>83</v>
      </c>
      <c r="H39" s="64"/>
      <c r="L39" s="64"/>
      <c r="M39" s="64"/>
    </row>
    <row r="40" spans="1:13" x14ac:dyDescent="0.25">
      <c r="A40" s="66" t="s">
        <v>1507</v>
      </c>
      <c r="B40" s="83" t="s">
        <v>1446</v>
      </c>
      <c r="C40" s="66" t="s">
        <v>83</v>
      </c>
      <c r="D40" s="66" t="s">
        <v>83</v>
      </c>
      <c r="E40" s="66" t="s">
        <v>83</v>
      </c>
      <c r="H40" s="64"/>
      <c r="L40" s="64"/>
      <c r="M40" s="64"/>
    </row>
    <row r="41" spans="1:13" x14ac:dyDescent="0.25">
      <c r="A41" s="66" t="s">
        <v>1508</v>
      </c>
      <c r="B41" s="83" t="s">
        <v>1447</v>
      </c>
      <c r="C41" s="66" t="s">
        <v>83</v>
      </c>
      <c r="D41" s="66" t="s">
        <v>83</v>
      </c>
      <c r="E41" s="66" t="s">
        <v>83</v>
      </c>
      <c r="H41" s="64"/>
      <c r="L41" s="64"/>
      <c r="M41" s="64"/>
    </row>
    <row r="42" spans="1:13" x14ac:dyDescent="0.25">
      <c r="A42" s="66" t="s">
        <v>1509</v>
      </c>
      <c r="B42" s="83" t="s">
        <v>1448</v>
      </c>
      <c r="C42" s="66" t="s">
        <v>83</v>
      </c>
      <c r="D42" s="66" t="s">
        <v>83</v>
      </c>
      <c r="E42" s="66" t="s">
        <v>83</v>
      </c>
      <c r="H42" s="64"/>
      <c r="L42" s="64"/>
      <c r="M42" s="64"/>
    </row>
    <row r="43" spans="1:13" x14ac:dyDescent="0.25">
      <c r="A43" s="66" t="s">
        <v>1510</v>
      </c>
      <c r="B43" s="83" t="s">
        <v>1449</v>
      </c>
      <c r="C43" s="66" t="s">
        <v>83</v>
      </c>
      <c r="D43" s="66" t="s">
        <v>83</v>
      </c>
      <c r="E43" s="66" t="s">
        <v>83</v>
      </c>
      <c r="H43" s="64"/>
      <c r="L43" s="64"/>
      <c r="M43" s="64"/>
    </row>
    <row r="44" spans="1:13" x14ac:dyDescent="0.25">
      <c r="A44" s="66" t="s">
        <v>1511</v>
      </c>
      <c r="B44" s="83" t="s">
        <v>1450</v>
      </c>
      <c r="C44" s="66" t="s">
        <v>83</v>
      </c>
      <c r="D44" s="66" t="s">
        <v>83</v>
      </c>
      <c r="E44" s="66" t="s">
        <v>83</v>
      </c>
      <c r="H44" s="64"/>
      <c r="L44" s="64"/>
      <c r="M44" s="64"/>
    </row>
    <row r="45" spans="1:13" x14ac:dyDescent="0.25">
      <c r="A45" s="66" t="s">
        <v>1512</v>
      </c>
      <c r="B45" s="83" t="s">
        <v>1451</v>
      </c>
      <c r="C45" s="66" t="s">
        <v>83</v>
      </c>
      <c r="D45" s="66" t="s">
        <v>83</v>
      </c>
      <c r="E45" s="66" t="s">
        <v>83</v>
      </c>
      <c r="H45" s="64"/>
      <c r="L45" s="64"/>
      <c r="M45" s="64"/>
    </row>
    <row r="46" spans="1:13" x14ac:dyDescent="0.25">
      <c r="A46" s="66" t="s">
        <v>1513</v>
      </c>
      <c r="B46" s="83" t="s">
        <v>1452</v>
      </c>
      <c r="C46" s="66" t="s">
        <v>83</v>
      </c>
      <c r="D46" s="66" t="s">
        <v>83</v>
      </c>
      <c r="E46" s="66" t="s">
        <v>83</v>
      </c>
      <c r="H46" s="64"/>
      <c r="L46" s="64"/>
      <c r="M46" s="64"/>
    </row>
    <row r="47" spans="1:13" x14ac:dyDescent="0.25">
      <c r="A47" s="66" t="s">
        <v>1514</v>
      </c>
      <c r="B47" s="83" t="s">
        <v>1453</v>
      </c>
      <c r="C47" s="66" t="s">
        <v>83</v>
      </c>
      <c r="D47" s="66" t="s">
        <v>83</v>
      </c>
      <c r="E47" s="66" t="s">
        <v>83</v>
      </c>
      <c r="H47" s="64"/>
      <c r="L47" s="64"/>
      <c r="M47" s="64"/>
    </row>
    <row r="48" spans="1:13" x14ac:dyDescent="0.25">
      <c r="A48" s="66" t="s">
        <v>1515</v>
      </c>
      <c r="B48" s="83" t="s">
        <v>1454</v>
      </c>
      <c r="C48" s="66" t="s">
        <v>83</v>
      </c>
      <c r="D48" s="66" t="s">
        <v>83</v>
      </c>
      <c r="E48" s="66" t="s">
        <v>83</v>
      </c>
      <c r="H48" s="64"/>
      <c r="L48" s="64"/>
      <c r="M48" s="64"/>
    </row>
    <row r="49" spans="1:13" x14ac:dyDescent="0.25">
      <c r="A49" s="66" t="s">
        <v>1516</v>
      </c>
      <c r="B49" s="83" t="s">
        <v>1455</v>
      </c>
      <c r="C49" s="66" t="s">
        <v>83</v>
      </c>
      <c r="D49" s="66" t="s">
        <v>83</v>
      </c>
      <c r="E49" s="66" t="s">
        <v>83</v>
      </c>
      <c r="H49" s="64"/>
      <c r="L49" s="64"/>
      <c r="M49" s="64"/>
    </row>
    <row r="50" spans="1:13" x14ac:dyDescent="0.25">
      <c r="A50" s="66" t="s">
        <v>1517</v>
      </c>
      <c r="B50" s="83" t="s">
        <v>1456</v>
      </c>
      <c r="C50" s="66" t="s">
        <v>83</v>
      </c>
      <c r="D50" s="66" t="s">
        <v>83</v>
      </c>
      <c r="E50" s="66" t="s">
        <v>83</v>
      </c>
      <c r="H50" s="64"/>
      <c r="L50" s="64"/>
      <c r="M50" s="64"/>
    </row>
    <row r="51" spans="1:13" x14ac:dyDescent="0.25">
      <c r="A51" s="66" t="s">
        <v>1518</v>
      </c>
      <c r="B51" s="83" t="s">
        <v>1457</v>
      </c>
      <c r="C51" s="66" t="s">
        <v>83</v>
      </c>
      <c r="D51" s="66" t="s">
        <v>83</v>
      </c>
      <c r="E51" s="66" t="s">
        <v>83</v>
      </c>
      <c r="H51" s="64"/>
      <c r="L51" s="64"/>
      <c r="M51" s="64"/>
    </row>
    <row r="52" spans="1:13" x14ac:dyDescent="0.25">
      <c r="A52" s="66" t="s">
        <v>1519</v>
      </c>
      <c r="B52" s="83" t="s">
        <v>1458</v>
      </c>
      <c r="C52" s="66" t="s">
        <v>83</v>
      </c>
      <c r="D52" s="66" t="s">
        <v>83</v>
      </c>
      <c r="E52" s="66" t="s">
        <v>83</v>
      </c>
      <c r="H52" s="64"/>
      <c r="L52" s="64"/>
      <c r="M52" s="64"/>
    </row>
    <row r="53" spans="1:13" x14ac:dyDescent="0.25">
      <c r="A53" s="66" t="s">
        <v>1520</v>
      </c>
      <c r="B53" s="83" t="s">
        <v>1459</v>
      </c>
      <c r="C53" s="66" t="s">
        <v>83</v>
      </c>
      <c r="D53" s="66" t="s">
        <v>83</v>
      </c>
      <c r="E53" s="66" t="s">
        <v>83</v>
      </c>
      <c r="H53" s="64"/>
      <c r="L53" s="64"/>
      <c r="M53" s="64"/>
    </row>
    <row r="54" spans="1:13" x14ac:dyDescent="0.25">
      <c r="A54" s="66" t="s">
        <v>1521</v>
      </c>
      <c r="B54" s="83" t="s">
        <v>1460</v>
      </c>
      <c r="C54" s="66" t="s">
        <v>83</v>
      </c>
      <c r="D54" s="66" t="s">
        <v>83</v>
      </c>
      <c r="E54" s="66" t="s">
        <v>83</v>
      </c>
      <c r="H54" s="64"/>
      <c r="L54" s="64"/>
      <c r="M54" s="64"/>
    </row>
    <row r="55" spans="1:13" x14ac:dyDescent="0.25">
      <c r="A55" s="66" t="s">
        <v>1522</v>
      </c>
      <c r="B55" s="83" t="s">
        <v>1461</v>
      </c>
      <c r="C55" s="66" t="s">
        <v>83</v>
      </c>
      <c r="D55" s="66" t="s">
        <v>83</v>
      </c>
      <c r="E55" s="66" t="s">
        <v>83</v>
      </c>
      <c r="H55" s="64"/>
      <c r="L55" s="64"/>
      <c r="M55" s="64"/>
    </row>
    <row r="56" spans="1:13" x14ac:dyDescent="0.25">
      <c r="A56" s="66" t="s">
        <v>1523</v>
      </c>
      <c r="B56" s="83" t="s">
        <v>1462</v>
      </c>
      <c r="C56" s="66" t="s">
        <v>83</v>
      </c>
      <c r="D56" s="66" t="s">
        <v>83</v>
      </c>
      <c r="E56" s="66" t="s">
        <v>83</v>
      </c>
      <c r="H56" s="64"/>
      <c r="L56" s="64"/>
      <c r="M56" s="64"/>
    </row>
    <row r="57" spans="1:13" x14ac:dyDescent="0.25">
      <c r="A57" s="66" t="s">
        <v>1524</v>
      </c>
      <c r="B57" s="83" t="s">
        <v>1463</v>
      </c>
      <c r="C57" s="66" t="s">
        <v>83</v>
      </c>
      <c r="D57" s="66" t="s">
        <v>83</v>
      </c>
      <c r="E57" s="66" t="s">
        <v>83</v>
      </c>
      <c r="H57" s="64"/>
      <c r="L57" s="64"/>
      <c r="M57" s="64"/>
    </row>
    <row r="58" spans="1:13" x14ac:dyDescent="0.25">
      <c r="A58" s="66" t="s">
        <v>1525</v>
      </c>
      <c r="B58" s="83" t="s">
        <v>1464</v>
      </c>
      <c r="C58" s="66" t="s">
        <v>83</v>
      </c>
      <c r="D58" s="66" t="s">
        <v>83</v>
      </c>
      <c r="E58" s="66" t="s">
        <v>83</v>
      </c>
      <c r="H58" s="64"/>
      <c r="L58" s="64"/>
      <c r="M58" s="64"/>
    </row>
    <row r="59" spans="1:13" x14ac:dyDescent="0.25">
      <c r="A59" s="66" t="s">
        <v>1526</v>
      </c>
      <c r="B59" s="83" t="s">
        <v>1465</v>
      </c>
      <c r="C59" s="66" t="s">
        <v>83</v>
      </c>
      <c r="D59" s="66" t="s">
        <v>83</v>
      </c>
      <c r="E59" s="66" t="s">
        <v>83</v>
      </c>
      <c r="H59" s="64"/>
      <c r="L59" s="64"/>
      <c r="M59" s="64"/>
    </row>
    <row r="60" spans="1:13" outlineLevel="1" x14ac:dyDescent="0.25">
      <c r="A60" s="66" t="s">
        <v>1487</v>
      </c>
      <c r="B60" s="83"/>
      <c r="E60" s="83"/>
      <c r="F60" s="83"/>
      <c r="G60" s="83"/>
      <c r="H60" s="64"/>
      <c r="L60" s="64"/>
      <c r="M60" s="64"/>
    </row>
    <row r="61" spans="1:13" outlineLevel="1" x14ac:dyDescent="0.25">
      <c r="A61" s="66" t="s">
        <v>1488</v>
      </c>
      <c r="B61" s="83"/>
      <c r="E61" s="83"/>
      <c r="F61" s="83"/>
      <c r="G61" s="83"/>
      <c r="H61" s="64"/>
      <c r="L61" s="64"/>
      <c r="M61" s="64"/>
    </row>
    <row r="62" spans="1:13" outlineLevel="1" x14ac:dyDescent="0.25">
      <c r="A62" s="66" t="s">
        <v>1489</v>
      </c>
      <c r="B62" s="83"/>
      <c r="E62" s="83"/>
      <c r="F62" s="83"/>
      <c r="G62" s="83"/>
      <c r="H62" s="64"/>
      <c r="L62" s="64"/>
      <c r="M62" s="64"/>
    </row>
    <row r="63" spans="1:13" outlineLevel="1" x14ac:dyDescent="0.25">
      <c r="A63" s="66" t="s">
        <v>1490</v>
      </c>
      <c r="B63" s="83"/>
      <c r="E63" s="83"/>
      <c r="F63" s="83"/>
      <c r="G63" s="83"/>
      <c r="H63" s="64"/>
      <c r="L63" s="64"/>
      <c r="M63" s="64"/>
    </row>
    <row r="64" spans="1:13" outlineLevel="1" x14ac:dyDescent="0.25">
      <c r="A64" s="66" t="s">
        <v>1491</v>
      </c>
      <c r="B64" s="83"/>
      <c r="E64" s="83"/>
      <c r="F64" s="83"/>
      <c r="G64" s="83"/>
      <c r="H64" s="64"/>
      <c r="L64" s="64"/>
      <c r="M64" s="64"/>
    </row>
    <row r="65" spans="1:14" outlineLevel="1" x14ac:dyDescent="0.25">
      <c r="A65" s="66" t="s">
        <v>1492</v>
      </c>
      <c r="B65" s="83"/>
      <c r="E65" s="83"/>
      <c r="F65" s="83"/>
      <c r="G65" s="83"/>
      <c r="H65" s="64"/>
      <c r="L65" s="64"/>
      <c r="M65" s="64"/>
    </row>
    <row r="66" spans="1:14" outlineLevel="1" x14ac:dyDescent="0.25">
      <c r="A66" s="66" t="s">
        <v>1493</v>
      </c>
      <c r="B66" s="83"/>
      <c r="E66" s="83"/>
      <c r="F66" s="83"/>
      <c r="G66" s="83"/>
      <c r="H66" s="64"/>
      <c r="L66" s="64"/>
      <c r="M66" s="64"/>
    </row>
    <row r="67" spans="1:14" outlineLevel="1" x14ac:dyDescent="0.25">
      <c r="A67" s="66" t="s">
        <v>1494</v>
      </c>
      <c r="B67" s="83"/>
      <c r="E67" s="83"/>
      <c r="F67" s="83"/>
      <c r="G67" s="83"/>
      <c r="H67" s="64"/>
      <c r="L67" s="64"/>
      <c r="M67" s="64"/>
    </row>
    <row r="68" spans="1:14" outlineLevel="1" x14ac:dyDescent="0.25">
      <c r="A68" s="66" t="s">
        <v>1495</v>
      </c>
      <c r="B68" s="83"/>
      <c r="E68" s="83"/>
      <c r="F68" s="83"/>
      <c r="G68" s="83"/>
      <c r="H68" s="64"/>
      <c r="L68" s="64"/>
      <c r="M68" s="64"/>
    </row>
    <row r="69" spans="1:14" outlineLevel="1" x14ac:dyDescent="0.25">
      <c r="A69" s="66" t="s">
        <v>1496</v>
      </c>
      <c r="B69" s="83"/>
      <c r="E69" s="83"/>
      <c r="F69" s="83"/>
      <c r="G69" s="83"/>
      <c r="H69" s="64"/>
      <c r="L69" s="64"/>
      <c r="M69" s="64"/>
    </row>
    <row r="70" spans="1:14" outlineLevel="1" x14ac:dyDescent="0.25">
      <c r="A70" s="66" t="s">
        <v>1497</v>
      </c>
      <c r="B70" s="83"/>
      <c r="E70" s="83"/>
      <c r="F70" s="83"/>
      <c r="G70" s="83"/>
      <c r="H70" s="64"/>
      <c r="L70" s="64"/>
      <c r="M70" s="64"/>
    </row>
    <row r="71" spans="1:14" outlineLevel="1" x14ac:dyDescent="0.25">
      <c r="A71" s="66" t="s">
        <v>1498</v>
      </c>
      <c r="B71" s="83"/>
      <c r="E71" s="83"/>
      <c r="F71" s="83"/>
      <c r="G71" s="83"/>
      <c r="H71" s="64"/>
      <c r="L71" s="64"/>
      <c r="M71" s="64"/>
    </row>
    <row r="72" spans="1:14" outlineLevel="1" x14ac:dyDescent="0.25">
      <c r="A72" s="66" t="s">
        <v>1499</v>
      </c>
      <c r="B72" s="83"/>
      <c r="E72" s="83"/>
      <c r="F72" s="83"/>
      <c r="G72" s="83"/>
      <c r="H72" s="64"/>
      <c r="L72" s="64"/>
      <c r="M72" s="64"/>
    </row>
    <row r="73" spans="1:14" ht="18.75" x14ac:dyDescent="0.25">
      <c r="A73" s="78"/>
      <c r="B73" s="77" t="s">
        <v>1501</v>
      </c>
      <c r="C73" s="78"/>
      <c r="D73" s="78"/>
      <c r="E73" s="78"/>
      <c r="F73" s="78"/>
      <c r="G73" s="78"/>
      <c r="H73" s="64"/>
    </row>
    <row r="74" spans="1:14" ht="15" customHeight="1" x14ac:dyDescent="0.25">
      <c r="A74" s="85"/>
      <c r="B74" s="86" t="s">
        <v>819</v>
      </c>
      <c r="C74" s="85" t="s">
        <v>1566</v>
      </c>
      <c r="D74" s="85"/>
      <c r="E74" s="88"/>
      <c r="F74" s="88"/>
      <c r="G74" s="88"/>
      <c r="H74" s="96"/>
      <c r="I74" s="96"/>
      <c r="J74" s="96"/>
      <c r="K74" s="96"/>
      <c r="L74" s="96"/>
      <c r="M74" s="96"/>
      <c r="N74" s="96"/>
    </row>
    <row r="75" spans="1:14" x14ac:dyDescent="0.25">
      <c r="A75" s="66" t="s">
        <v>1527</v>
      </c>
      <c r="B75" s="66" t="s">
        <v>1548</v>
      </c>
      <c r="C75" s="286">
        <v>154.89013135103522</v>
      </c>
      <c r="H75" s="64"/>
    </row>
    <row r="76" spans="1:14" x14ac:dyDescent="0.25">
      <c r="A76" s="66" t="s">
        <v>1528</v>
      </c>
      <c r="B76" s="66" t="s">
        <v>1564</v>
      </c>
      <c r="C76" s="66">
        <v>263.46036831772102</v>
      </c>
      <c r="H76" s="64"/>
    </row>
    <row r="77" spans="1:14" outlineLevel="1" x14ac:dyDescent="0.25">
      <c r="A77" s="66" t="s">
        <v>1529</v>
      </c>
      <c r="H77" s="64"/>
    </row>
    <row r="78" spans="1:14" outlineLevel="1" x14ac:dyDescent="0.25">
      <c r="A78" s="66" t="s">
        <v>1530</v>
      </c>
      <c r="H78" s="64"/>
    </row>
    <row r="79" spans="1:14" outlineLevel="1" x14ac:dyDescent="0.25">
      <c r="A79" s="66" t="s">
        <v>1531</v>
      </c>
      <c r="H79" s="64"/>
    </row>
    <row r="80" spans="1:14" outlineLevel="1" x14ac:dyDescent="0.25">
      <c r="A80" s="66" t="s">
        <v>1532</v>
      </c>
      <c r="H80" s="64"/>
    </row>
    <row r="81" spans="1:8" x14ac:dyDescent="0.25">
      <c r="A81" s="85"/>
      <c r="B81" s="86" t="s">
        <v>1533</v>
      </c>
      <c r="C81" s="85" t="s">
        <v>515</v>
      </c>
      <c r="D81" s="85" t="s">
        <v>516</v>
      </c>
      <c r="E81" s="88" t="s">
        <v>831</v>
      </c>
      <c r="F81" s="88" t="s">
        <v>1016</v>
      </c>
      <c r="G81" s="88" t="s">
        <v>1556</v>
      </c>
      <c r="H81" s="64"/>
    </row>
    <row r="82" spans="1:8" x14ac:dyDescent="0.25">
      <c r="A82" s="66" t="s">
        <v>1534</v>
      </c>
      <c r="B82" s="66" t="s">
        <v>1623</v>
      </c>
      <c r="C82" s="286" t="s">
        <v>83</v>
      </c>
      <c r="D82" s="286" t="s">
        <v>83</v>
      </c>
      <c r="E82" s="286" t="s">
        <v>83</v>
      </c>
      <c r="F82" s="286" t="s">
        <v>83</v>
      </c>
      <c r="G82" s="286" t="s">
        <v>83</v>
      </c>
      <c r="H82" s="64"/>
    </row>
    <row r="83" spans="1:8" x14ac:dyDescent="0.25">
      <c r="A83" s="66" t="s">
        <v>1535</v>
      </c>
      <c r="B83" s="66" t="s">
        <v>1553</v>
      </c>
      <c r="C83" s="66" t="s">
        <v>83</v>
      </c>
      <c r="D83" s="66" t="s">
        <v>83</v>
      </c>
      <c r="E83" s="66" t="s">
        <v>83</v>
      </c>
      <c r="F83" s="66" t="s">
        <v>83</v>
      </c>
      <c r="G83" s="66" t="s">
        <v>83</v>
      </c>
      <c r="H83" s="64"/>
    </row>
    <row r="84" spans="1:8" x14ac:dyDescent="0.25">
      <c r="A84" s="66" t="s">
        <v>1536</v>
      </c>
      <c r="B84" s="66" t="s">
        <v>1551</v>
      </c>
      <c r="C84" s="66" t="s">
        <v>83</v>
      </c>
      <c r="D84" s="66" t="s">
        <v>83</v>
      </c>
      <c r="E84" s="66" t="s">
        <v>83</v>
      </c>
      <c r="F84" s="66" t="s">
        <v>83</v>
      </c>
      <c r="G84" s="66" t="s">
        <v>83</v>
      </c>
      <c r="H84" s="64"/>
    </row>
    <row r="85" spans="1:8" x14ac:dyDescent="0.25">
      <c r="A85" s="66" t="s">
        <v>1537</v>
      </c>
      <c r="B85" s="66" t="s">
        <v>1552</v>
      </c>
      <c r="C85" s="66" t="s">
        <v>83</v>
      </c>
      <c r="D85" s="66" t="s">
        <v>83</v>
      </c>
      <c r="E85" s="66" t="s">
        <v>83</v>
      </c>
      <c r="F85" s="66" t="s">
        <v>83</v>
      </c>
      <c r="G85" s="66" t="s">
        <v>83</v>
      </c>
      <c r="H85" s="64"/>
    </row>
    <row r="86" spans="1:8" x14ac:dyDescent="0.25">
      <c r="A86" s="66" t="s">
        <v>1555</v>
      </c>
      <c r="B86" s="66" t="s">
        <v>1554</v>
      </c>
      <c r="C86" s="66" t="s">
        <v>83</v>
      </c>
      <c r="D86" s="66" t="s">
        <v>83</v>
      </c>
      <c r="E86" s="66" t="s">
        <v>83</v>
      </c>
      <c r="F86" s="66" t="s">
        <v>83</v>
      </c>
      <c r="G86" s="66" t="s">
        <v>83</v>
      </c>
      <c r="H86" s="64"/>
    </row>
    <row r="87" spans="1:8" outlineLevel="1" x14ac:dyDescent="0.25">
      <c r="A87" s="66" t="s">
        <v>1538</v>
      </c>
      <c r="H87" s="64"/>
    </row>
    <row r="88" spans="1:8" outlineLevel="1" x14ac:dyDescent="0.25">
      <c r="A88" s="66" t="s">
        <v>1539</v>
      </c>
      <c r="H88" s="64"/>
    </row>
    <row r="89" spans="1:8" outlineLevel="1" x14ac:dyDescent="0.25">
      <c r="A89" s="66" t="s">
        <v>1540</v>
      </c>
      <c r="H89" s="64"/>
    </row>
    <row r="90" spans="1:8" outlineLevel="1" x14ac:dyDescent="0.25">
      <c r="A90" s="66" t="s">
        <v>1541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lRYwfJgIakaEKuSavZsPW6WW6d0FncCfU0f88fN92yN1L8Qi2mH3xFgSZrJI9iLGDqNulunpw3tZ0Goc/lCy0Q==" saltValue="iRCxkUc9uhQ6Q+DxdhROog==" spinCount="100000" sheet="1" formatCells="0" formatColumns="0" formatRows="0" insertHyperlinks="0" sort="0" autoFilter="0" pivotTables="0"/>
  <protectedRanges>
    <protectedRange sqref="C4 C14:D24 B35:E72 B77:B80 B87:B90 C75:C80 C82:G90" name="Optional ECBECAIs"/>
  </protectedRanges>
  <mergeCells count="1">
    <mergeCell ref="A1:B1"/>
  </mergeCells>
  <hyperlinks>
    <hyperlink ref="B8" location="'E. Optional ECB-ECAIs data'!B33" display="2.  Additional information on the swaps" xr:uid="{00000000-0004-0000-1300-000000000000}"/>
    <hyperlink ref="B7" location="'E. Optional ECB-ECAIs data'!B12" display="1. Additional information on the programme" xr:uid="{00000000-0004-0000-1300-000001000000}"/>
    <hyperlink ref="B9" location="'E. Optional ECB-ECAIs data'!B73" display="3.  Additional information on the asset distribution" xr:uid="{00000000-0004-0000-13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243386"/>
  </sheetPr>
  <dimension ref="A1:G596"/>
  <sheetViews>
    <sheetView topLeftCell="A166" zoomScale="85" zoomScaleNormal="85" workbookViewId="0">
      <selection activeCell="C17" sqref="C17"/>
    </sheetView>
  </sheetViews>
  <sheetFormatPr defaultRowHeight="15" x14ac:dyDescent="0.25"/>
  <cols>
    <col min="1" max="1" width="13.28515625" customWidth="1"/>
    <col min="2" max="2" width="60.5703125" bestFit="1" customWidth="1"/>
    <col min="3" max="7" width="41" customWidth="1"/>
  </cols>
  <sheetData>
    <row r="1" spans="1:7" ht="45" customHeight="1" x14ac:dyDescent="0.25">
      <c r="A1" s="638" t="s">
        <v>1569</v>
      </c>
      <c r="B1" s="638"/>
    </row>
    <row r="2" spans="1:7" ht="31.5" x14ac:dyDescent="0.25">
      <c r="A2" s="189" t="s">
        <v>2539</v>
      </c>
      <c r="B2" s="189"/>
      <c r="C2" s="64"/>
      <c r="D2" s="64"/>
      <c r="E2" s="64"/>
      <c r="F2" s="223" t="s">
        <v>2094</v>
      </c>
      <c r="G2" s="99"/>
    </row>
    <row r="3" spans="1:7" ht="15.75" thickBot="1" x14ac:dyDescent="0.3">
      <c r="A3" s="64"/>
      <c r="B3" s="65"/>
      <c r="C3" s="65"/>
      <c r="D3" s="64"/>
      <c r="E3" s="64"/>
      <c r="F3" s="64"/>
      <c r="G3" s="64"/>
    </row>
    <row r="4" spans="1:7" ht="19.5" thickBot="1" x14ac:dyDescent="0.3">
      <c r="A4" s="228"/>
      <c r="B4" s="229" t="s">
        <v>71</v>
      </c>
      <c r="C4" s="230" t="s">
        <v>72</v>
      </c>
      <c r="D4" s="228"/>
      <c r="E4" s="228"/>
      <c r="F4" s="226"/>
      <c r="G4" s="226"/>
    </row>
    <row r="5" spans="1:7" x14ac:dyDescent="0.25">
      <c r="A5" s="227"/>
      <c r="B5" s="227"/>
      <c r="C5" s="227"/>
      <c r="D5" s="227"/>
      <c r="E5" s="227"/>
      <c r="F5" s="227"/>
      <c r="G5" s="227"/>
    </row>
    <row r="6" spans="1:7" ht="18.75" x14ac:dyDescent="0.25">
      <c r="A6" s="231"/>
      <c r="B6" s="640" t="s">
        <v>2540</v>
      </c>
      <c r="C6" s="641"/>
      <c r="D6" s="286"/>
      <c r="E6" s="232"/>
      <c r="F6" s="232"/>
      <c r="G6" s="232"/>
    </row>
    <row r="7" spans="1:7" x14ac:dyDescent="0.25">
      <c r="A7" s="337"/>
      <c r="B7" s="642" t="s">
        <v>1705</v>
      </c>
      <c r="C7" s="642"/>
      <c r="D7" s="334"/>
      <c r="E7" s="227"/>
      <c r="F7" s="227"/>
      <c r="G7" s="227"/>
    </row>
    <row r="8" spans="1:7" x14ac:dyDescent="0.25">
      <c r="A8" s="227"/>
      <c r="B8" s="643" t="s">
        <v>1706</v>
      </c>
      <c r="C8" s="644"/>
      <c r="D8" s="334"/>
      <c r="E8" s="227"/>
      <c r="F8" s="227"/>
      <c r="G8" s="227"/>
    </row>
    <row r="9" spans="1:7" x14ac:dyDescent="0.25">
      <c r="A9" s="227"/>
      <c r="B9" s="645" t="s">
        <v>1707</v>
      </c>
      <c r="C9" s="646"/>
      <c r="D9" s="334"/>
      <c r="E9" s="227"/>
      <c r="F9" s="227"/>
      <c r="G9" s="227"/>
    </row>
    <row r="10" spans="1:7" ht="15.75" thickBot="1" x14ac:dyDescent="0.3">
      <c r="A10" s="227"/>
      <c r="B10" s="647" t="s">
        <v>1708</v>
      </c>
      <c r="C10" s="648"/>
      <c r="D10" s="286"/>
      <c r="E10" s="227"/>
      <c r="F10" s="227"/>
      <c r="G10" s="227"/>
    </row>
    <row r="11" spans="1:7" x14ac:dyDescent="0.25">
      <c r="A11" s="227"/>
      <c r="B11" s="336"/>
      <c r="C11" s="335"/>
      <c r="D11" s="227"/>
      <c r="E11" s="227"/>
      <c r="F11" s="227"/>
      <c r="G11" s="227"/>
    </row>
    <row r="12" spans="1:7" x14ac:dyDescent="0.25">
      <c r="A12" s="227"/>
      <c r="B12" s="233"/>
      <c r="C12" s="227"/>
      <c r="D12" s="227"/>
      <c r="E12" s="227"/>
      <c r="F12" s="227"/>
      <c r="G12" s="227"/>
    </row>
    <row r="13" spans="1:7" x14ac:dyDescent="0.25">
      <c r="A13" s="227"/>
      <c r="B13" s="233"/>
      <c r="C13" s="227"/>
      <c r="D13" s="227"/>
      <c r="E13" s="227"/>
      <c r="F13" s="227"/>
      <c r="G13" s="227"/>
    </row>
    <row r="14" spans="1:7" ht="18.75" customHeight="1" x14ac:dyDescent="0.25">
      <c r="A14" s="77"/>
      <c r="B14" s="639" t="s">
        <v>1705</v>
      </c>
      <c r="C14" s="639"/>
      <c r="D14" s="77"/>
      <c r="E14" s="77"/>
      <c r="F14" s="77"/>
      <c r="G14" s="77"/>
    </row>
    <row r="15" spans="1:7" x14ac:dyDescent="0.25">
      <c r="A15" s="85"/>
      <c r="B15" s="85" t="s">
        <v>1709</v>
      </c>
      <c r="C15" s="85" t="s">
        <v>113</v>
      </c>
      <c r="D15" s="85" t="s">
        <v>1710</v>
      </c>
      <c r="E15" s="85"/>
      <c r="F15" s="85" t="s">
        <v>1711</v>
      </c>
      <c r="G15" s="85" t="s">
        <v>1712</v>
      </c>
    </row>
    <row r="16" spans="1:7" x14ac:dyDescent="0.25">
      <c r="A16" s="227" t="s">
        <v>1713</v>
      </c>
      <c r="B16" s="225" t="s">
        <v>1714</v>
      </c>
      <c r="C16" s="344">
        <v>86316.729200755697</v>
      </c>
      <c r="D16" s="345">
        <v>32716</v>
      </c>
      <c r="E16" s="224"/>
      <c r="F16" s="254">
        <f>IF(OR('B1. HTT Mortgage Assets'!$C$15=0,C16="[For completion]"),"",C16/'B1. HTT Mortgage Assets'!$C$15)</f>
        <v>0.14942248641557948</v>
      </c>
      <c r="G16" s="254">
        <f>IF(OR('B1. HTT Mortgage Assets'!$F$28=0,D16="[For completion]"),"",D16/'B1. HTT Mortgage Assets'!$F$28)</f>
        <v>9.9294051947578954E-2</v>
      </c>
    </row>
    <row r="17" spans="1:7" x14ac:dyDescent="0.25">
      <c r="A17" s="227" t="s">
        <v>1716</v>
      </c>
      <c r="B17" s="244" t="s">
        <v>2451</v>
      </c>
      <c r="C17" s="344">
        <v>3421.5029199199998</v>
      </c>
      <c r="D17" s="345">
        <v>415</v>
      </c>
      <c r="E17" s="224"/>
      <c r="F17" s="254">
        <f>IF(OR('B1. HTT Mortgage Assets'!$C$15=0,C17="[For completion]"),"",C17/'B1. HTT Mortgage Assets'!$C$15)</f>
        <v>5.9229477102120745E-3</v>
      </c>
      <c r="G17" s="254">
        <f>IF(OR('B1. HTT Mortgage Assets'!$F$28=0,D17="[For completion]"),"",D17/'B1. HTT Mortgage Assets'!$F$28)</f>
        <v>1.259537582780452E-3</v>
      </c>
    </row>
    <row r="18" spans="1:7" x14ac:dyDescent="0.25">
      <c r="A18" s="227" t="s">
        <v>1717</v>
      </c>
      <c r="B18" s="244" t="s">
        <v>1719</v>
      </c>
      <c r="C18" s="344">
        <v>0</v>
      </c>
      <c r="D18" s="345">
        <v>0</v>
      </c>
      <c r="E18" s="224"/>
      <c r="F18" s="254">
        <f>IF(OR('B1. HTT Mortgage Assets'!$C$15=0,C18="[For completion]"),"",C18/'B1. HTT Mortgage Assets'!$C$15)</f>
        <v>0</v>
      </c>
      <c r="G18" s="254">
        <f>IF(OR('B1. HTT Mortgage Assets'!$F$28=0,D18="[For completion]"),"",D18/'B1. HTT Mortgage Assets'!$F$28)</f>
        <v>0</v>
      </c>
    </row>
    <row r="19" spans="1:7" x14ac:dyDescent="0.25">
      <c r="A19" s="286" t="s">
        <v>1718</v>
      </c>
      <c r="B19" s="244" t="s">
        <v>2057</v>
      </c>
      <c r="C19" s="260">
        <f>SUM(C16:C18)</f>
        <v>89738.232120675704</v>
      </c>
      <c r="D19" s="258">
        <f>SUM(D16:D18)</f>
        <v>33131</v>
      </c>
      <c r="E19" s="224"/>
      <c r="F19" s="254">
        <v>0</v>
      </c>
      <c r="G19" s="254">
        <v>0</v>
      </c>
    </row>
    <row r="20" spans="1:7" x14ac:dyDescent="0.25">
      <c r="A20" s="244" t="s">
        <v>2517</v>
      </c>
      <c r="B20" s="241" t="s">
        <v>150</v>
      </c>
      <c r="C20" s="346"/>
      <c r="D20" s="346"/>
      <c r="E20" s="224"/>
      <c r="F20" s="244"/>
      <c r="G20" s="244"/>
    </row>
    <row r="21" spans="1:7" x14ac:dyDescent="0.25">
      <c r="A21" s="244" t="s">
        <v>2518</v>
      </c>
      <c r="B21" s="241" t="s">
        <v>150</v>
      </c>
      <c r="C21" s="346"/>
      <c r="D21" s="346"/>
      <c r="E21" s="224"/>
      <c r="F21" s="244"/>
      <c r="G21" s="244"/>
    </row>
    <row r="22" spans="1:7" x14ac:dyDescent="0.25">
      <c r="A22" s="244" t="s">
        <v>2519</v>
      </c>
      <c r="B22" s="241" t="s">
        <v>150</v>
      </c>
      <c r="C22" s="346"/>
      <c r="D22" s="346"/>
      <c r="E22" s="224"/>
      <c r="F22" s="244"/>
      <c r="G22" s="244"/>
    </row>
    <row r="23" spans="1:7" x14ac:dyDescent="0.25">
      <c r="A23" s="244" t="s">
        <v>2520</v>
      </c>
      <c r="B23" s="241" t="s">
        <v>150</v>
      </c>
      <c r="C23" s="346"/>
      <c r="D23" s="346"/>
      <c r="E23" s="224"/>
      <c r="F23" s="244"/>
      <c r="G23" s="244"/>
    </row>
    <row r="24" spans="1:7" x14ac:dyDescent="0.25">
      <c r="A24" s="244" t="s">
        <v>2521</v>
      </c>
      <c r="B24" s="241" t="s">
        <v>150</v>
      </c>
      <c r="C24" s="346"/>
      <c r="D24" s="346"/>
      <c r="E24" s="224"/>
      <c r="F24" s="244"/>
      <c r="G24" s="244"/>
    </row>
    <row r="25" spans="1:7" ht="18.75" x14ac:dyDescent="0.25">
      <c r="A25" s="77"/>
      <c r="B25" s="639" t="s">
        <v>1706</v>
      </c>
      <c r="C25" s="639"/>
      <c r="D25" s="77"/>
      <c r="E25" s="77"/>
      <c r="F25" s="77"/>
      <c r="G25" s="77"/>
    </row>
    <row r="26" spans="1:7" x14ac:dyDescent="0.25">
      <c r="A26" s="85"/>
      <c r="B26" s="85" t="s">
        <v>1720</v>
      </c>
      <c r="C26" s="85" t="s">
        <v>113</v>
      </c>
      <c r="D26" s="85"/>
      <c r="E26" s="85"/>
      <c r="F26" s="85" t="s">
        <v>1721</v>
      </c>
      <c r="G26" s="85"/>
    </row>
    <row r="27" spans="1:7" x14ac:dyDescent="0.25">
      <c r="A27" s="237" t="s">
        <v>1722</v>
      </c>
      <c r="B27" s="237" t="s">
        <v>485</v>
      </c>
      <c r="C27" s="347">
        <v>72619.7181519968</v>
      </c>
      <c r="D27" s="255"/>
      <c r="E27" s="237"/>
      <c r="F27" s="254">
        <f>IF($C$30=0,"",IF(C27="[For completion]","",C27/$C$30))</f>
        <v>0.80923945609203773</v>
      </c>
      <c r="G27" s="224"/>
    </row>
    <row r="28" spans="1:7" x14ac:dyDescent="0.25">
      <c r="A28" s="237" t="s">
        <v>1723</v>
      </c>
      <c r="B28" s="237" t="s">
        <v>487</v>
      </c>
      <c r="C28" s="347">
        <v>17118.513968679101</v>
      </c>
      <c r="D28" s="255"/>
      <c r="E28" s="237"/>
      <c r="F28" s="254">
        <f t="shared" ref="F28:F29" si="0">IF($C$30=0,"",IF(C28="[For completion]","",C28/$C$30))</f>
        <v>0.19076054390796221</v>
      </c>
      <c r="G28" s="224"/>
    </row>
    <row r="29" spans="1:7" x14ac:dyDescent="0.25">
      <c r="A29" s="237" t="s">
        <v>1724</v>
      </c>
      <c r="B29" s="237" t="s">
        <v>146</v>
      </c>
      <c r="C29" s="347">
        <v>0</v>
      </c>
      <c r="D29" s="255"/>
      <c r="E29" s="237"/>
      <c r="F29" s="254">
        <f t="shared" si="0"/>
        <v>0</v>
      </c>
      <c r="G29" s="224"/>
    </row>
    <row r="30" spans="1:7" x14ac:dyDescent="0.25">
      <c r="A30" s="237" t="s">
        <v>1725</v>
      </c>
      <c r="B30" s="239" t="s">
        <v>148</v>
      </c>
      <c r="C30" s="255">
        <f>SUM(C27:C29)</f>
        <v>89738.232120675908</v>
      </c>
      <c r="D30" s="237"/>
      <c r="E30" s="237"/>
      <c r="F30" s="252">
        <v>0</v>
      </c>
      <c r="G30" s="224"/>
    </row>
    <row r="31" spans="1:7" x14ac:dyDescent="0.25">
      <c r="A31" s="237" t="s">
        <v>1726</v>
      </c>
      <c r="B31" s="241" t="s">
        <v>1425</v>
      </c>
      <c r="C31" s="347"/>
      <c r="D31" s="237"/>
      <c r="E31" s="237"/>
      <c r="F31" s="254">
        <f>IF($C$30=0,"",IF(C31="[For completion]","",C31/$C$30))</f>
        <v>0</v>
      </c>
      <c r="G31" s="224"/>
    </row>
    <row r="32" spans="1:7" x14ac:dyDescent="0.25">
      <c r="A32" s="237" t="s">
        <v>1727</v>
      </c>
      <c r="B32" s="241" t="s">
        <v>2522</v>
      </c>
      <c r="C32" s="347"/>
      <c r="D32" s="237"/>
      <c r="E32" s="237"/>
      <c r="F32" s="254">
        <f t="shared" ref="F32:F39" si="1">IF($C$30=0,"",IF(C32="[For completion]","",C32/$C$30))</f>
        <v>0</v>
      </c>
      <c r="G32" s="72"/>
    </row>
    <row r="33" spans="1:7" x14ac:dyDescent="0.25">
      <c r="A33" s="237" t="s">
        <v>1728</v>
      </c>
      <c r="B33" s="241" t="s">
        <v>2523</v>
      </c>
      <c r="C33" s="347"/>
      <c r="D33" s="237"/>
      <c r="E33" s="237"/>
      <c r="F33" s="254">
        <f>IF($C$30=0,"",IF(C33="[For completion]","",C33/$C$30))</f>
        <v>0</v>
      </c>
      <c r="G33" s="72"/>
    </row>
    <row r="34" spans="1:7" x14ac:dyDescent="0.25">
      <c r="A34" s="237" t="s">
        <v>1729</v>
      </c>
      <c r="B34" s="241" t="s">
        <v>2524</v>
      </c>
      <c r="C34" s="347"/>
      <c r="D34" s="237"/>
      <c r="E34" s="237"/>
      <c r="F34" s="254">
        <f t="shared" si="1"/>
        <v>0</v>
      </c>
      <c r="G34" s="72"/>
    </row>
    <row r="35" spans="1:7" x14ac:dyDescent="0.25">
      <c r="A35" s="237" t="s">
        <v>1730</v>
      </c>
      <c r="B35" s="241" t="s">
        <v>2058</v>
      </c>
      <c r="C35" s="347"/>
      <c r="D35" s="237"/>
      <c r="E35" s="237"/>
      <c r="F35" s="254">
        <f t="shared" si="1"/>
        <v>0</v>
      </c>
      <c r="G35" s="72"/>
    </row>
    <row r="36" spans="1:7" x14ac:dyDescent="0.25">
      <c r="A36" s="237" t="s">
        <v>1731</v>
      </c>
      <c r="B36" s="241" t="s">
        <v>2525</v>
      </c>
      <c r="C36" s="347"/>
      <c r="D36" s="237"/>
      <c r="E36" s="237"/>
      <c r="F36" s="254">
        <f t="shared" si="1"/>
        <v>0</v>
      </c>
      <c r="G36" s="232"/>
    </row>
    <row r="37" spans="1:7" x14ac:dyDescent="0.25">
      <c r="A37" s="237" t="s">
        <v>1732</v>
      </c>
      <c r="B37" s="241" t="s">
        <v>2526</v>
      </c>
      <c r="C37" s="347"/>
      <c r="D37" s="237"/>
      <c r="E37" s="237"/>
      <c r="F37" s="254">
        <f t="shared" si="1"/>
        <v>0</v>
      </c>
      <c r="G37" s="72"/>
    </row>
    <row r="38" spans="1:7" x14ac:dyDescent="0.25">
      <c r="A38" s="237" t="s">
        <v>1733</v>
      </c>
      <c r="B38" s="241" t="s">
        <v>2527</v>
      </c>
      <c r="C38" s="347"/>
      <c r="D38" s="237"/>
      <c r="E38" s="237"/>
      <c r="F38" s="254">
        <f t="shared" si="1"/>
        <v>0</v>
      </c>
      <c r="G38" s="72"/>
    </row>
    <row r="39" spans="1:7" x14ac:dyDescent="0.25">
      <c r="A39" s="237" t="s">
        <v>1734</v>
      </c>
      <c r="B39" s="241" t="s">
        <v>2059</v>
      </c>
      <c r="C39" s="347"/>
      <c r="D39" s="237"/>
      <c r="E39" s="224"/>
      <c r="F39" s="254">
        <f t="shared" si="1"/>
        <v>0</v>
      </c>
      <c r="G39" s="72"/>
    </row>
    <row r="40" spans="1:7" x14ac:dyDescent="0.25">
      <c r="A40" s="237" t="s">
        <v>1735</v>
      </c>
      <c r="B40" s="349" t="s">
        <v>150</v>
      </c>
      <c r="C40" s="347"/>
      <c r="D40" s="237"/>
      <c r="E40" s="224"/>
      <c r="F40" s="244"/>
      <c r="G40" s="244"/>
    </row>
    <row r="41" spans="1:7" x14ac:dyDescent="0.25">
      <c r="A41" s="237" t="s">
        <v>1736</v>
      </c>
      <c r="B41" s="349" t="s">
        <v>150</v>
      </c>
      <c r="C41" s="348"/>
      <c r="D41" s="236"/>
      <c r="E41" s="224"/>
      <c r="F41" s="244"/>
      <c r="G41" s="244"/>
    </row>
    <row r="42" spans="1:7" x14ac:dyDescent="0.25">
      <c r="A42" s="237" t="s">
        <v>1737</v>
      </c>
      <c r="B42" s="349" t="s">
        <v>150</v>
      </c>
      <c r="C42" s="348"/>
      <c r="D42" s="236"/>
      <c r="E42" s="236"/>
      <c r="F42" s="244"/>
      <c r="G42" s="244"/>
    </row>
    <row r="43" spans="1:7" x14ac:dyDescent="0.25">
      <c r="A43" s="237" t="s">
        <v>1738</v>
      </c>
      <c r="B43" s="349" t="s">
        <v>150</v>
      </c>
      <c r="C43" s="348"/>
      <c r="D43" s="236"/>
      <c r="E43" s="236"/>
      <c r="F43" s="244"/>
      <c r="G43" s="244"/>
    </row>
    <row r="44" spans="1:7" x14ac:dyDescent="0.25">
      <c r="A44" s="237" t="s">
        <v>1739</v>
      </c>
      <c r="B44" s="349" t="s">
        <v>150</v>
      </c>
      <c r="C44" s="348"/>
      <c r="D44" s="236"/>
      <c r="E44" s="236"/>
      <c r="F44" s="244"/>
      <c r="G44" s="244"/>
    </row>
    <row r="45" spans="1:7" x14ac:dyDescent="0.25">
      <c r="A45" s="237" t="s">
        <v>1740</v>
      </c>
      <c r="B45" s="349" t="s">
        <v>150</v>
      </c>
      <c r="C45" s="348"/>
      <c r="D45" s="236"/>
      <c r="E45" s="236"/>
      <c r="F45" s="244"/>
      <c r="G45" s="244"/>
    </row>
    <row r="46" spans="1:7" x14ac:dyDescent="0.25">
      <c r="A46" s="237" t="s">
        <v>1741</v>
      </c>
      <c r="B46" s="349" t="s">
        <v>150</v>
      </c>
      <c r="C46" s="348"/>
      <c r="D46" s="236"/>
      <c r="E46" s="236"/>
      <c r="F46" s="244"/>
      <c r="G46" s="244"/>
    </row>
    <row r="47" spans="1:7" x14ac:dyDescent="0.25">
      <c r="A47" s="237" t="s">
        <v>1742</v>
      </c>
      <c r="B47" s="349" t="s">
        <v>150</v>
      </c>
      <c r="C47" s="348"/>
      <c r="D47" s="236"/>
      <c r="E47" s="236"/>
      <c r="F47" s="244"/>
    </row>
    <row r="48" spans="1:7" x14ac:dyDescent="0.25">
      <c r="A48" s="237" t="s">
        <v>1743</v>
      </c>
      <c r="B48" s="349" t="s">
        <v>150</v>
      </c>
      <c r="C48" s="348"/>
      <c r="D48" s="236"/>
      <c r="E48" s="236"/>
      <c r="F48" s="244"/>
      <c r="G48" s="224"/>
    </row>
    <row r="49" spans="1:7" x14ac:dyDescent="0.25">
      <c r="A49" s="85"/>
      <c r="B49" s="85" t="s">
        <v>502</v>
      </c>
      <c r="C49" s="85" t="s">
        <v>503</v>
      </c>
      <c r="D49" s="85" t="s">
        <v>504</v>
      </c>
      <c r="E49" s="85"/>
      <c r="F49" s="85" t="s">
        <v>1721</v>
      </c>
      <c r="G49" s="85"/>
    </row>
    <row r="50" spans="1:7" x14ac:dyDescent="0.25">
      <c r="A50" s="237" t="s">
        <v>1744</v>
      </c>
      <c r="B50" s="237" t="s">
        <v>2060</v>
      </c>
      <c r="C50" s="351">
        <v>32089</v>
      </c>
      <c r="D50" s="351">
        <v>1084</v>
      </c>
      <c r="E50" s="237"/>
      <c r="F50" s="256">
        <v>1</v>
      </c>
      <c r="G50" s="244"/>
    </row>
    <row r="51" spans="1:7" x14ac:dyDescent="0.25">
      <c r="A51" s="237" t="s">
        <v>1745</v>
      </c>
      <c r="B51" s="350" t="s">
        <v>509</v>
      </c>
      <c r="C51" s="352"/>
      <c r="D51" s="352"/>
      <c r="E51" s="237"/>
      <c r="F51" s="237"/>
      <c r="G51" s="244"/>
    </row>
    <row r="52" spans="1:7" x14ac:dyDescent="0.25">
      <c r="A52" s="237" t="s">
        <v>1746</v>
      </c>
      <c r="B52" s="350" t="s">
        <v>511</v>
      </c>
      <c r="C52" s="352"/>
      <c r="D52" s="352"/>
      <c r="E52" s="237"/>
      <c r="F52" s="237"/>
      <c r="G52" s="244"/>
    </row>
    <row r="53" spans="1:7" x14ac:dyDescent="0.25">
      <c r="A53" s="237" t="s">
        <v>1747</v>
      </c>
      <c r="B53" s="242"/>
      <c r="C53" s="237"/>
      <c r="D53" s="237"/>
      <c r="E53" s="237"/>
      <c r="F53" s="237"/>
      <c r="G53" s="244"/>
    </row>
    <row r="54" spans="1:7" x14ac:dyDescent="0.25">
      <c r="A54" s="237" t="s">
        <v>1748</v>
      </c>
      <c r="B54" s="242"/>
      <c r="C54" s="237"/>
      <c r="D54" s="237"/>
      <c r="E54" s="237"/>
      <c r="F54" s="237"/>
      <c r="G54" s="244"/>
    </row>
    <row r="55" spans="1:7" x14ac:dyDescent="0.25">
      <c r="A55" s="237" t="s">
        <v>1749</v>
      </c>
      <c r="B55" s="242"/>
      <c r="C55" s="237"/>
      <c r="D55" s="237"/>
      <c r="E55" s="237"/>
      <c r="F55" s="237"/>
      <c r="G55" s="244"/>
    </row>
    <row r="56" spans="1:7" x14ac:dyDescent="0.25">
      <c r="A56" s="237" t="s">
        <v>1750</v>
      </c>
      <c r="B56" s="242"/>
      <c r="C56" s="237"/>
      <c r="D56" s="237"/>
      <c r="E56" s="237"/>
      <c r="F56" s="237"/>
      <c r="G56" s="244"/>
    </row>
    <row r="57" spans="1:7" x14ac:dyDescent="0.25">
      <c r="A57" s="85"/>
      <c r="B57" s="85" t="s">
        <v>514</v>
      </c>
      <c r="C57" s="85" t="s">
        <v>515</v>
      </c>
      <c r="D57" s="85" t="s">
        <v>516</v>
      </c>
      <c r="E57" s="85"/>
      <c r="F57" s="85" t="s">
        <v>2635</v>
      </c>
      <c r="G57" s="85"/>
    </row>
    <row r="58" spans="1:7" x14ac:dyDescent="0.25">
      <c r="A58" s="237" t="s">
        <v>1751</v>
      </c>
      <c r="B58" s="237" t="s">
        <v>518</v>
      </c>
      <c r="C58" s="353">
        <v>2.8563962773146101E-2</v>
      </c>
      <c r="D58" s="353">
        <v>0.28208401799508598</v>
      </c>
      <c r="E58" s="256"/>
      <c r="F58" s="252">
        <v>5.4520411939703098E-2</v>
      </c>
      <c r="G58" s="244"/>
    </row>
    <row r="59" spans="1:7" x14ac:dyDescent="0.25">
      <c r="A59" s="237" t="s">
        <v>1752</v>
      </c>
      <c r="B59" s="237"/>
      <c r="C59" s="252"/>
      <c r="D59" s="252"/>
      <c r="E59" s="256"/>
      <c r="F59" s="252"/>
      <c r="G59" s="244"/>
    </row>
    <row r="60" spans="1:7" x14ac:dyDescent="0.25">
      <c r="A60" s="237" t="s">
        <v>1753</v>
      </c>
      <c r="B60" s="237"/>
      <c r="C60" s="252"/>
      <c r="D60" s="252"/>
      <c r="E60" s="256"/>
      <c r="F60" s="252"/>
      <c r="G60" s="244"/>
    </row>
    <row r="61" spans="1:7" x14ac:dyDescent="0.25">
      <c r="A61" s="237" t="s">
        <v>1754</v>
      </c>
      <c r="B61" s="237"/>
      <c r="C61" s="252"/>
      <c r="D61" s="252"/>
      <c r="E61" s="256"/>
      <c r="F61" s="252"/>
      <c r="G61" s="244"/>
    </row>
    <row r="62" spans="1:7" x14ac:dyDescent="0.25">
      <c r="A62" s="237" t="s">
        <v>1755</v>
      </c>
      <c r="B62" s="237"/>
      <c r="C62" s="252"/>
      <c r="D62" s="252"/>
      <c r="E62" s="256"/>
      <c r="F62" s="252"/>
      <c r="G62" s="244"/>
    </row>
    <row r="63" spans="1:7" x14ac:dyDescent="0.25">
      <c r="A63" s="237" t="s">
        <v>1756</v>
      </c>
      <c r="B63" s="237"/>
      <c r="C63" s="252"/>
      <c r="D63" s="252"/>
      <c r="E63" s="256"/>
      <c r="F63" s="252"/>
      <c r="G63" s="244"/>
    </row>
    <row r="64" spans="1:7" x14ac:dyDescent="0.25">
      <c r="A64" s="237" t="s">
        <v>1757</v>
      </c>
      <c r="B64" s="237"/>
      <c r="C64" s="252"/>
      <c r="D64" s="252"/>
      <c r="E64" s="256"/>
      <c r="F64" s="252"/>
      <c r="G64" s="244"/>
    </row>
    <row r="65" spans="1:7" x14ac:dyDescent="0.25">
      <c r="A65" s="85"/>
      <c r="B65" s="85" t="s">
        <v>525</v>
      </c>
      <c r="C65" s="85" t="s">
        <v>515</v>
      </c>
      <c r="D65" s="85" t="s">
        <v>516</v>
      </c>
      <c r="E65" s="85"/>
      <c r="F65" s="85" t="s">
        <v>2635</v>
      </c>
      <c r="G65" s="85"/>
    </row>
    <row r="66" spans="1:7" x14ac:dyDescent="0.25">
      <c r="A66" s="237" t="s">
        <v>1758</v>
      </c>
      <c r="B66" s="243" t="s">
        <v>527</v>
      </c>
      <c r="C66" s="251">
        <f>SUM(C67:C93)</f>
        <v>1</v>
      </c>
      <c r="D66" s="251">
        <f>SUM(D67:D93)</f>
        <v>1</v>
      </c>
      <c r="E66" s="252"/>
      <c r="F66" s="251">
        <f>SUM(F67:F93)</f>
        <v>1</v>
      </c>
      <c r="G66" s="244"/>
    </row>
    <row r="67" spans="1:7" x14ac:dyDescent="0.25">
      <c r="A67" s="237" t="s">
        <v>1759</v>
      </c>
      <c r="B67" s="237" t="s">
        <v>529</v>
      </c>
      <c r="C67" s="353">
        <v>0</v>
      </c>
      <c r="D67" s="353">
        <v>0</v>
      </c>
      <c r="E67" s="252"/>
      <c r="F67" s="353">
        <v>0</v>
      </c>
      <c r="G67" s="244"/>
    </row>
    <row r="68" spans="1:7" x14ac:dyDescent="0.25">
      <c r="A68" s="237" t="s">
        <v>1760</v>
      </c>
      <c r="B68" s="237" t="s">
        <v>531</v>
      </c>
      <c r="C68" s="353">
        <v>0</v>
      </c>
      <c r="D68" s="353">
        <v>0</v>
      </c>
      <c r="E68" s="252"/>
      <c r="F68" s="353">
        <v>0</v>
      </c>
      <c r="G68" s="244"/>
    </row>
    <row r="69" spans="1:7" x14ac:dyDescent="0.25">
      <c r="A69" s="237" t="s">
        <v>1761</v>
      </c>
      <c r="B69" s="237" t="s">
        <v>533</v>
      </c>
      <c r="C69" s="353">
        <v>0</v>
      </c>
      <c r="D69" s="353">
        <v>0</v>
      </c>
      <c r="E69" s="252"/>
      <c r="F69" s="353">
        <v>0</v>
      </c>
      <c r="G69" s="244"/>
    </row>
    <row r="70" spans="1:7" x14ac:dyDescent="0.25">
      <c r="A70" s="237" t="s">
        <v>1762</v>
      </c>
      <c r="B70" s="237" t="s">
        <v>535</v>
      </c>
      <c r="C70" s="353">
        <v>0</v>
      </c>
      <c r="D70" s="353">
        <v>0</v>
      </c>
      <c r="E70" s="252"/>
      <c r="F70" s="353">
        <v>0</v>
      </c>
      <c r="G70" s="244"/>
    </row>
    <row r="71" spans="1:7" x14ac:dyDescent="0.25">
      <c r="A71" s="237" t="s">
        <v>1763</v>
      </c>
      <c r="B71" s="237" t="s">
        <v>537</v>
      </c>
      <c r="C71" s="353">
        <v>0</v>
      </c>
      <c r="D71" s="353">
        <v>0</v>
      </c>
      <c r="E71" s="252"/>
      <c r="F71" s="353">
        <v>0</v>
      </c>
      <c r="G71" s="244"/>
    </row>
    <row r="72" spans="1:7" x14ac:dyDescent="0.25">
      <c r="A72" s="237" t="s">
        <v>1764</v>
      </c>
      <c r="B72" s="237" t="s">
        <v>2636</v>
      </c>
      <c r="C72" s="353">
        <v>0</v>
      </c>
      <c r="D72" s="353">
        <v>0</v>
      </c>
      <c r="E72" s="252"/>
      <c r="F72" s="353">
        <v>0</v>
      </c>
      <c r="G72" s="244"/>
    </row>
    <row r="73" spans="1:7" x14ac:dyDescent="0.25">
      <c r="A73" s="237" t="s">
        <v>1765</v>
      </c>
      <c r="B73" s="237" t="s">
        <v>540</v>
      </c>
      <c r="C73" s="353">
        <v>1</v>
      </c>
      <c r="D73" s="353">
        <v>1</v>
      </c>
      <c r="E73" s="252"/>
      <c r="F73" s="353">
        <v>1</v>
      </c>
      <c r="G73" s="244"/>
    </row>
    <row r="74" spans="1:7" x14ac:dyDescent="0.25">
      <c r="A74" s="237" t="s">
        <v>1766</v>
      </c>
      <c r="B74" s="237" t="s">
        <v>542</v>
      </c>
      <c r="C74" s="353">
        <v>0</v>
      </c>
      <c r="D74" s="353">
        <v>0</v>
      </c>
      <c r="E74" s="252"/>
      <c r="F74" s="353">
        <v>0</v>
      </c>
      <c r="G74" s="244"/>
    </row>
    <row r="75" spans="1:7" x14ac:dyDescent="0.25">
      <c r="A75" s="237" t="s">
        <v>1767</v>
      </c>
      <c r="B75" s="237" t="s">
        <v>544</v>
      </c>
      <c r="C75" s="353">
        <v>0</v>
      </c>
      <c r="D75" s="353">
        <v>0</v>
      </c>
      <c r="E75" s="252"/>
      <c r="F75" s="353">
        <v>0</v>
      </c>
      <c r="G75" s="244"/>
    </row>
    <row r="76" spans="1:7" x14ac:dyDescent="0.25">
      <c r="A76" s="237" t="s">
        <v>1768</v>
      </c>
      <c r="B76" s="237" t="s">
        <v>546</v>
      </c>
      <c r="C76" s="353">
        <v>0</v>
      </c>
      <c r="D76" s="353">
        <v>0</v>
      </c>
      <c r="E76" s="252"/>
      <c r="F76" s="353">
        <v>0</v>
      </c>
      <c r="G76" s="244"/>
    </row>
    <row r="77" spans="1:7" x14ac:dyDescent="0.25">
      <c r="A77" s="237" t="s">
        <v>1769</v>
      </c>
      <c r="B77" s="237" t="s">
        <v>548</v>
      </c>
      <c r="C77" s="353">
        <v>0</v>
      </c>
      <c r="D77" s="353">
        <v>0</v>
      </c>
      <c r="E77" s="252"/>
      <c r="F77" s="353">
        <v>0</v>
      </c>
      <c r="G77" s="244"/>
    </row>
    <row r="78" spans="1:7" x14ac:dyDescent="0.25">
      <c r="A78" s="237" t="s">
        <v>1770</v>
      </c>
      <c r="B78" s="237" t="s">
        <v>550</v>
      </c>
      <c r="C78" s="353">
        <v>0</v>
      </c>
      <c r="D78" s="353">
        <v>0</v>
      </c>
      <c r="E78" s="252"/>
      <c r="F78" s="353">
        <v>0</v>
      </c>
      <c r="G78" s="244"/>
    </row>
    <row r="79" spans="1:7" x14ac:dyDescent="0.25">
      <c r="A79" s="237" t="s">
        <v>1771</v>
      </c>
      <c r="B79" s="237" t="s">
        <v>552</v>
      </c>
      <c r="C79" s="353">
        <v>0</v>
      </c>
      <c r="D79" s="353">
        <v>0</v>
      </c>
      <c r="E79" s="252"/>
      <c r="F79" s="353">
        <v>0</v>
      </c>
      <c r="G79" s="244"/>
    </row>
    <row r="80" spans="1:7" x14ac:dyDescent="0.25">
      <c r="A80" s="237" t="s">
        <v>1772</v>
      </c>
      <c r="B80" s="237" t="s">
        <v>554</v>
      </c>
      <c r="C80" s="353">
        <v>0</v>
      </c>
      <c r="D80" s="353">
        <v>0</v>
      </c>
      <c r="E80" s="252"/>
      <c r="F80" s="353">
        <v>0</v>
      </c>
      <c r="G80" s="244"/>
    </row>
    <row r="81" spans="1:7" x14ac:dyDescent="0.25">
      <c r="A81" s="237" t="s">
        <v>1773</v>
      </c>
      <c r="B81" s="237" t="s">
        <v>556</v>
      </c>
      <c r="C81" s="353">
        <v>0</v>
      </c>
      <c r="D81" s="353">
        <v>0</v>
      </c>
      <c r="E81" s="252"/>
      <c r="F81" s="353">
        <v>0</v>
      </c>
      <c r="G81" s="244"/>
    </row>
    <row r="82" spans="1:7" x14ac:dyDescent="0.25">
      <c r="A82" s="237" t="s">
        <v>1774</v>
      </c>
      <c r="B82" s="237" t="s">
        <v>3</v>
      </c>
      <c r="C82" s="353">
        <v>0</v>
      </c>
      <c r="D82" s="353">
        <v>0</v>
      </c>
      <c r="E82" s="252"/>
      <c r="F82" s="353">
        <v>0</v>
      </c>
      <c r="G82" s="244"/>
    </row>
    <row r="83" spans="1:7" x14ac:dyDescent="0.25">
      <c r="A83" s="237" t="s">
        <v>1775</v>
      </c>
      <c r="B83" s="237" t="s">
        <v>559</v>
      </c>
      <c r="C83" s="353">
        <v>0</v>
      </c>
      <c r="D83" s="353">
        <v>0</v>
      </c>
      <c r="E83" s="252"/>
      <c r="F83" s="353">
        <v>0</v>
      </c>
      <c r="G83" s="244"/>
    </row>
    <row r="84" spans="1:7" x14ac:dyDescent="0.25">
      <c r="A84" s="237" t="s">
        <v>1776</v>
      </c>
      <c r="B84" s="237" t="s">
        <v>561</v>
      </c>
      <c r="C84" s="353">
        <v>0</v>
      </c>
      <c r="D84" s="353">
        <v>0</v>
      </c>
      <c r="E84" s="252"/>
      <c r="F84" s="353">
        <v>0</v>
      </c>
      <c r="G84" s="244"/>
    </row>
    <row r="85" spans="1:7" x14ac:dyDescent="0.25">
      <c r="A85" s="237" t="s">
        <v>1777</v>
      </c>
      <c r="B85" s="237" t="s">
        <v>563</v>
      </c>
      <c r="C85" s="353">
        <v>0</v>
      </c>
      <c r="D85" s="353">
        <v>0</v>
      </c>
      <c r="E85" s="252"/>
      <c r="F85" s="353">
        <v>0</v>
      </c>
      <c r="G85" s="244"/>
    </row>
    <row r="86" spans="1:7" x14ac:dyDescent="0.25">
      <c r="A86" s="237" t="s">
        <v>1778</v>
      </c>
      <c r="B86" s="237" t="s">
        <v>565</v>
      </c>
      <c r="C86" s="353">
        <v>0</v>
      </c>
      <c r="D86" s="353">
        <v>0</v>
      </c>
      <c r="E86" s="252"/>
      <c r="F86" s="353">
        <v>0</v>
      </c>
      <c r="G86" s="244"/>
    </row>
    <row r="87" spans="1:7" x14ac:dyDescent="0.25">
      <c r="A87" s="237" t="s">
        <v>1779</v>
      </c>
      <c r="B87" s="237" t="s">
        <v>567</v>
      </c>
      <c r="C87" s="353">
        <v>0</v>
      </c>
      <c r="D87" s="353">
        <v>0</v>
      </c>
      <c r="E87" s="252"/>
      <c r="F87" s="353">
        <v>0</v>
      </c>
      <c r="G87" s="244"/>
    </row>
    <row r="88" spans="1:7" x14ac:dyDescent="0.25">
      <c r="A88" s="237" t="s">
        <v>1780</v>
      </c>
      <c r="B88" s="237" t="s">
        <v>569</v>
      </c>
      <c r="C88" s="353">
        <v>0</v>
      </c>
      <c r="D88" s="353">
        <v>0</v>
      </c>
      <c r="E88" s="252"/>
      <c r="F88" s="353">
        <v>0</v>
      </c>
      <c r="G88" s="244"/>
    </row>
    <row r="89" spans="1:7" x14ac:dyDescent="0.25">
      <c r="A89" s="237" t="s">
        <v>1781</v>
      </c>
      <c r="B89" s="237" t="s">
        <v>571</v>
      </c>
      <c r="C89" s="353">
        <v>0</v>
      </c>
      <c r="D89" s="353">
        <v>0</v>
      </c>
      <c r="E89" s="252"/>
      <c r="F89" s="353">
        <v>0</v>
      </c>
      <c r="G89" s="244"/>
    </row>
    <row r="90" spans="1:7" x14ac:dyDescent="0.25">
      <c r="A90" s="237" t="s">
        <v>1782</v>
      </c>
      <c r="B90" s="237" t="s">
        <v>573</v>
      </c>
      <c r="C90" s="353">
        <v>0</v>
      </c>
      <c r="D90" s="353">
        <v>0</v>
      </c>
      <c r="E90" s="252"/>
      <c r="F90" s="353">
        <v>0</v>
      </c>
      <c r="G90" s="244"/>
    </row>
    <row r="91" spans="1:7" x14ac:dyDescent="0.25">
      <c r="A91" s="237" t="s">
        <v>1783</v>
      </c>
      <c r="B91" s="237" t="s">
        <v>575</v>
      </c>
      <c r="C91" s="353">
        <v>0</v>
      </c>
      <c r="D91" s="353">
        <v>0</v>
      </c>
      <c r="E91" s="252"/>
      <c r="F91" s="353">
        <v>0</v>
      </c>
      <c r="G91" s="244"/>
    </row>
    <row r="92" spans="1:7" x14ac:dyDescent="0.25">
      <c r="A92" s="237" t="s">
        <v>1784</v>
      </c>
      <c r="B92" s="237" t="s">
        <v>577</v>
      </c>
      <c r="C92" s="353">
        <v>0</v>
      </c>
      <c r="D92" s="353">
        <v>0</v>
      </c>
      <c r="E92" s="252"/>
      <c r="F92" s="353">
        <v>0</v>
      </c>
      <c r="G92" s="244"/>
    </row>
    <row r="93" spans="1:7" x14ac:dyDescent="0.25">
      <c r="A93" s="237" t="s">
        <v>1785</v>
      </c>
      <c r="B93" s="237" t="s">
        <v>6</v>
      </c>
      <c r="C93" s="353">
        <v>0</v>
      </c>
      <c r="D93" s="353">
        <v>0</v>
      </c>
      <c r="E93" s="252"/>
      <c r="F93" s="353">
        <v>0</v>
      </c>
      <c r="G93" s="244"/>
    </row>
    <row r="94" spans="1:7" x14ac:dyDescent="0.25">
      <c r="A94" s="237" t="s">
        <v>1786</v>
      </c>
      <c r="B94" s="243" t="s">
        <v>318</v>
      </c>
      <c r="C94" s="251">
        <f>SUM(C95:C97)</f>
        <v>0</v>
      </c>
      <c r="D94" s="251">
        <f t="shared" ref="D94:F94" si="2">SUM(D95:D97)</f>
        <v>0</v>
      </c>
      <c r="E94" s="251"/>
      <c r="F94" s="251">
        <f t="shared" si="2"/>
        <v>0</v>
      </c>
      <c r="G94" s="244"/>
    </row>
    <row r="95" spans="1:7" x14ac:dyDescent="0.25">
      <c r="A95" s="237" t="s">
        <v>1787</v>
      </c>
      <c r="B95" s="237" t="s">
        <v>583</v>
      </c>
      <c r="C95" s="353">
        <v>0</v>
      </c>
      <c r="D95" s="353">
        <v>0</v>
      </c>
      <c r="E95" s="252"/>
      <c r="F95" s="353">
        <v>0</v>
      </c>
      <c r="G95" s="244"/>
    </row>
    <row r="96" spans="1:7" x14ac:dyDescent="0.25">
      <c r="A96" s="237" t="s">
        <v>1788</v>
      </c>
      <c r="B96" s="237" t="s">
        <v>585</v>
      </c>
      <c r="C96" s="353">
        <v>0</v>
      </c>
      <c r="D96" s="353">
        <v>0</v>
      </c>
      <c r="E96" s="252"/>
      <c r="F96" s="353">
        <v>0</v>
      </c>
      <c r="G96" s="244"/>
    </row>
    <row r="97" spans="1:7" x14ac:dyDescent="0.25">
      <c r="A97" s="237" t="s">
        <v>1789</v>
      </c>
      <c r="B97" s="237" t="s">
        <v>2</v>
      </c>
      <c r="C97" s="353">
        <v>0</v>
      </c>
      <c r="D97" s="353">
        <v>0</v>
      </c>
      <c r="E97" s="252"/>
      <c r="F97" s="353">
        <v>0</v>
      </c>
      <c r="G97" s="244"/>
    </row>
    <row r="98" spans="1:7" x14ac:dyDescent="0.25">
      <c r="A98" s="237" t="s">
        <v>1790</v>
      </c>
      <c r="B98" s="243" t="s">
        <v>146</v>
      </c>
      <c r="C98" s="251">
        <f>SUM(C99:C109)</f>
        <v>0</v>
      </c>
      <c r="D98" s="251">
        <f t="shared" ref="D98:F98" si="3">SUM(D99:D109)</f>
        <v>0</v>
      </c>
      <c r="E98" s="251"/>
      <c r="F98" s="251">
        <f t="shared" si="3"/>
        <v>0</v>
      </c>
      <c r="G98" s="244"/>
    </row>
    <row r="99" spans="1:7" x14ac:dyDescent="0.25">
      <c r="A99" s="237" t="s">
        <v>1791</v>
      </c>
      <c r="B99" s="244" t="s">
        <v>320</v>
      </c>
      <c r="C99" s="353">
        <v>0</v>
      </c>
      <c r="D99" s="353">
        <v>0</v>
      </c>
      <c r="E99" s="252"/>
      <c r="F99" s="353">
        <v>0</v>
      </c>
      <c r="G99" s="244"/>
    </row>
    <row r="100" spans="1:7" s="224" customFormat="1" x14ac:dyDescent="0.25">
      <c r="A100" s="237" t="s">
        <v>1792</v>
      </c>
      <c r="B100" s="237" t="s">
        <v>580</v>
      </c>
      <c r="C100" s="353">
        <v>0</v>
      </c>
      <c r="D100" s="353">
        <v>0</v>
      </c>
      <c r="E100" s="252"/>
      <c r="F100" s="353">
        <v>0</v>
      </c>
      <c r="G100" s="244"/>
    </row>
    <row r="101" spans="1:7" x14ac:dyDescent="0.25">
      <c r="A101" s="237" t="s">
        <v>1793</v>
      </c>
      <c r="B101" s="244" t="s">
        <v>322</v>
      </c>
      <c r="C101" s="353">
        <v>0</v>
      </c>
      <c r="D101" s="353">
        <v>0</v>
      </c>
      <c r="E101" s="252"/>
      <c r="F101" s="353">
        <v>0</v>
      </c>
      <c r="G101" s="244"/>
    </row>
    <row r="102" spans="1:7" x14ac:dyDescent="0.25">
      <c r="A102" s="237" t="s">
        <v>1794</v>
      </c>
      <c r="B102" s="244" t="s">
        <v>324</v>
      </c>
      <c r="C102" s="353">
        <v>0</v>
      </c>
      <c r="D102" s="353">
        <v>0</v>
      </c>
      <c r="E102" s="252"/>
      <c r="F102" s="353">
        <v>0</v>
      </c>
      <c r="G102" s="244"/>
    </row>
    <row r="103" spans="1:7" x14ac:dyDescent="0.25">
      <c r="A103" s="237" t="s">
        <v>1795</v>
      </c>
      <c r="B103" s="244" t="s">
        <v>12</v>
      </c>
      <c r="C103" s="353">
        <v>0</v>
      </c>
      <c r="D103" s="353">
        <v>0</v>
      </c>
      <c r="E103" s="252"/>
      <c r="F103" s="353">
        <v>0</v>
      </c>
      <c r="G103" s="244"/>
    </row>
    <row r="104" spans="1:7" x14ac:dyDescent="0.25">
      <c r="A104" s="237" t="s">
        <v>1796</v>
      </c>
      <c r="B104" s="244" t="s">
        <v>327</v>
      </c>
      <c r="C104" s="353">
        <v>0</v>
      </c>
      <c r="D104" s="353">
        <v>0</v>
      </c>
      <c r="E104" s="252"/>
      <c r="F104" s="353">
        <v>0</v>
      </c>
      <c r="G104" s="244"/>
    </row>
    <row r="105" spans="1:7" x14ac:dyDescent="0.25">
      <c r="A105" s="237" t="s">
        <v>1797</v>
      </c>
      <c r="B105" s="244" t="s">
        <v>329</v>
      </c>
      <c r="C105" s="353">
        <v>0</v>
      </c>
      <c r="D105" s="353">
        <v>0</v>
      </c>
      <c r="E105" s="252"/>
      <c r="F105" s="353">
        <v>0</v>
      </c>
      <c r="G105" s="244"/>
    </row>
    <row r="106" spans="1:7" x14ac:dyDescent="0.25">
      <c r="A106" s="237" t="s">
        <v>1798</v>
      </c>
      <c r="B106" s="244" t="s">
        <v>331</v>
      </c>
      <c r="C106" s="353">
        <v>0</v>
      </c>
      <c r="D106" s="353">
        <v>0</v>
      </c>
      <c r="E106" s="252"/>
      <c r="F106" s="353">
        <v>0</v>
      </c>
      <c r="G106" s="244"/>
    </row>
    <row r="107" spans="1:7" x14ac:dyDescent="0.25">
      <c r="A107" s="237" t="s">
        <v>1799</v>
      </c>
      <c r="B107" s="244" t="s">
        <v>333</v>
      </c>
      <c r="C107" s="353">
        <v>0</v>
      </c>
      <c r="D107" s="353">
        <v>0</v>
      </c>
      <c r="E107" s="252"/>
      <c r="F107" s="353">
        <v>0</v>
      </c>
      <c r="G107" s="244"/>
    </row>
    <row r="108" spans="1:7" x14ac:dyDescent="0.25">
      <c r="A108" s="237" t="s">
        <v>1800</v>
      </c>
      <c r="B108" s="244" t="s">
        <v>335</v>
      </c>
      <c r="C108" s="353">
        <v>0</v>
      </c>
      <c r="D108" s="353">
        <v>0</v>
      </c>
      <c r="E108" s="252"/>
      <c r="F108" s="353">
        <v>0</v>
      </c>
      <c r="G108" s="244"/>
    </row>
    <row r="109" spans="1:7" x14ac:dyDescent="0.25">
      <c r="A109" s="237" t="s">
        <v>1801</v>
      </c>
      <c r="B109" s="244" t="s">
        <v>146</v>
      </c>
      <c r="C109" s="353">
        <v>0</v>
      </c>
      <c r="D109" s="353">
        <v>0</v>
      </c>
      <c r="E109" s="252"/>
      <c r="F109" s="353">
        <v>0</v>
      </c>
      <c r="G109" s="244"/>
    </row>
    <row r="110" spans="1:7" x14ac:dyDescent="0.25">
      <c r="A110" s="237" t="s">
        <v>2096</v>
      </c>
      <c r="B110" s="349" t="s">
        <v>150</v>
      </c>
      <c r="C110" s="353"/>
      <c r="D110" s="353"/>
      <c r="E110" s="252"/>
      <c r="F110" s="353"/>
      <c r="G110" s="244"/>
    </row>
    <row r="111" spans="1:7" x14ac:dyDescent="0.25">
      <c r="A111" s="237" t="s">
        <v>2097</v>
      </c>
      <c r="B111" s="349" t="s">
        <v>150</v>
      </c>
      <c r="C111" s="353"/>
      <c r="D111" s="353"/>
      <c r="E111" s="252"/>
      <c r="F111" s="353"/>
      <c r="G111" s="244"/>
    </row>
    <row r="112" spans="1:7" x14ac:dyDescent="0.25">
      <c r="A112" s="237" t="s">
        <v>2098</v>
      </c>
      <c r="B112" s="349" t="s">
        <v>150</v>
      </c>
      <c r="C112" s="353"/>
      <c r="D112" s="353"/>
      <c r="E112" s="252"/>
      <c r="F112" s="353"/>
      <c r="G112" s="244"/>
    </row>
    <row r="113" spans="1:7" x14ac:dyDescent="0.25">
      <c r="A113" s="237" t="s">
        <v>2099</v>
      </c>
      <c r="B113" s="349" t="s">
        <v>150</v>
      </c>
      <c r="C113" s="353"/>
      <c r="D113" s="353"/>
      <c r="E113" s="252"/>
      <c r="F113" s="353"/>
      <c r="G113" s="244"/>
    </row>
    <row r="114" spans="1:7" x14ac:dyDescent="0.25">
      <c r="A114" s="237" t="s">
        <v>2100</v>
      </c>
      <c r="B114" s="349" t="s">
        <v>150</v>
      </c>
      <c r="C114" s="353"/>
      <c r="D114" s="353"/>
      <c r="E114" s="252"/>
      <c r="F114" s="353"/>
      <c r="G114" s="244"/>
    </row>
    <row r="115" spans="1:7" x14ac:dyDescent="0.25">
      <c r="A115" s="237" t="s">
        <v>2101</v>
      </c>
      <c r="B115" s="349" t="s">
        <v>150</v>
      </c>
      <c r="C115" s="353"/>
      <c r="D115" s="353"/>
      <c r="E115" s="252"/>
      <c r="F115" s="353"/>
      <c r="G115" s="244"/>
    </row>
    <row r="116" spans="1:7" x14ac:dyDescent="0.25">
      <c r="A116" s="237" t="s">
        <v>2102</v>
      </c>
      <c r="B116" s="349" t="s">
        <v>150</v>
      </c>
      <c r="C116" s="353"/>
      <c r="D116" s="353"/>
      <c r="E116" s="252"/>
      <c r="F116" s="353"/>
      <c r="G116" s="244"/>
    </row>
    <row r="117" spans="1:7" x14ac:dyDescent="0.25">
      <c r="A117" s="237" t="s">
        <v>2103</v>
      </c>
      <c r="B117" s="349" t="s">
        <v>150</v>
      </c>
      <c r="C117" s="353"/>
      <c r="D117" s="353"/>
      <c r="E117" s="252"/>
      <c r="F117" s="353"/>
      <c r="G117" s="244"/>
    </row>
    <row r="118" spans="1:7" x14ac:dyDescent="0.25">
      <c r="A118" s="237" t="s">
        <v>2104</v>
      </c>
      <c r="B118" s="349" t="s">
        <v>150</v>
      </c>
      <c r="C118" s="353"/>
      <c r="D118" s="353"/>
      <c r="E118" s="252"/>
      <c r="F118" s="353"/>
      <c r="G118" s="244"/>
    </row>
    <row r="119" spans="1:7" x14ac:dyDescent="0.25">
      <c r="A119" s="237" t="s">
        <v>2105</v>
      </c>
      <c r="B119" s="349" t="s">
        <v>150</v>
      </c>
      <c r="C119" s="353"/>
      <c r="D119" s="353"/>
      <c r="E119" s="252"/>
      <c r="F119" s="353"/>
      <c r="G119" s="244"/>
    </row>
    <row r="120" spans="1:7" x14ac:dyDescent="0.25">
      <c r="A120" s="85"/>
      <c r="B120" s="85" t="s">
        <v>1609</v>
      </c>
      <c r="C120" s="85" t="s">
        <v>515</v>
      </c>
      <c r="D120" s="85" t="s">
        <v>516</v>
      </c>
      <c r="E120" s="85"/>
      <c r="F120" s="85" t="s">
        <v>483</v>
      </c>
      <c r="G120" s="85"/>
    </row>
    <row r="121" spans="1:7" x14ac:dyDescent="0.25">
      <c r="A121" s="237" t="s">
        <v>1802</v>
      </c>
      <c r="B121" s="281" t="s">
        <v>2934</v>
      </c>
      <c r="C121" s="353">
        <v>0.27072611871538799</v>
      </c>
      <c r="D121" s="353">
        <v>0.46866272898112299</v>
      </c>
      <c r="E121" s="252"/>
      <c r="F121" s="353">
        <v>0.30848461414897799</v>
      </c>
      <c r="G121" s="244"/>
    </row>
    <row r="122" spans="1:7" x14ac:dyDescent="0.25">
      <c r="A122" s="237" t="s">
        <v>1803</v>
      </c>
      <c r="B122" s="281" t="s">
        <v>2933</v>
      </c>
      <c r="C122" s="353">
        <v>9.8699809447654094E-2</v>
      </c>
      <c r="D122" s="353">
        <v>6.0513851623904998E-2</v>
      </c>
      <c r="E122" s="252"/>
      <c r="F122" s="353">
        <v>9.1415435363549305E-2</v>
      </c>
      <c r="G122" s="244"/>
    </row>
    <row r="123" spans="1:7" x14ac:dyDescent="0.25">
      <c r="A123" s="237" t="s">
        <v>1804</v>
      </c>
      <c r="B123" s="281" t="s">
        <v>2932</v>
      </c>
      <c r="C123" s="353">
        <v>0.127685561916036</v>
      </c>
      <c r="D123" s="353">
        <v>6.6486601878609206E-2</v>
      </c>
      <c r="E123" s="252"/>
      <c r="F123" s="353">
        <v>0.116011215012695</v>
      </c>
      <c r="G123" s="244"/>
    </row>
    <row r="124" spans="1:7" x14ac:dyDescent="0.25">
      <c r="A124" s="237" t="s">
        <v>1805</v>
      </c>
      <c r="B124" s="281" t="s">
        <v>2931</v>
      </c>
      <c r="C124" s="353">
        <v>0.30923226201369503</v>
      </c>
      <c r="D124" s="353">
        <v>0.27670837740412901</v>
      </c>
      <c r="E124" s="252"/>
      <c r="F124" s="353">
        <v>0.30302798809557502</v>
      </c>
      <c r="G124" s="244"/>
    </row>
    <row r="125" spans="1:7" x14ac:dyDescent="0.25">
      <c r="A125" s="237" t="s">
        <v>1806</v>
      </c>
      <c r="B125" s="281" t="s">
        <v>2930</v>
      </c>
      <c r="C125" s="353">
        <v>0.19365624790722699</v>
      </c>
      <c r="D125" s="353">
        <v>0.12762844011223401</v>
      </c>
      <c r="E125" s="252"/>
      <c r="F125" s="353">
        <v>0.181060747379204</v>
      </c>
      <c r="G125" s="244"/>
    </row>
    <row r="126" spans="1:7" x14ac:dyDescent="0.25">
      <c r="A126" s="237" t="s">
        <v>1807</v>
      </c>
      <c r="B126" s="605"/>
      <c r="C126" s="353"/>
      <c r="D126" s="353"/>
      <c r="E126" s="252"/>
      <c r="F126" s="353"/>
      <c r="G126" s="244"/>
    </row>
    <row r="127" spans="1:7" x14ac:dyDescent="0.25">
      <c r="A127" s="237" t="s">
        <v>1808</v>
      </c>
      <c r="B127" s="605"/>
      <c r="C127" s="353"/>
      <c r="D127" s="353"/>
      <c r="E127" s="252"/>
      <c r="F127" s="353"/>
      <c r="G127" s="244"/>
    </row>
    <row r="128" spans="1:7" x14ac:dyDescent="0.25">
      <c r="A128" s="237" t="s">
        <v>1809</v>
      </c>
      <c r="B128" s="605"/>
      <c r="C128" s="353"/>
      <c r="D128" s="353"/>
      <c r="E128" s="252"/>
      <c r="F128" s="353"/>
      <c r="G128" s="244"/>
    </row>
    <row r="129" spans="1:7" x14ac:dyDescent="0.25">
      <c r="A129" s="237" t="s">
        <v>1810</v>
      </c>
      <c r="B129" s="605"/>
      <c r="C129" s="353"/>
      <c r="D129" s="353"/>
      <c r="E129" s="252"/>
      <c r="F129" s="353"/>
      <c r="G129" s="244"/>
    </row>
    <row r="130" spans="1:7" x14ac:dyDescent="0.25">
      <c r="A130" s="237" t="s">
        <v>1811</v>
      </c>
      <c r="B130" s="605"/>
      <c r="C130" s="353"/>
      <c r="D130" s="353"/>
      <c r="E130" s="252"/>
      <c r="F130" s="353"/>
      <c r="G130" s="244"/>
    </row>
    <row r="131" spans="1:7" x14ac:dyDescent="0.25">
      <c r="A131" s="237" t="s">
        <v>1812</v>
      </c>
      <c r="B131" s="605"/>
      <c r="C131" s="353"/>
      <c r="D131" s="353"/>
      <c r="E131" s="252"/>
      <c r="F131" s="353"/>
      <c r="G131" s="244"/>
    </row>
    <row r="132" spans="1:7" x14ac:dyDescent="0.25">
      <c r="A132" s="237" t="s">
        <v>1813</v>
      </c>
      <c r="B132" s="605"/>
      <c r="C132" s="353"/>
      <c r="D132" s="353"/>
      <c r="E132" s="252"/>
      <c r="F132" s="353"/>
      <c r="G132" s="244"/>
    </row>
    <row r="133" spans="1:7" x14ac:dyDescent="0.25">
      <c r="A133" s="237" t="s">
        <v>1814</v>
      </c>
      <c r="B133" s="605"/>
      <c r="C133" s="353"/>
      <c r="D133" s="353"/>
      <c r="E133" s="252"/>
      <c r="F133" s="353"/>
      <c r="G133" s="244"/>
    </row>
    <row r="134" spans="1:7" x14ac:dyDescent="0.25">
      <c r="A134" s="237" t="s">
        <v>1815</v>
      </c>
      <c r="B134" s="605"/>
      <c r="C134" s="353"/>
      <c r="D134" s="353"/>
      <c r="E134" s="252"/>
      <c r="F134" s="353"/>
      <c r="G134" s="244"/>
    </row>
    <row r="135" spans="1:7" x14ac:dyDescent="0.25">
      <c r="A135" s="237" t="s">
        <v>1816</v>
      </c>
      <c r="B135" s="605"/>
      <c r="C135" s="353"/>
      <c r="D135" s="353"/>
      <c r="E135" s="252"/>
      <c r="F135" s="353"/>
      <c r="G135" s="244"/>
    </row>
    <row r="136" spans="1:7" x14ac:dyDescent="0.25">
      <c r="A136" s="237" t="s">
        <v>1817</v>
      </c>
      <c r="B136" s="605"/>
      <c r="C136" s="353"/>
      <c r="D136" s="353"/>
      <c r="E136" s="252"/>
      <c r="F136" s="353"/>
      <c r="G136" s="244"/>
    </row>
    <row r="137" spans="1:7" x14ac:dyDescent="0.25">
      <c r="A137" s="237" t="s">
        <v>1818</v>
      </c>
      <c r="B137" s="605"/>
      <c r="C137" s="353"/>
      <c r="D137" s="353"/>
      <c r="E137" s="252"/>
      <c r="F137" s="353"/>
      <c r="G137" s="244"/>
    </row>
    <row r="138" spans="1:7" x14ac:dyDescent="0.25">
      <c r="A138" s="237" t="s">
        <v>1819</v>
      </c>
      <c r="B138" s="605"/>
      <c r="C138" s="353"/>
      <c r="D138" s="353"/>
      <c r="E138" s="252"/>
      <c r="F138" s="353"/>
      <c r="G138" s="244"/>
    </row>
    <row r="139" spans="1:7" x14ac:dyDescent="0.25">
      <c r="A139" s="237" t="s">
        <v>1820</v>
      </c>
      <c r="B139" s="605"/>
      <c r="C139" s="353"/>
      <c r="D139" s="353"/>
      <c r="E139" s="252"/>
      <c r="F139" s="353"/>
      <c r="G139" s="244"/>
    </row>
    <row r="140" spans="1:7" x14ac:dyDescent="0.25">
      <c r="A140" s="237" t="s">
        <v>1821</v>
      </c>
      <c r="B140" s="605"/>
      <c r="C140" s="353"/>
      <c r="D140" s="353"/>
      <c r="E140" s="252"/>
      <c r="F140" s="353"/>
      <c r="G140" s="244"/>
    </row>
    <row r="141" spans="1:7" x14ac:dyDescent="0.25">
      <c r="A141" s="237" t="s">
        <v>1822</v>
      </c>
      <c r="B141" s="605"/>
      <c r="C141" s="353"/>
      <c r="D141" s="353"/>
      <c r="E141" s="252"/>
      <c r="F141" s="353"/>
      <c r="G141" s="244"/>
    </row>
    <row r="142" spans="1:7" x14ac:dyDescent="0.25">
      <c r="A142" s="237" t="s">
        <v>1823</v>
      </c>
      <c r="B142" s="605"/>
      <c r="C142" s="353"/>
      <c r="D142" s="353"/>
      <c r="E142" s="252"/>
      <c r="F142" s="353"/>
      <c r="G142" s="244"/>
    </row>
    <row r="143" spans="1:7" x14ac:dyDescent="0.25">
      <c r="A143" s="237" t="s">
        <v>1824</v>
      </c>
      <c r="B143" s="605"/>
      <c r="C143" s="353"/>
      <c r="D143" s="353"/>
      <c r="E143" s="252"/>
      <c r="F143" s="353"/>
      <c r="G143" s="244"/>
    </row>
    <row r="144" spans="1:7" x14ac:dyDescent="0.25">
      <c r="A144" s="237" t="s">
        <v>1825</v>
      </c>
      <c r="B144" s="605"/>
      <c r="C144" s="353"/>
      <c r="D144" s="353"/>
      <c r="E144" s="252"/>
      <c r="F144" s="353"/>
      <c r="G144" s="244"/>
    </row>
    <row r="145" spans="1:7" x14ac:dyDescent="0.25">
      <c r="A145" s="237" t="s">
        <v>1826</v>
      </c>
      <c r="B145" s="605"/>
      <c r="C145" s="353"/>
      <c r="D145" s="353"/>
      <c r="E145" s="252"/>
      <c r="F145" s="353"/>
      <c r="G145" s="244"/>
    </row>
    <row r="146" spans="1:7" x14ac:dyDescent="0.25">
      <c r="A146" s="237" t="s">
        <v>1827</v>
      </c>
      <c r="B146" s="605"/>
      <c r="C146" s="353"/>
      <c r="D146" s="353"/>
      <c r="E146" s="252"/>
      <c r="F146" s="353"/>
      <c r="G146" s="244"/>
    </row>
    <row r="147" spans="1:7" x14ac:dyDescent="0.25">
      <c r="A147" s="237" t="s">
        <v>1828</v>
      </c>
      <c r="B147" s="605"/>
      <c r="C147" s="353"/>
      <c r="D147" s="353"/>
      <c r="E147" s="252"/>
      <c r="F147" s="353"/>
      <c r="G147" s="244"/>
    </row>
    <row r="148" spans="1:7" x14ac:dyDescent="0.25">
      <c r="A148" s="237" t="s">
        <v>1829</v>
      </c>
      <c r="B148" s="605"/>
      <c r="C148" s="353"/>
      <c r="D148" s="353"/>
      <c r="E148" s="252"/>
      <c r="F148" s="353"/>
      <c r="G148" s="244"/>
    </row>
    <row r="149" spans="1:7" x14ac:dyDescent="0.25">
      <c r="A149" s="237" t="s">
        <v>1830</v>
      </c>
      <c r="B149" s="605"/>
      <c r="C149" s="353"/>
      <c r="D149" s="353"/>
      <c r="E149" s="252"/>
      <c r="F149" s="353"/>
      <c r="G149" s="244"/>
    </row>
    <row r="150" spans="1:7" x14ac:dyDescent="0.25">
      <c r="A150" s="237" t="s">
        <v>1831</v>
      </c>
      <c r="B150" s="605"/>
      <c r="C150" s="353"/>
      <c r="D150" s="353"/>
      <c r="E150" s="252"/>
      <c r="F150" s="353"/>
      <c r="G150" s="244"/>
    </row>
    <row r="151" spans="1:7" x14ac:dyDescent="0.25">
      <c r="A151" s="237" t="s">
        <v>1832</v>
      </c>
      <c r="B151" s="605"/>
      <c r="C151" s="353"/>
      <c r="D151" s="353"/>
      <c r="E151" s="252"/>
      <c r="F151" s="353"/>
      <c r="G151" s="244"/>
    </row>
    <row r="152" spans="1:7" x14ac:dyDescent="0.25">
      <c r="A152" s="237" t="s">
        <v>1833</v>
      </c>
      <c r="B152" s="605"/>
      <c r="C152" s="353"/>
      <c r="D152" s="353"/>
      <c r="E152" s="252"/>
      <c r="F152" s="353"/>
      <c r="G152" s="244"/>
    </row>
    <row r="153" spans="1:7" x14ac:dyDescent="0.25">
      <c r="A153" s="237" t="s">
        <v>1834</v>
      </c>
      <c r="B153" s="605"/>
      <c r="C153" s="353"/>
      <c r="D153" s="353"/>
      <c r="E153" s="252"/>
      <c r="F153" s="353"/>
      <c r="G153" s="244"/>
    </row>
    <row r="154" spans="1:7" x14ac:dyDescent="0.25">
      <c r="A154" s="237" t="s">
        <v>1835</v>
      </c>
      <c r="B154" s="605"/>
      <c r="C154" s="353"/>
      <c r="D154" s="353"/>
      <c r="E154" s="252"/>
      <c r="F154" s="353"/>
      <c r="G154" s="244"/>
    </row>
    <row r="155" spans="1:7" x14ac:dyDescent="0.25">
      <c r="A155" s="237" t="s">
        <v>1836</v>
      </c>
      <c r="B155" s="605"/>
      <c r="C155" s="353"/>
      <c r="D155" s="353"/>
      <c r="E155" s="252"/>
      <c r="F155" s="353"/>
      <c r="G155" s="244"/>
    </row>
    <row r="156" spans="1:7" x14ac:dyDescent="0.25">
      <c r="A156" s="237" t="s">
        <v>1837</v>
      </c>
      <c r="B156" s="605"/>
      <c r="C156" s="353"/>
      <c r="D156" s="353"/>
      <c r="E156" s="252"/>
      <c r="F156" s="353"/>
      <c r="G156" s="244"/>
    </row>
    <row r="157" spans="1:7" x14ac:dyDescent="0.25">
      <c r="A157" s="237" t="s">
        <v>1838</v>
      </c>
      <c r="B157" s="605"/>
      <c r="C157" s="353"/>
      <c r="D157" s="353"/>
      <c r="E157" s="252"/>
      <c r="F157" s="353"/>
      <c r="G157" s="244"/>
    </row>
    <row r="158" spans="1:7" x14ac:dyDescent="0.25">
      <c r="A158" s="237" t="s">
        <v>1839</v>
      </c>
      <c r="B158" s="605"/>
      <c r="C158" s="353"/>
      <c r="D158" s="353"/>
      <c r="E158" s="252"/>
      <c r="F158" s="353"/>
      <c r="G158" s="244"/>
    </row>
    <row r="159" spans="1:7" x14ac:dyDescent="0.25">
      <c r="A159" s="237" t="s">
        <v>1840</v>
      </c>
      <c r="B159" s="605"/>
      <c r="C159" s="353"/>
      <c r="D159" s="353"/>
      <c r="E159" s="252"/>
      <c r="F159" s="353"/>
      <c r="G159" s="244"/>
    </row>
    <row r="160" spans="1:7" x14ac:dyDescent="0.25">
      <c r="A160" s="237" t="s">
        <v>1841</v>
      </c>
      <c r="B160" s="605"/>
      <c r="C160" s="353"/>
      <c r="D160" s="353"/>
      <c r="E160" s="252"/>
      <c r="F160" s="353"/>
      <c r="G160" s="244"/>
    </row>
    <row r="161" spans="1:7" x14ac:dyDescent="0.25">
      <c r="A161" s="237" t="s">
        <v>1842</v>
      </c>
      <c r="B161" s="605"/>
      <c r="C161" s="353"/>
      <c r="D161" s="353"/>
      <c r="E161" s="252"/>
      <c r="F161" s="353"/>
      <c r="G161" s="244"/>
    </row>
    <row r="162" spans="1:7" x14ac:dyDescent="0.25">
      <c r="A162" s="237" t="s">
        <v>1843</v>
      </c>
      <c r="B162" s="605"/>
      <c r="C162" s="353"/>
      <c r="D162" s="353"/>
      <c r="E162" s="252"/>
      <c r="F162" s="353"/>
      <c r="G162" s="244"/>
    </row>
    <row r="163" spans="1:7" x14ac:dyDescent="0.25">
      <c r="A163" s="237" t="s">
        <v>1844</v>
      </c>
      <c r="B163" s="605"/>
      <c r="C163" s="353"/>
      <c r="D163" s="353"/>
      <c r="E163" s="252"/>
      <c r="F163" s="353"/>
      <c r="G163" s="244"/>
    </row>
    <row r="164" spans="1:7" x14ac:dyDescent="0.25">
      <c r="A164" s="237" t="s">
        <v>1845</v>
      </c>
      <c r="B164" s="605"/>
      <c r="C164" s="353"/>
      <c r="D164" s="353"/>
      <c r="E164" s="252"/>
      <c r="F164" s="353"/>
      <c r="G164" s="244"/>
    </row>
    <row r="165" spans="1:7" x14ac:dyDescent="0.25">
      <c r="A165" s="237" t="s">
        <v>1846</v>
      </c>
      <c r="B165" s="605"/>
      <c r="C165" s="353"/>
      <c r="D165" s="353"/>
      <c r="E165" s="252"/>
      <c r="F165" s="353"/>
      <c r="G165" s="244"/>
    </row>
    <row r="166" spans="1:7" x14ac:dyDescent="0.25">
      <c r="A166" s="237" t="s">
        <v>1847</v>
      </c>
      <c r="B166" s="605"/>
      <c r="C166" s="353"/>
      <c r="D166" s="353"/>
      <c r="E166" s="252"/>
      <c r="F166" s="353"/>
      <c r="G166" s="244"/>
    </row>
    <row r="167" spans="1:7" x14ac:dyDescent="0.25">
      <c r="A167" s="237" t="s">
        <v>1848</v>
      </c>
      <c r="B167" s="605"/>
      <c r="C167" s="353"/>
      <c r="D167" s="353"/>
      <c r="E167" s="252"/>
      <c r="F167" s="353"/>
      <c r="G167" s="244"/>
    </row>
    <row r="168" spans="1:7" x14ac:dyDescent="0.25">
      <c r="A168" s="237" t="s">
        <v>1849</v>
      </c>
      <c r="B168" s="605"/>
      <c r="C168" s="353"/>
      <c r="D168" s="353"/>
      <c r="E168" s="252"/>
      <c r="F168" s="353"/>
      <c r="G168" s="244"/>
    </row>
    <row r="169" spans="1:7" x14ac:dyDescent="0.25">
      <c r="A169" s="237" t="s">
        <v>1850</v>
      </c>
      <c r="B169" s="605"/>
      <c r="C169" s="353"/>
      <c r="D169" s="353"/>
      <c r="E169" s="252"/>
      <c r="F169" s="353"/>
      <c r="G169" s="244"/>
    </row>
    <row r="170" spans="1:7" x14ac:dyDescent="0.25">
      <c r="A170" s="237" t="s">
        <v>1851</v>
      </c>
      <c r="B170" s="605"/>
      <c r="C170" s="353"/>
      <c r="D170" s="353"/>
      <c r="E170" s="252"/>
      <c r="F170" s="353"/>
      <c r="G170" s="244"/>
    </row>
    <row r="171" spans="1:7" x14ac:dyDescent="0.25">
      <c r="A171" s="85"/>
      <c r="B171" s="85" t="s">
        <v>639</v>
      </c>
      <c r="C171" s="85" t="s">
        <v>515</v>
      </c>
      <c r="D171" s="85" t="s">
        <v>516</v>
      </c>
      <c r="E171" s="85"/>
      <c r="F171" s="85" t="s">
        <v>483</v>
      </c>
      <c r="G171" s="85"/>
    </row>
    <row r="172" spans="1:7" x14ac:dyDescent="0.25">
      <c r="A172" s="237" t="s">
        <v>1852</v>
      </c>
      <c r="B172" s="279" t="s">
        <v>641</v>
      </c>
      <c r="C172" s="353">
        <v>1.2797945588342199E-2</v>
      </c>
      <c r="D172" s="353">
        <v>0</v>
      </c>
      <c r="E172" s="253"/>
      <c r="F172" s="353">
        <v>1.0356602527005401E-2</v>
      </c>
      <c r="G172" s="244"/>
    </row>
    <row r="173" spans="1:7" x14ac:dyDescent="0.25">
      <c r="A173" s="237" t="s">
        <v>1853</v>
      </c>
      <c r="B173" s="279" t="s">
        <v>643</v>
      </c>
      <c r="C173" s="353">
        <f>C176+C177+C178</f>
        <v>0.98720205441165798</v>
      </c>
      <c r="D173" s="353">
        <f>D176+D177+D178</f>
        <v>0.99999999999999933</v>
      </c>
      <c r="E173" s="253"/>
      <c r="F173" s="353">
        <f>F176+F177+F178</f>
        <v>0.9896433974729828</v>
      </c>
      <c r="G173" s="244"/>
    </row>
    <row r="174" spans="1:7" x14ac:dyDescent="0.25">
      <c r="A174" s="237" t="s">
        <v>1854</v>
      </c>
      <c r="B174" s="279" t="s">
        <v>146</v>
      </c>
      <c r="C174" s="353">
        <v>0</v>
      </c>
      <c r="D174" s="353">
        <v>0</v>
      </c>
      <c r="E174" s="253"/>
      <c r="F174" s="353">
        <v>0</v>
      </c>
      <c r="G174" s="244"/>
    </row>
    <row r="175" spans="1:7" x14ac:dyDescent="0.25">
      <c r="A175" s="237" t="s">
        <v>1855</v>
      </c>
      <c r="B175" s="279" t="s">
        <v>3035</v>
      </c>
      <c r="C175" s="252"/>
      <c r="D175" s="252"/>
      <c r="E175" s="253"/>
      <c r="F175" s="252"/>
      <c r="G175" s="244"/>
    </row>
    <row r="176" spans="1:7" x14ac:dyDescent="0.25">
      <c r="A176" s="237" t="s">
        <v>1856</v>
      </c>
      <c r="B176" s="279" t="s">
        <v>3036</v>
      </c>
      <c r="C176" s="252">
        <v>0.63748784799778202</v>
      </c>
      <c r="D176" s="252">
        <v>0.27197246935823599</v>
      </c>
      <c r="E176" s="253"/>
      <c r="F176" s="252">
        <v>0.56776193556177001</v>
      </c>
      <c r="G176" s="244"/>
    </row>
    <row r="177" spans="1:7" x14ac:dyDescent="0.25">
      <c r="A177" s="237" t="s">
        <v>1857</v>
      </c>
      <c r="B177" s="279" t="s">
        <v>3037</v>
      </c>
      <c r="C177" s="252">
        <v>3.7270903937755999E-2</v>
      </c>
      <c r="D177" s="252">
        <v>7.3038815710735295E-4</v>
      </c>
      <c r="E177" s="253"/>
      <c r="F177" s="252">
        <v>3.0300415272761699E-2</v>
      </c>
      <c r="G177" s="244"/>
    </row>
    <row r="178" spans="1:7" x14ac:dyDescent="0.25">
      <c r="A178" s="237" t="s">
        <v>1858</v>
      </c>
      <c r="B178" s="279" t="s">
        <v>3038</v>
      </c>
      <c r="C178" s="252">
        <v>0.31244330247612001</v>
      </c>
      <c r="D178" s="252">
        <v>0.72729714248465605</v>
      </c>
      <c r="E178" s="253"/>
      <c r="F178" s="252">
        <v>0.391581046638451</v>
      </c>
      <c r="G178" s="244"/>
    </row>
    <row r="179" spans="1:7" x14ac:dyDescent="0.25">
      <c r="A179" s="237" t="s">
        <v>1859</v>
      </c>
      <c r="B179" s="237"/>
      <c r="C179" s="252"/>
      <c r="D179" s="252"/>
      <c r="E179" s="253"/>
      <c r="F179" s="252"/>
      <c r="G179" s="244"/>
    </row>
    <row r="180" spans="1:7" x14ac:dyDescent="0.25">
      <c r="A180" s="237" t="s">
        <v>1860</v>
      </c>
      <c r="B180" s="237"/>
      <c r="C180" s="252"/>
      <c r="D180" s="252"/>
      <c r="E180" s="253"/>
      <c r="F180" s="252"/>
      <c r="G180" s="244"/>
    </row>
    <row r="181" spans="1:7" x14ac:dyDescent="0.25">
      <c r="A181" s="85"/>
      <c r="B181" s="85" t="s">
        <v>651</v>
      </c>
      <c r="C181" s="85" t="s">
        <v>515</v>
      </c>
      <c r="D181" s="85" t="s">
        <v>516</v>
      </c>
      <c r="E181" s="85"/>
      <c r="F181" s="85" t="s">
        <v>483</v>
      </c>
      <c r="G181" s="85"/>
    </row>
    <row r="182" spans="1:7" x14ac:dyDescent="0.25">
      <c r="A182" s="237" t="s">
        <v>1861</v>
      </c>
      <c r="B182" s="237" t="s">
        <v>653</v>
      </c>
      <c r="C182" s="353">
        <v>0.623252325264954</v>
      </c>
      <c r="D182" s="353">
        <v>0.69593217719007805</v>
      </c>
      <c r="E182" s="253"/>
      <c r="F182" s="353">
        <v>0.63711677334933203</v>
      </c>
      <c r="G182" s="244"/>
    </row>
    <row r="183" spans="1:7" x14ac:dyDescent="0.25">
      <c r="A183" s="237" t="s">
        <v>1862</v>
      </c>
      <c r="B183" s="237" t="s">
        <v>655</v>
      </c>
      <c r="C183" s="353">
        <v>0.37674767473505</v>
      </c>
      <c r="D183" s="353">
        <v>0.30406782280992101</v>
      </c>
      <c r="E183" s="253"/>
      <c r="F183" s="353">
        <v>0.36288322665065798</v>
      </c>
      <c r="G183" s="244"/>
    </row>
    <row r="184" spans="1:7" x14ac:dyDescent="0.25">
      <c r="A184" s="237" t="s">
        <v>1863</v>
      </c>
      <c r="B184" s="237" t="s">
        <v>146</v>
      </c>
      <c r="C184" s="353">
        <v>0</v>
      </c>
      <c r="D184" s="353">
        <v>0</v>
      </c>
      <c r="E184" s="253"/>
      <c r="F184" s="353">
        <v>0</v>
      </c>
      <c r="G184" s="244"/>
    </row>
    <row r="185" spans="1:7" x14ac:dyDescent="0.25">
      <c r="A185" s="237" t="s">
        <v>1864</v>
      </c>
      <c r="B185" s="237"/>
      <c r="C185" s="237"/>
      <c r="D185" s="237"/>
      <c r="E185" s="235"/>
      <c r="F185" s="237"/>
      <c r="G185" s="244"/>
    </row>
    <row r="186" spans="1:7" x14ac:dyDescent="0.25">
      <c r="A186" s="237" t="s">
        <v>1865</v>
      </c>
      <c r="B186" s="237"/>
      <c r="C186" s="237"/>
      <c r="D186" s="237"/>
      <c r="E186" s="235"/>
      <c r="F186" s="237"/>
      <c r="G186" s="244"/>
    </row>
    <row r="187" spans="1:7" x14ac:dyDescent="0.25">
      <c r="A187" s="237" t="s">
        <v>1866</v>
      </c>
      <c r="B187" s="237"/>
      <c r="C187" s="237"/>
      <c r="D187" s="237"/>
      <c r="E187" s="235"/>
      <c r="F187" s="237"/>
      <c r="G187" s="244"/>
    </row>
    <row r="188" spans="1:7" x14ac:dyDescent="0.25">
      <c r="A188" s="237" t="s">
        <v>1867</v>
      </c>
      <c r="B188" s="237"/>
      <c r="C188" s="237"/>
      <c r="D188" s="237"/>
      <c r="E188" s="235"/>
      <c r="F188" s="237"/>
      <c r="G188" s="244"/>
    </row>
    <row r="189" spans="1:7" x14ac:dyDescent="0.25">
      <c r="A189" s="237" t="s">
        <v>1868</v>
      </c>
      <c r="B189" s="237"/>
      <c r="C189" s="237"/>
      <c r="D189" s="237"/>
      <c r="E189" s="235"/>
      <c r="F189" s="237"/>
      <c r="G189" s="244"/>
    </row>
    <row r="190" spans="1:7" x14ac:dyDescent="0.25">
      <c r="A190" s="237" t="s">
        <v>1869</v>
      </c>
      <c r="B190" s="237"/>
      <c r="C190" s="237"/>
      <c r="D190" s="237"/>
      <c r="E190" s="235"/>
      <c r="F190" s="237"/>
      <c r="G190" s="244"/>
    </row>
    <row r="191" spans="1:7" x14ac:dyDescent="0.25">
      <c r="A191" s="85"/>
      <c r="B191" s="85" t="s">
        <v>663</v>
      </c>
      <c r="C191" s="85" t="s">
        <v>515</v>
      </c>
      <c r="D191" s="85" t="s">
        <v>516</v>
      </c>
      <c r="E191" s="85"/>
      <c r="F191" s="85" t="s">
        <v>483</v>
      </c>
      <c r="G191" s="85"/>
    </row>
    <row r="192" spans="1:7" x14ac:dyDescent="0.25">
      <c r="A192" s="237" t="s">
        <v>1870</v>
      </c>
      <c r="B192" s="245" t="s">
        <v>665</v>
      </c>
      <c r="C192" s="353">
        <v>6.1033809929460801E-2</v>
      </c>
      <c r="D192" s="353">
        <v>1.7031364154823099E-2</v>
      </c>
      <c r="E192" s="253"/>
      <c r="F192" s="353">
        <v>5.26398794402098E-2</v>
      </c>
      <c r="G192" s="244"/>
    </row>
    <row r="193" spans="1:7" x14ac:dyDescent="0.25">
      <c r="A193" s="237" t="s">
        <v>1871</v>
      </c>
      <c r="B193" s="245" t="s">
        <v>667</v>
      </c>
      <c r="C193" s="353">
        <v>6.12841906864054E-2</v>
      </c>
      <c r="D193" s="353">
        <v>0.181646248749706</v>
      </c>
      <c r="E193" s="253"/>
      <c r="F193" s="353">
        <v>8.42445223484415E-2</v>
      </c>
      <c r="G193" s="244"/>
    </row>
    <row r="194" spans="1:7" x14ac:dyDescent="0.25">
      <c r="A194" s="237" t="s">
        <v>1872</v>
      </c>
      <c r="B194" s="245" t="s">
        <v>669</v>
      </c>
      <c r="C194" s="353">
        <v>6.0276925661128203E-2</v>
      </c>
      <c r="D194" s="353">
        <v>7.0346848798518796E-2</v>
      </c>
      <c r="E194" s="252"/>
      <c r="F194" s="353">
        <v>6.2197869675927601E-2</v>
      </c>
      <c r="G194" s="244"/>
    </row>
    <row r="195" spans="1:7" x14ac:dyDescent="0.25">
      <c r="A195" s="237" t="s">
        <v>1873</v>
      </c>
      <c r="B195" s="245" t="s">
        <v>671</v>
      </c>
      <c r="C195" s="353">
        <v>0.127217259131158</v>
      </c>
      <c r="D195" s="353">
        <v>8.84454656488117E-2</v>
      </c>
      <c r="E195" s="252"/>
      <c r="F195" s="353">
        <v>0.119821130718177</v>
      </c>
      <c r="G195" s="244"/>
    </row>
    <row r="196" spans="1:7" x14ac:dyDescent="0.25">
      <c r="A196" s="237" t="s">
        <v>1874</v>
      </c>
      <c r="B196" s="245" t="s">
        <v>673</v>
      </c>
      <c r="C196" s="353">
        <v>0.69018781459184497</v>
      </c>
      <c r="D196" s="353">
        <v>0.642530072648137</v>
      </c>
      <c r="E196" s="252"/>
      <c r="F196" s="353">
        <v>0.68109659781722898</v>
      </c>
      <c r="G196" s="244"/>
    </row>
    <row r="197" spans="1:7" x14ac:dyDescent="0.25">
      <c r="A197" s="237" t="s">
        <v>2650</v>
      </c>
      <c r="B197" s="242"/>
      <c r="C197" s="252"/>
      <c r="D197" s="252"/>
      <c r="E197" s="252"/>
      <c r="F197" s="252"/>
      <c r="G197" s="244"/>
    </row>
    <row r="198" spans="1:7" x14ac:dyDescent="0.25">
      <c r="A198" s="275" t="s">
        <v>2651</v>
      </c>
      <c r="B198" s="242"/>
      <c r="C198" s="252"/>
      <c r="D198" s="252"/>
      <c r="E198" s="252"/>
      <c r="F198" s="252"/>
      <c r="G198" s="244"/>
    </row>
    <row r="199" spans="1:7" x14ac:dyDescent="0.25">
      <c r="A199" s="275" t="s">
        <v>2652</v>
      </c>
      <c r="B199" s="245"/>
      <c r="C199" s="252"/>
      <c r="D199" s="252"/>
      <c r="E199" s="252"/>
      <c r="F199" s="252"/>
      <c r="G199" s="244"/>
    </row>
    <row r="200" spans="1:7" x14ac:dyDescent="0.25">
      <c r="A200" s="275" t="s">
        <v>2653</v>
      </c>
      <c r="B200" s="245"/>
      <c r="C200" s="252"/>
      <c r="D200" s="252"/>
      <c r="E200" s="252"/>
      <c r="F200" s="252"/>
      <c r="G200" s="244"/>
    </row>
    <row r="201" spans="1:7" x14ac:dyDescent="0.25">
      <c r="A201" s="85"/>
      <c r="B201" s="85" t="s">
        <v>678</v>
      </c>
      <c r="C201" s="85" t="s">
        <v>515</v>
      </c>
      <c r="D201" s="85" t="s">
        <v>516</v>
      </c>
      <c r="E201" s="85"/>
      <c r="F201" s="85" t="s">
        <v>483</v>
      </c>
      <c r="G201" s="85"/>
    </row>
    <row r="202" spans="1:7" x14ac:dyDescent="0.25">
      <c r="A202" s="237" t="s">
        <v>1875</v>
      </c>
      <c r="B202" s="237" t="s">
        <v>680</v>
      </c>
      <c r="C202" s="353">
        <v>9.0889330114752242E-4</v>
      </c>
      <c r="D202" s="353">
        <v>7.7832142348206897E-4</v>
      </c>
      <c r="E202" s="253"/>
      <c r="F202" s="353">
        <v>8.8398533874497673E-4</v>
      </c>
      <c r="G202" s="244"/>
    </row>
    <row r="203" spans="1:7" x14ac:dyDescent="0.25">
      <c r="A203" s="237" t="s">
        <v>2654</v>
      </c>
      <c r="B203" s="246"/>
      <c r="C203" s="252"/>
      <c r="D203" s="252"/>
      <c r="E203" s="253"/>
      <c r="F203" s="252"/>
      <c r="G203" s="244"/>
    </row>
    <row r="204" spans="1:7" x14ac:dyDescent="0.25">
      <c r="A204" s="275" t="s">
        <v>2655</v>
      </c>
      <c r="B204" s="246"/>
      <c r="C204" s="252"/>
      <c r="D204" s="252"/>
      <c r="E204" s="253"/>
      <c r="F204" s="252"/>
      <c r="G204" s="244"/>
    </row>
    <row r="205" spans="1:7" x14ac:dyDescent="0.25">
      <c r="A205" s="275" t="s">
        <v>2656</v>
      </c>
      <c r="B205" s="246"/>
      <c r="C205" s="252"/>
      <c r="D205" s="252"/>
      <c r="E205" s="253"/>
      <c r="F205" s="252"/>
      <c r="G205" s="244"/>
    </row>
    <row r="206" spans="1:7" x14ac:dyDescent="0.25">
      <c r="A206" s="275" t="s">
        <v>2657</v>
      </c>
      <c r="B206" s="246"/>
      <c r="C206" s="252"/>
      <c r="D206" s="252"/>
      <c r="E206" s="253"/>
      <c r="F206" s="252"/>
      <c r="G206" s="244"/>
    </row>
    <row r="207" spans="1:7" x14ac:dyDescent="0.25">
      <c r="A207" s="275" t="s">
        <v>2658</v>
      </c>
      <c r="B207" s="244"/>
      <c r="C207" s="244"/>
      <c r="D207" s="244"/>
      <c r="E207" s="244"/>
      <c r="F207" s="244"/>
      <c r="G207" s="244"/>
    </row>
    <row r="208" spans="1:7" x14ac:dyDescent="0.25">
      <c r="A208" s="275" t="s">
        <v>2659</v>
      </c>
      <c r="B208" s="244"/>
      <c r="C208" s="244"/>
      <c r="D208" s="244"/>
      <c r="E208" s="244"/>
      <c r="F208" s="244"/>
      <c r="G208" s="244"/>
    </row>
    <row r="209" spans="1:7" x14ac:dyDescent="0.25">
      <c r="A209" s="275" t="s">
        <v>2660</v>
      </c>
      <c r="B209" s="244"/>
      <c r="C209" s="244"/>
      <c r="D209" s="244"/>
      <c r="E209" s="244"/>
      <c r="F209" s="244"/>
      <c r="G209" s="244"/>
    </row>
    <row r="210" spans="1:7" ht="18.75" x14ac:dyDescent="0.25">
      <c r="A210" s="174"/>
      <c r="B210" s="266" t="s">
        <v>1692</v>
      </c>
      <c r="C210" s="265"/>
      <c r="D210" s="265"/>
      <c r="E210" s="265"/>
      <c r="F210" s="265"/>
      <c r="G210" s="265"/>
    </row>
    <row r="211" spans="1:7" x14ac:dyDescent="0.25">
      <c r="A211" s="85"/>
      <c r="B211" s="85" t="s">
        <v>685</v>
      </c>
      <c r="C211" s="85" t="s">
        <v>686</v>
      </c>
      <c r="D211" s="85" t="s">
        <v>687</v>
      </c>
      <c r="E211" s="85"/>
      <c r="F211" s="85" t="s">
        <v>515</v>
      </c>
      <c r="G211" s="85" t="s">
        <v>688</v>
      </c>
    </row>
    <row r="212" spans="1:7" x14ac:dyDescent="0.25">
      <c r="A212" s="237" t="s">
        <v>1876</v>
      </c>
      <c r="B212" s="244" t="s">
        <v>690</v>
      </c>
      <c r="C212" s="310">
        <f>C239/D239*1000</f>
        <v>2263.0720231854239</v>
      </c>
      <c r="D212" s="237"/>
      <c r="E212" s="247"/>
      <c r="F212" s="248"/>
      <c r="G212" s="248"/>
    </row>
    <row r="213" spans="1:7" x14ac:dyDescent="0.25">
      <c r="A213" s="247"/>
      <c r="B213" s="249"/>
      <c r="C213" s="247"/>
      <c r="D213" s="247"/>
      <c r="E213" s="247"/>
      <c r="F213" s="248"/>
      <c r="G213" s="248"/>
    </row>
    <row r="214" spans="1:7" x14ac:dyDescent="0.25">
      <c r="A214" s="237"/>
      <c r="B214" s="244" t="s">
        <v>691</v>
      </c>
      <c r="C214" s="247"/>
      <c r="D214" s="247"/>
      <c r="E214" s="247"/>
      <c r="F214" s="248"/>
      <c r="G214" s="248"/>
    </row>
    <row r="215" spans="1:7" x14ac:dyDescent="0.25">
      <c r="A215" s="237" t="s">
        <v>1877</v>
      </c>
      <c r="B215" s="281" t="s">
        <v>2883</v>
      </c>
      <c r="C215" s="347">
        <v>22964.705073170298</v>
      </c>
      <c r="D215" s="354">
        <v>20078</v>
      </c>
      <c r="E215" s="247"/>
      <c r="F215" s="254">
        <f>IF($C$239=0,"",IF(C215="[for completion]","",IF(C215="","",C215/$C$239)))</f>
        <v>0.31623236302162316</v>
      </c>
      <c r="G215" s="254">
        <f>IF($D$239=0,"",IF(D215="[for completion]","",IF(D215="","",D215/$D$239)))</f>
        <v>0.62569727944155318</v>
      </c>
    </row>
    <row r="216" spans="1:7" x14ac:dyDescent="0.25">
      <c r="A216" s="237" t="s">
        <v>1878</v>
      </c>
      <c r="B216" s="281" t="s">
        <v>2882</v>
      </c>
      <c r="C216" s="347">
        <v>29795.577164978298</v>
      </c>
      <c r="D216" s="354">
        <v>10800</v>
      </c>
      <c r="E216" s="247"/>
      <c r="F216" s="254">
        <f t="shared" ref="F216:F238" si="4">IF($C$239=0,"",IF(C216="[for completion]","",IF(C216="","",C216/$C$239)))</f>
        <v>0.41029596262842155</v>
      </c>
      <c r="G216" s="254">
        <f t="shared" ref="G216:G238" si="5">IF($D$239=0,"",IF(D216="[for completion]","",IF(D216="","",D216/$D$239)))</f>
        <v>0.33656393156533393</v>
      </c>
    </row>
    <row r="217" spans="1:7" x14ac:dyDescent="0.25">
      <c r="A217" s="237" t="s">
        <v>1879</v>
      </c>
      <c r="B217" s="281" t="s">
        <v>2881</v>
      </c>
      <c r="C217" s="347">
        <v>8399.9660077199605</v>
      </c>
      <c r="D217" s="354">
        <v>986</v>
      </c>
      <c r="E217" s="247"/>
      <c r="F217" s="254">
        <f t="shared" si="4"/>
        <v>0.11567059500476673</v>
      </c>
      <c r="G217" s="254">
        <f t="shared" si="5"/>
        <v>3.0727040418835116E-2</v>
      </c>
    </row>
    <row r="218" spans="1:7" x14ac:dyDescent="0.25">
      <c r="A218" s="237" t="s">
        <v>1880</v>
      </c>
      <c r="B218" s="281" t="s">
        <v>2880</v>
      </c>
      <c r="C218" s="347">
        <v>4904.2844080014902</v>
      </c>
      <c r="D218" s="354">
        <v>157</v>
      </c>
      <c r="E218" s="247"/>
      <c r="F218" s="254">
        <f t="shared" si="4"/>
        <v>6.7533784663506305E-2</v>
      </c>
      <c r="G218" s="254">
        <f t="shared" si="5"/>
        <v>4.8926423384960576E-3</v>
      </c>
    </row>
    <row r="219" spans="1:7" x14ac:dyDescent="0.25">
      <c r="A219" s="237" t="s">
        <v>1881</v>
      </c>
      <c r="B219" s="281" t="s">
        <v>2880</v>
      </c>
      <c r="C219" s="347">
        <v>3426.2730518170301</v>
      </c>
      <c r="D219" s="354">
        <v>49</v>
      </c>
      <c r="E219" s="247"/>
      <c r="F219" s="254">
        <f t="shared" si="4"/>
        <v>4.718102932657562E-2</v>
      </c>
      <c r="G219" s="254">
        <f t="shared" si="5"/>
        <v>1.5270030228427187E-3</v>
      </c>
    </row>
    <row r="220" spans="1:7" x14ac:dyDescent="0.25">
      <c r="A220" s="237" t="s">
        <v>1882</v>
      </c>
      <c r="B220" s="281" t="s">
        <v>2878</v>
      </c>
      <c r="C220" s="347">
        <v>3128.9124463100002</v>
      </c>
      <c r="D220" s="354">
        <v>19</v>
      </c>
      <c r="E220" s="247"/>
      <c r="F220" s="254">
        <f t="shared" si="4"/>
        <v>4.3086265355106637E-2</v>
      </c>
      <c r="G220" s="254">
        <f t="shared" si="5"/>
        <v>5.9210321293901339E-4</v>
      </c>
    </row>
    <row r="221" spans="1:7" x14ac:dyDescent="0.25">
      <c r="A221" s="237" t="s">
        <v>1883</v>
      </c>
      <c r="B221" s="281"/>
      <c r="C221" s="347"/>
      <c r="D221" s="354"/>
      <c r="E221" s="247"/>
      <c r="F221" s="254" t="str">
        <f t="shared" si="4"/>
        <v/>
      </c>
      <c r="G221" s="254" t="str">
        <f t="shared" si="5"/>
        <v/>
      </c>
    </row>
    <row r="222" spans="1:7" x14ac:dyDescent="0.25">
      <c r="A222" s="237" t="s">
        <v>1884</v>
      </c>
      <c r="B222" s="281"/>
      <c r="C222" s="347"/>
      <c r="D222" s="354"/>
      <c r="E222" s="247"/>
      <c r="F222" s="254" t="str">
        <f t="shared" si="4"/>
        <v/>
      </c>
      <c r="G222" s="254" t="str">
        <f t="shared" si="5"/>
        <v/>
      </c>
    </row>
    <row r="223" spans="1:7" x14ac:dyDescent="0.25">
      <c r="A223" s="237" t="s">
        <v>1885</v>
      </c>
      <c r="B223" s="281"/>
      <c r="C223" s="347"/>
      <c r="D223" s="354"/>
      <c r="E223" s="247"/>
      <c r="F223" s="254" t="str">
        <f t="shared" si="4"/>
        <v/>
      </c>
      <c r="G223" s="254" t="str">
        <f t="shared" si="5"/>
        <v/>
      </c>
    </row>
    <row r="224" spans="1:7" x14ac:dyDescent="0.25">
      <c r="A224" s="237" t="s">
        <v>1886</v>
      </c>
      <c r="B224" s="281"/>
      <c r="C224" s="347"/>
      <c r="D224" s="354"/>
      <c r="E224" s="244"/>
      <c r="F224" s="254" t="str">
        <f t="shared" si="4"/>
        <v/>
      </c>
      <c r="G224" s="254" t="str">
        <f t="shared" si="5"/>
        <v/>
      </c>
    </row>
    <row r="225" spans="1:7" x14ac:dyDescent="0.25">
      <c r="A225" s="237" t="s">
        <v>1887</v>
      </c>
      <c r="B225" s="281"/>
      <c r="C225" s="347"/>
      <c r="D225" s="354"/>
      <c r="E225" s="244"/>
      <c r="F225" s="254" t="str">
        <f t="shared" si="4"/>
        <v/>
      </c>
      <c r="G225" s="254" t="str">
        <f t="shared" si="5"/>
        <v/>
      </c>
    </row>
    <row r="226" spans="1:7" x14ac:dyDescent="0.25">
      <c r="A226" s="237" t="s">
        <v>1888</v>
      </c>
      <c r="B226" s="281"/>
      <c r="C226" s="347"/>
      <c r="D226" s="354"/>
      <c r="E226" s="244"/>
      <c r="F226" s="254" t="str">
        <f t="shared" si="4"/>
        <v/>
      </c>
      <c r="G226" s="254" t="str">
        <f t="shared" si="5"/>
        <v/>
      </c>
    </row>
    <row r="227" spans="1:7" x14ac:dyDescent="0.25">
      <c r="A227" s="237" t="s">
        <v>1889</v>
      </c>
      <c r="B227" s="281"/>
      <c r="C227" s="347"/>
      <c r="D227" s="354"/>
      <c r="E227" s="244"/>
      <c r="F227" s="254" t="str">
        <f t="shared" si="4"/>
        <v/>
      </c>
      <c r="G227" s="254" t="str">
        <f t="shared" si="5"/>
        <v/>
      </c>
    </row>
    <row r="228" spans="1:7" x14ac:dyDescent="0.25">
      <c r="A228" s="237" t="s">
        <v>1890</v>
      </c>
      <c r="B228" s="281"/>
      <c r="C228" s="347"/>
      <c r="D228" s="354"/>
      <c r="E228" s="244"/>
      <c r="F228" s="254" t="str">
        <f t="shared" si="4"/>
        <v/>
      </c>
      <c r="G228" s="254" t="str">
        <f t="shared" si="5"/>
        <v/>
      </c>
    </row>
    <row r="229" spans="1:7" x14ac:dyDescent="0.25">
      <c r="A229" s="237" t="s">
        <v>1891</v>
      </c>
      <c r="B229" s="281"/>
      <c r="C229" s="347"/>
      <c r="D229" s="354"/>
      <c r="E229" s="244"/>
      <c r="F229" s="254" t="str">
        <f t="shared" si="4"/>
        <v/>
      </c>
      <c r="G229" s="254" t="str">
        <f t="shared" si="5"/>
        <v/>
      </c>
    </row>
    <row r="230" spans="1:7" x14ac:dyDescent="0.25">
      <c r="A230" s="237" t="s">
        <v>1892</v>
      </c>
      <c r="B230" s="281"/>
      <c r="C230" s="347"/>
      <c r="D230" s="354"/>
      <c r="E230" s="237"/>
      <c r="F230" s="254" t="str">
        <f t="shared" si="4"/>
        <v/>
      </c>
      <c r="G230" s="254" t="str">
        <f t="shared" si="5"/>
        <v/>
      </c>
    </row>
    <row r="231" spans="1:7" x14ac:dyDescent="0.25">
      <c r="A231" s="237" t="s">
        <v>1893</v>
      </c>
      <c r="B231" s="281"/>
      <c r="C231" s="347"/>
      <c r="D231" s="354"/>
      <c r="E231" s="240"/>
      <c r="F231" s="254" t="str">
        <f t="shared" si="4"/>
        <v/>
      </c>
      <c r="G231" s="254" t="str">
        <f t="shared" si="5"/>
        <v/>
      </c>
    </row>
    <row r="232" spans="1:7" x14ac:dyDescent="0.25">
      <c r="A232" s="237" t="s">
        <v>1894</v>
      </c>
      <c r="B232" s="281"/>
      <c r="C232" s="347"/>
      <c r="D232" s="354"/>
      <c r="E232" s="240"/>
      <c r="F232" s="254" t="str">
        <f t="shared" si="4"/>
        <v/>
      </c>
      <c r="G232" s="254" t="str">
        <f t="shared" si="5"/>
        <v/>
      </c>
    </row>
    <row r="233" spans="1:7" x14ac:dyDescent="0.25">
      <c r="A233" s="237" t="s">
        <v>1895</v>
      </c>
      <c r="B233" s="281"/>
      <c r="C233" s="347"/>
      <c r="D233" s="354"/>
      <c r="E233" s="240"/>
      <c r="F233" s="254" t="str">
        <f t="shared" si="4"/>
        <v/>
      </c>
      <c r="G233" s="254" t="str">
        <f t="shared" si="5"/>
        <v/>
      </c>
    </row>
    <row r="234" spans="1:7" x14ac:dyDescent="0.25">
      <c r="A234" s="237" t="s">
        <v>1896</v>
      </c>
      <c r="B234" s="281"/>
      <c r="C234" s="347"/>
      <c r="D234" s="354"/>
      <c r="E234" s="240"/>
      <c r="F234" s="254" t="str">
        <f t="shared" si="4"/>
        <v/>
      </c>
      <c r="G234" s="254" t="str">
        <f t="shared" si="5"/>
        <v/>
      </c>
    </row>
    <row r="235" spans="1:7" x14ac:dyDescent="0.25">
      <c r="A235" s="237" t="s">
        <v>1897</v>
      </c>
      <c r="B235" s="281"/>
      <c r="C235" s="347"/>
      <c r="D235" s="354"/>
      <c r="E235" s="240"/>
      <c r="F235" s="254" t="str">
        <f t="shared" si="4"/>
        <v/>
      </c>
      <c r="G235" s="254" t="str">
        <f t="shared" si="5"/>
        <v/>
      </c>
    </row>
    <row r="236" spans="1:7" x14ac:dyDescent="0.25">
      <c r="A236" s="237" t="s">
        <v>1898</v>
      </c>
      <c r="B236" s="281"/>
      <c r="C236" s="347"/>
      <c r="D236" s="354"/>
      <c r="E236" s="240"/>
      <c r="F236" s="254" t="str">
        <f t="shared" si="4"/>
        <v/>
      </c>
      <c r="G236" s="254" t="str">
        <f t="shared" si="5"/>
        <v/>
      </c>
    </row>
    <row r="237" spans="1:7" x14ac:dyDescent="0.25">
      <c r="A237" s="237" t="s">
        <v>1899</v>
      </c>
      <c r="B237" s="281"/>
      <c r="C237" s="347"/>
      <c r="D237" s="354"/>
      <c r="E237" s="240"/>
      <c r="F237" s="254" t="str">
        <f t="shared" si="4"/>
        <v/>
      </c>
      <c r="G237" s="254" t="str">
        <f t="shared" si="5"/>
        <v/>
      </c>
    </row>
    <row r="238" spans="1:7" x14ac:dyDescent="0.25">
      <c r="A238" s="237" t="s">
        <v>1900</v>
      </c>
      <c r="B238" s="281"/>
      <c r="C238" s="347"/>
      <c r="D238" s="354"/>
      <c r="E238" s="240"/>
      <c r="F238" s="254" t="str">
        <f t="shared" si="4"/>
        <v/>
      </c>
      <c r="G238" s="254" t="str">
        <f t="shared" si="5"/>
        <v/>
      </c>
    </row>
    <row r="239" spans="1:7" x14ac:dyDescent="0.25">
      <c r="A239" s="237" t="s">
        <v>1901</v>
      </c>
      <c r="B239" s="250" t="s">
        <v>148</v>
      </c>
      <c r="C239" s="260">
        <f>SUM(C215:C238)</f>
        <v>72619.718151997076</v>
      </c>
      <c r="D239" s="260">
        <f>SUM(D215:D238)</f>
        <v>32089</v>
      </c>
      <c r="E239" s="240"/>
      <c r="F239" s="259">
        <f>SUM(F215:F238)</f>
        <v>1.0000000000000002</v>
      </c>
      <c r="G239" s="259">
        <f>SUM(G215:G238)</f>
        <v>1</v>
      </c>
    </row>
    <row r="240" spans="1:7" x14ac:dyDescent="0.25">
      <c r="A240" s="85"/>
      <c r="B240" s="85" t="s">
        <v>717</v>
      </c>
      <c r="C240" s="85" t="s">
        <v>686</v>
      </c>
      <c r="D240" s="85" t="s">
        <v>687</v>
      </c>
      <c r="E240" s="85"/>
      <c r="F240" s="85" t="s">
        <v>515</v>
      </c>
      <c r="G240" s="85" t="s">
        <v>688</v>
      </c>
    </row>
    <row r="241" spans="1:7" x14ac:dyDescent="0.25">
      <c r="A241" s="237" t="s">
        <v>1902</v>
      </c>
      <c r="B241" s="237" t="s">
        <v>719</v>
      </c>
      <c r="C241" s="353" t="s">
        <v>1242</v>
      </c>
      <c r="D241" s="237"/>
      <c r="E241" s="237"/>
      <c r="F241" s="256"/>
      <c r="G241" s="256"/>
    </row>
    <row r="242" spans="1:7" x14ac:dyDescent="0.25">
      <c r="A242" s="237"/>
      <c r="B242" s="237"/>
      <c r="C242" s="237"/>
      <c r="D242" s="237"/>
      <c r="E242" s="237"/>
      <c r="F242" s="256"/>
      <c r="G242" s="256"/>
    </row>
    <row r="243" spans="1:7" x14ac:dyDescent="0.25">
      <c r="A243" s="237"/>
      <c r="B243" s="244" t="s">
        <v>720</v>
      </c>
      <c r="C243" s="237"/>
      <c r="D243" s="237"/>
      <c r="E243" s="237"/>
      <c r="F243" s="256"/>
      <c r="G243" s="256"/>
    </row>
    <row r="244" spans="1:7" x14ac:dyDescent="0.25">
      <c r="A244" s="237" t="s">
        <v>1903</v>
      </c>
      <c r="B244" s="237" t="s">
        <v>722</v>
      </c>
      <c r="C244" s="353" t="s">
        <v>1242</v>
      </c>
      <c r="D244" s="353" t="s">
        <v>1242</v>
      </c>
      <c r="E244" s="237"/>
      <c r="F244" s="254" t="str">
        <f>IF($C$252=0,"",IF(C244="[for completion]","",IF(C244="","",C244/$C$252)))</f>
        <v/>
      </c>
      <c r="G244" s="254" t="str">
        <f>IF($D$252=0,"",IF(D244="[for completion]","",IF(D244="","",D244/$D$252)))</f>
        <v/>
      </c>
    </row>
    <row r="245" spans="1:7" x14ac:dyDescent="0.25">
      <c r="A245" s="237" t="s">
        <v>1904</v>
      </c>
      <c r="B245" s="237" t="s">
        <v>724</v>
      </c>
      <c r="C245" s="353" t="s">
        <v>1242</v>
      </c>
      <c r="D245" s="353" t="s">
        <v>1242</v>
      </c>
      <c r="E245" s="237"/>
      <c r="F245" s="254" t="str">
        <f t="shared" ref="F245:F251" si="6">IF($C$252=0,"",IF(C245="[for completion]","",IF(C245="","",C245/$C$252)))</f>
        <v/>
      </c>
      <c r="G245" s="254" t="str">
        <f t="shared" ref="G245:G251" si="7">IF($D$252=0,"",IF(D245="[for completion]","",IF(D245="","",D245/$D$252)))</f>
        <v/>
      </c>
    </row>
    <row r="246" spans="1:7" x14ac:dyDescent="0.25">
      <c r="A246" s="237" t="s">
        <v>1905</v>
      </c>
      <c r="B246" s="237" t="s">
        <v>726</v>
      </c>
      <c r="C246" s="353" t="s">
        <v>1242</v>
      </c>
      <c r="D246" s="353" t="s">
        <v>1242</v>
      </c>
      <c r="E246" s="237"/>
      <c r="F246" s="254" t="str">
        <f t="shared" si="6"/>
        <v/>
      </c>
      <c r="G246" s="254" t="str">
        <f t="shared" si="7"/>
        <v/>
      </c>
    </row>
    <row r="247" spans="1:7" x14ac:dyDescent="0.25">
      <c r="A247" s="237" t="s">
        <v>1906</v>
      </c>
      <c r="B247" s="237" t="s">
        <v>728</v>
      </c>
      <c r="C247" s="353" t="s">
        <v>1242</v>
      </c>
      <c r="D247" s="353" t="s">
        <v>1242</v>
      </c>
      <c r="E247" s="237"/>
      <c r="F247" s="254" t="str">
        <f t="shared" si="6"/>
        <v/>
      </c>
      <c r="G247" s="254" t="str">
        <f t="shared" si="7"/>
        <v/>
      </c>
    </row>
    <row r="248" spans="1:7" x14ac:dyDescent="0.25">
      <c r="A248" s="237" t="s">
        <v>1907</v>
      </c>
      <c r="B248" s="237" t="s">
        <v>730</v>
      </c>
      <c r="C248" s="353" t="s">
        <v>1242</v>
      </c>
      <c r="D248" s="353" t="s">
        <v>1242</v>
      </c>
      <c r="E248" s="237"/>
      <c r="F248" s="254" t="str">
        <f>IF($C$252=0,"",IF(C248="[for completion]","",IF(C248="","",C248/$C$252)))</f>
        <v/>
      </c>
      <c r="G248" s="254" t="str">
        <f t="shared" si="7"/>
        <v/>
      </c>
    </row>
    <row r="249" spans="1:7" x14ac:dyDescent="0.25">
      <c r="A249" s="237" t="s">
        <v>1908</v>
      </c>
      <c r="B249" s="237" t="s">
        <v>732</v>
      </c>
      <c r="C249" s="353" t="s">
        <v>1242</v>
      </c>
      <c r="D249" s="353" t="s">
        <v>1242</v>
      </c>
      <c r="E249" s="237"/>
      <c r="F249" s="254" t="str">
        <f t="shared" si="6"/>
        <v/>
      </c>
      <c r="G249" s="254" t="str">
        <f t="shared" si="7"/>
        <v/>
      </c>
    </row>
    <row r="250" spans="1:7" x14ac:dyDescent="0.25">
      <c r="A250" s="237" t="s">
        <v>1909</v>
      </c>
      <c r="B250" s="237" t="s">
        <v>734</v>
      </c>
      <c r="C250" s="353" t="s">
        <v>1242</v>
      </c>
      <c r="D250" s="353" t="s">
        <v>1242</v>
      </c>
      <c r="E250" s="237"/>
      <c r="F250" s="254" t="str">
        <f t="shared" si="6"/>
        <v/>
      </c>
      <c r="G250" s="254" t="str">
        <f t="shared" si="7"/>
        <v/>
      </c>
    </row>
    <row r="251" spans="1:7" x14ac:dyDescent="0.25">
      <c r="A251" s="237" t="s">
        <v>1910</v>
      </c>
      <c r="B251" s="237" t="s">
        <v>736</v>
      </c>
      <c r="C251" s="353" t="s">
        <v>1242</v>
      </c>
      <c r="D251" s="353" t="s">
        <v>1242</v>
      </c>
      <c r="E251" s="237"/>
      <c r="F251" s="254" t="str">
        <f t="shared" si="6"/>
        <v/>
      </c>
      <c r="G251" s="254" t="str">
        <f t="shared" si="7"/>
        <v/>
      </c>
    </row>
    <row r="252" spans="1:7" x14ac:dyDescent="0.25">
      <c r="A252" s="237" t="s">
        <v>1911</v>
      </c>
      <c r="B252" s="250" t="s">
        <v>148</v>
      </c>
      <c r="C252" s="255">
        <v>0</v>
      </c>
      <c r="D252" s="257">
        <v>0</v>
      </c>
      <c r="E252" s="237"/>
      <c r="F252" s="259">
        <f>SUM(F241:F251)</f>
        <v>0</v>
      </c>
      <c r="G252" s="259">
        <f>SUM(G241:G251)</f>
        <v>0</v>
      </c>
    </row>
    <row r="253" spans="1:7" x14ac:dyDescent="0.25">
      <c r="A253" s="237" t="s">
        <v>1912</v>
      </c>
      <c r="B253" s="241" t="s">
        <v>739</v>
      </c>
      <c r="C253" s="347"/>
      <c r="D253" s="354"/>
      <c r="E253" s="237"/>
      <c r="F253" s="254" t="s">
        <v>1715</v>
      </c>
      <c r="G253" s="254" t="s">
        <v>1715</v>
      </c>
    </row>
    <row r="254" spans="1:7" x14ac:dyDescent="0.25">
      <c r="A254" s="237" t="s">
        <v>1913</v>
      </c>
      <c r="B254" s="241" t="s">
        <v>741</v>
      </c>
      <c r="C254" s="347"/>
      <c r="D254" s="354"/>
      <c r="E254" s="237"/>
      <c r="F254" s="254" t="s">
        <v>1715</v>
      </c>
      <c r="G254" s="254" t="s">
        <v>1715</v>
      </c>
    </row>
    <row r="255" spans="1:7" x14ac:dyDescent="0.25">
      <c r="A255" s="237" t="s">
        <v>1914</v>
      </c>
      <c r="B255" s="241" t="s">
        <v>743</v>
      </c>
      <c r="C255" s="347"/>
      <c r="D255" s="354"/>
      <c r="E255" s="237"/>
      <c r="F255" s="254" t="s">
        <v>1715</v>
      </c>
      <c r="G255" s="254" t="s">
        <v>1715</v>
      </c>
    </row>
    <row r="256" spans="1:7" x14ac:dyDescent="0.25">
      <c r="A256" s="237" t="s">
        <v>1915</v>
      </c>
      <c r="B256" s="241" t="s">
        <v>745</v>
      </c>
      <c r="C256" s="347"/>
      <c r="D256" s="354"/>
      <c r="E256" s="237"/>
      <c r="F256" s="254" t="s">
        <v>1715</v>
      </c>
      <c r="G256" s="254" t="s">
        <v>1715</v>
      </c>
    </row>
    <row r="257" spans="1:7" x14ac:dyDescent="0.25">
      <c r="A257" s="237" t="s">
        <v>1916</v>
      </c>
      <c r="B257" s="241" t="s">
        <v>747</v>
      </c>
      <c r="C257" s="347"/>
      <c r="D257" s="354"/>
      <c r="E257" s="237"/>
      <c r="F257" s="254" t="s">
        <v>1715</v>
      </c>
      <c r="G257" s="254" t="s">
        <v>1715</v>
      </c>
    </row>
    <row r="258" spans="1:7" x14ac:dyDescent="0.25">
      <c r="A258" s="237" t="s">
        <v>1917</v>
      </c>
      <c r="B258" s="241" t="s">
        <v>749</v>
      </c>
      <c r="C258" s="347"/>
      <c r="D258" s="354"/>
      <c r="E258" s="237"/>
      <c r="F258" s="254" t="s">
        <v>1715</v>
      </c>
      <c r="G258" s="254" t="s">
        <v>1715</v>
      </c>
    </row>
    <row r="259" spans="1:7" x14ac:dyDescent="0.25">
      <c r="A259" s="237" t="s">
        <v>1918</v>
      </c>
      <c r="B259" s="241"/>
      <c r="C259" s="237"/>
      <c r="D259" s="237"/>
      <c r="E259" s="237"/>
      <c r="F259" s="254"/>
      <c r="G259" s="254"/>
    </row>
    <row r="260" spans="1:7" x14ac:dyDescent="0.25">
      <c r="A260" s="237" t="s">
        <v>1919</v>
      </c>
      <c r="B260" s="241"/>
      <c r="C260" s="237"/>
      <c r="D260" s="237"/>
      <c r="E260" s="237"/>
      <c r="F260" s="254"/>
      <c r="G260" s="254"/>
    </row>
    <row r="261" spans="1:7" x14ac:dyDescent="0.25">
      <c r="A261" s="237" t="s">
        <v>1920</v>
      </c>
      <c r="B261" s="241"/>
      <c r="C261" s="237"/>
      <c r="D261" s="237"/>
      <c r="E261" s="237"/>
      <c r="F261" s="254"/>
      <c r="G261" s="254"/>
    </row>
    <row r="262" spans="1:7" x14ac:dyDescent="0.25">
      <c r="A262" s="85"/>
      <c r="B262" s="85" t="s">
        <v>753</v>
      </c>
      <c r="C262" s="85" t="s">
        <v>686</v>
      </c>
      <c r="D262" s="85" t="s">
        <v>687</v>
      </c>
      <c r="E262" s="85"/>
      <c r="F262" s="85" t="s">
        <v>515</v>
      </c>
      <c r="G262" s="85" t="s">
        <v>688</v>
      </c>
    </row>
    <row r="263" spans="1:7" x14ac:dyDescent="0.25">
      <c r="A263" s="237" t="s">
        <v>1921</v>
      </c>
      <c r="B263" s="237" t="s">
        <v>719</v>
      </c>
      <c r="C263" s="353">
        <v>0.64651257544392804</v>
      </c>
      <c r="D263" s="237"/>
      <c r="E263" s="237"/>
      <c r="F263" s="256"/>
      <c r="G263" s="256"/>
    </row>
    <row r="264" spans="1:7" x14ac:dyDescent="0.25">
      <c r="A264" s="237"/>
      <c r="B264" s="237"/>
      <c r="C264" s="237"/>
      <c r="D264" s="237"/>
      <c r="E264" s="237"/>
      <c r="F264" s="256"/>
      <c r="G264" s="256"/>
    </row>
    <row r="265" spans="1:7" x14ac:dyDescent="0.25">
      <c r="A265" s="237"/>
      <c r="B265" s="244" t="s">
        <v>720</v>
      </c>
      <c r="C265" s="237"/>
      <c r="D265" s="237"/>
      <c r="E265" s="237"/>
      <c r="F265" s="256"/>
      <c r="G265" s="256"/>
    </row>
    <row r="266" spans="1:7" x14ac:dyDescent="0.25">
      <c r="A266" s="237" t="s">
        <v>1922</v>
      </c>
      <c r="B266" s="237" t="s">
        <v>722</v>
      </c>
      <c r="C266" s="347">
        <v>46654.2469764169</v>
      </c>
      <c r="D266" s="353" t="s">
        <v>1242</v>
      </c>
      <c r="E266" s="237"/>
      <c r="F266" s="254">
        <f>IF($C$274=0,"",IF(C266="[for completion]","",IF(C266="","",C266/$C$274)))</f>
        <v>0.64244599350780751</v>
      </c>
      <c r="G266" s="254" t="str">
        <f>IF($D$274=0,"",IF(D266="[for completion]","",IF(D266="","",D266/$D$274)))</f>
        <v/>
      </c>
    </row>
    <row r="267" spans="1:7" x14ac:dyDescent="0.25">
      <c r="A267" s="237" t="s">
        <v>1923</v>
      </c>
      <c r="B267" s="237" t="s">
        <v>724</v>
      </c>
      <c r="C267" s="347">
        <v>9730.8253189937495</v>
      </c>
      <c r="D267" s="353" t="s">
        <v>1242</v>
      </c>
      <c r="E267" s="237"/>
      <c r="F267" s="254">
        <f t="shared" ref="F267:F273" si="8">IF($C$274=0,"",IF(C267="[for completion]","",IF(C267="","",C267/$C$274)))</f>
        <v>0.1339970130237432</v>
      </c>
      <c r="G267" s="254" t="str">
        <f t="shared" ref="G267:G273" si="9">IF($D$274=0,"",IF(D267="[for completion]","",IF(D267="","",D267/$D$274)))</f>
        <v/>
      </c>
    </row>
    <row r="268" spans="1:7" x14ac:dyDescent="0.25">
      <c r="A268" s="237" t="s">
        <v>1924</v>
      </c>
      <c r="B268" s="237" t="s">
        <v>726</v>
      </c>
      <c r="C268" s="347">
        <v>8134.2230440901103</v>
      </c>
      <c r="D268" s="353" t="s">
        <v>1242</v>
      </c>
      <c r="E268" s="237"/>
      <c r="F268" s="254">
        <f t="shared" si="8"/>
        <v>0.11201121749143533</v>
      </c>
      <c r="G268" s="254" t="str">
        <f t="shared" si="9"/>
        <v/>
      </c>
    </row>
    <row r="269" spans="1:7" x14ac:dyDescent="0.25">
      <c r="A269" s="237" t="s">
        <v>1925</v>
      </c>
      <c r="B269" s="237" t="s">
        <v>728</v>
      </c>
      <c r="C269" s="347">
        <v>5009.9798564454604</v>
      </c>
      <c r="D269" s="353" t="s">
        <v>1242</v>
      </c>
      <c r="E269" s="237"/>
      <c r="F269" s="254">
        <f t="shared" si="8"/>
        <v>6.8989249530813063E-2</v>
      </c>
      <c r="G269" s="254" t="str">
        <f t="shared" si="9"/>
        <v/>
      </c>
    </row>
    <row r="270" spans="1:7" x14ac:dyDescent="0.25">
      <c r="A270" s="237" t="s">
        <v>1926</v>
      </c>
      <c r="B270" s="237" t="s">
        <v>730</v>
      </c>
      <c r="C270" s="347">
        <v>3002.8793036441798</v>
      </c>
      <c r="D270" s="353" t="s">
        <v>1242</v>
      </c>
      <c r="E270" s="237"/>
      <c r="F270" s="254">
        <f t="shared" si="8"/>
        <v>4.1350743022149666E-2</v>
      </c>
      <c r="G270" s="254" t="str">
        <f t="shared" si="9"/>
        <v/>
      </c>
    </row>
    <row r="271" spans="1:7" x14ac:dyDescent="0.25">
      <c r="A271" s="237" t="s">
        <v>1927</v>
      </c>
      <c r="B271" s="237" t="s">
        <v>732</v>
      </c>
      <c r="C271" s="347">
        <v>87.467486730162506</v>
      </c>
      <c r="D271" s="353" t="s">
        <v>1242</v>
      </c>
      <c r="E271" s="237"/>
      <c r="F271" s="254">
        <f t="shared" si="8"/>
        <v>1.2044591876146902E-3</v>
      </c>
      <c r="G271" s="254" t="str">
        <f t="shared" si="9"/>
        <v/>
      </c>
    </row>
    <row r="272" spans="1:7" x14ac:dyDescent="0.25">
      <c r="A272" s="237" t="s">
        <v>1928</v>
      </c>
      <c r="B272" s="237" t="s">
        <v>734</v>
      </c>
      <c r="C272" s="347">
        <v>9.6165676784339599E-2</v>
      </c>
      <c r="D272" s="353" t="s">
        <v>1242</v>
      </c>
      <c r="E272" s="237"/>
      <c r="F272" s="254">
        <f t="shared" si="8"/>
        <v>1.3242364364876652E-6</v>
      </c>
      <c r="G272" s="254" t="str">
        <f t="shared" si="9"/>
        <v/>
      </c>
    </row>
    <row r="273" spans="1:7" x14ac:dyDescent="0.25">
      <c r="A273" s="237" t="s">
        <v>1929</v>
      </c>
      <c r="B273" s="237" t="s">
        <v>736</v>
      </c>
      <c r="C273" s="347">
        <v>0</v>
      </c>
      <c r="D273" s="353" t="s">
        <v>1242</v>
      </c>
      <c r="E273" s="237"/>
      <c r="F273" s="254">
        <f t="shared" si="8"/>
        <v>0</v>
      </c>
      <c r="G273" s="254" t="str">
        <f t="shared" si="9"/>
        <v/>
      </c>
    </row>
    <row r="274" spans="1:7" x14ac:dyDescent="0.25">
      <c r="A274" s="237" t="s">
        <v>1930</v>
      </c>
      <c r="B274" s="250" t="s">
        <v>148</v>
      </c>
      <c r="C274" s="255">
        <f>SUM(C266:C273)</f>
        <v>72619.718151997353</v>
      </c>
      <c r="D274" s="257">
        <v>0</v>
      </c>
      <c r="E274" s="237"/>
      <c r="F274" s="259">
        <f>SUM(F266:F273)</f>
        <v>1</v>
      </c>
      <c r="G274" s="259">
        <f>SUM(G266:G273)</f>
        <v>0</v>
      </c>
    </row>
    <row r="275" spans="1:7" x14ac:dyDescent="0.25">
      <c r="A275" s="237" t="s">
        <v>1931</v>
      </c>
      <c r="B275" s="241" t="s">
        <v>739</v>
      </c>
      <c r="C275" s="347"/>
      <c r="D275" s="354"/>
      <c r="E275" s="237"/>
      <c r="F275" s="254" t="s">
        <v>1715</v>
      </c>
      <c r="G275" s="254" t="s">
        <v>1715</v>
      </c>
    </row>
    <row r="276" spans="1:7" x14ac:dyDescent="0.25">
      <c r="A276" s="237" t="s">
        <v>1932</v>
      </c>
      <c r="B276" s="241" t="s">
        <v>741</v>
      </c>
      <c r="C276" s="347"/>
      <c r="D276" s="354"/>
      <c r="E276" s="237"/>
      <c r="F276" s="254" t="s">
        <v>1715</v>
      </c>
      <c r="G276" s="254" t="s">
        <v>1715</v>
      </c>
    </row>
    <row r="277" spans="1:7" x14ac:dyDescent="0.25">
      <c r="A277" s="237" t="s">
        <v>1933</v>
      </c>
      <c r="B277" s="241" t="s">
        <v>743</v>
      </c>
      <c r="C277" s="347"/>
      <c r="D277" s="354"/>
      <c r="E277" s="237"/>
      <c r="F277" s="254" t="s">
        <v>1715</v>
      </c>
      <c r="G277" s="254" t="s">
        <v>1715</v>
      </c>
    </row>
    <row r="278" spans="1:7" x14ac:dyDescent="0.25">
      <c r="A278" s="237" t="s">
        <v>1934</v>
      </c>
      <c r="B278" s="241" t="s">
        <v>745</v>
      </c>
      <c r="C278" s="347"/>
      <c r="D278" s="354"/>
      <c r="E278" s="237"/>
      <c r="F278" s="254" t="s">
        <v>1715</v>
      </c>
      <c r="G278" s="254" t="s">
        <v>1715</v>
      </c>
    </row>
    <row r="279" spans="1:7" x14ac:dyDescent="0.25">
      <c r="A279" s="237" t="s">
        <v>1935</v>
      </c>
      <c r="B279" s="241" t="s">
        <v>747</v>
      </c>
      <c r="C279" s="347"/>
      <c r="D279" s="354"/>
      <c r="E279" s="237"/>
      <c r="F279" s="254" t="s">
        <v>1715</v>
      </c>
      <c r="G279" s="254" t="s">
        <v>1715</v>
      </c>
    </row>
    <row r="280" spans="1:7" x14ac:dyDescent="0.25">
      <c r="A280" s="237" t="s">
        <v>1936</v>
      </c>
      <c r="B280" s="241" t="s">
        <v>749</v>
      </c>
      <c r="C280" s="347"/>
      <c r="D280" s="354"/>
      <c r="E280" s="237"/>
      <c r="F280" s="254" t="s">
        <v>1715</v>
      </c>
      <c r="G280" s="254" t="s">
        <v>1715</v>
      </c>
    </row>
    <row r="281" spans="1:7" x14ac:dyDescent="0.25">
      <c r="A281" s="237" t="s">
        <v>1937</v>
      </c>
      <c r="B281" s="241"/>
      <c r="C281" s="237"/>
      <c r="D281" s="237"/>
      <c r="E281" s="237"/>
      <c r="F281" s="238"/>
      <c r="G281" s="238"/>
    </row>
    <row r="282" spans="1:7" x14ac:dyDescent="0.25">
      <c r="A282" s="237" t="s">
        <v>1938</v>
      </c>
      <c r="B282" s="241"/>
      <c r="C282" s="237"/>
      <c r="D282" s="237"/>
      <c r="E282" s="237"/>
      <c r="F282" s="238"/>
      <c r="G282" s="238"/>
    </row>
    <row r="283" spans="1:7" x14ac:dyDescent="0.25">
      <c r="A283" s="237" t="s">
        <v>1939</v>
      </c>
      <c r="B283" s="241"/>
      <c r="C283" s="237"/>
      <c r="D283" s="237"/>
      <c r="E283" s="237"/>
      <c r="F283" s="238"/>
      <c r="G283" s="238"/>
    </row>
    <row r="284" spans="1:7" x14ac:dyDescent="0.25">
      <c r="A284" s="85"/>
      <c r="B284" s="85" t="s">
        <v>773</v>
      </c>
      <c r="C284" s="85" t="s">
        <v>515</v>
      </c>
      <c r="D284" s="85"/>
      <c r="E284" s="85"/>
      <c r="F284" s="85"/>
      <c r="G284" s="85"/>
    </row>
    <row r="285" spans="1:7" x14ac:dyDescent="0.25">
      <c r="A285" s="237" t="s">
        <v>1940</v>
      </c>
      <c r="B285" s="237" t="s">
        <v>775</v>
      </c>
      <c r="C285" s="353">
        <v>0.72208457410217797</v>
      </c>
      <c r="D285" s="237"/>
      <c r="E285" s="240"/>
      <c r="F285" s="240"/>
      <c r="G285" s="240"/>
    </row>
    <row r="286" spans="1:7" x14ac:dyDescent="0.25">
      <c r="A286" s="237" t="s">
        <v>1941</v>
      </c>
      <c r="B286" s="237" t="s">
        <v>777</v>
      </c>
      <c r="C286" s="353">
        <v>8.0217682524371392E-3</v>
      </c>
      <c r="D286" s="237"/>
      <c r="E286" s="240"/>
      <c r="F286" s="240"/>
      <c r="G286" s="235"/>
    </row>
    <row r="287" spans="1:7" x14ac:dyDescent="0.25">
      <c r="A287" s="237" t="s">
        <v>1942</v>
      </c>
      <c r="B287" s="275" t="s">
        <v>779</v>
      </c>
      <c r="C287" s="353">
        <v>0</v>
      </c>
      <c r="D287" s="237"/>
      <c r="E287" s="240"/>
      <c r="F287" s="240"/>
      <c r="G287" s="235"/>
    </row>
    <row r="288" spans="1:7" s="269" customFormat="1" x14ac:dyDescent="0.25">
      <c r="A288" s="275" t="s">
        <v>1943</v>
      </c>
      <c r="B288" s="275" t="s">
        <v>2537</v>
      </c>
      <c r="C288" s="353">
        <v>6.5634975812405294E-2</v>
      </c>
      <c r="D288" s="275"/>
      <c r="E288" s="240"/>
      <c r="F288" s="240"/>
      <c r="G288" s="273"/>
    </row>
    <row r="289" spans="1:7" x14ac:dyDescent="0.25">
      <c r="A289" s="275" t="s">
        <v>1944</v>
      </c>
      <c r="B289" s="244" t="s">
        <v>1418</v>
      </c>
      <c r="C289" s="353">
        <v>0</v>
      </c>
      <c r="D289" s="247"/>
      <c r="E289" s="247"/>
      <c r="F289" s="248"/>
      <c r="G289" s="248"/>
    </row>
    <row r="290" spans="1:7" x14ac:dyDescent="0.25">
      <c r="A290" s="275" t="s">
        <v>2538</v>
      </c>
      <c r="B290" s="237" t="s">
        <v>146</v>
      </c>
      <c r="C290" s="353">
        <f>C291+C295</f>
        <v>0.2042586818329811</v>
      </c>
      <c r="D290" s="237"/>
      <c r="E290" s="240"/>
      <c r="F290" s="240"/>
      <c r="G290" s="235"/>
    </row>
    <row r="291" spans="1:7" x14ac:dyDescent="0.25">
      <c r="A291" s="237" t="s">
        <v>1945</v>
      </c>
      <c r="B291" s="241" t="s">
        <v>783</v>
      </c>
      <c r="C291" s="355">
        <v>0.176475855056277</v>
      </c>
      <c r="D291" s="237"/>
      <c r="E291" s="240"/>
      <c r="F291" s="240"/>
      <c r="G291" s="235"/>
    </row>
    <row r="292" spans="1:7" x14ac:dyDescent="0.25">
      <c r="A292" s="275" t="s">
        <v>1946</v>
      </c>
      <c r="B292" s="241" t="s">
        <v>785</v>
      </c>
      <c r="C292" s="353"/>
      <c r="D292" s="237"/>
      <c r="E292" s="240"/>
      <c r="F292" s="240"/>
      <c r="G292" s="235"/>
    </row>
    <row r="293" spans="1:7" x14ac:dyDescent="0.25">
      <c r="A293" s="275" t="s">
        <v>1947</v>
      </c>
      <c r="B293" s="241" t="s">
        <v>787</v>
      </c>
      <c r="C293" s="353"/>
      <c r="D293" s="237"/>
      <c r="E293" s="240"/>
      <c r="F293" s="240"/>
      <c r="G293" s="235"/>
    </row>
    <row r="294" spans="1:7" x14ac:dyDescent="0.25">
      <c r="A294" s="275" t="s">
        <v>1948</v>
      </c>
      <c r="B294" s="241" t="s">
        <v>789</v>
      </c>
      <c r="C294" s="353"/>
      <c r="D294" s="237"/>
      <c r="E294" s="240"/>
      <c r="F294" s="240"/>
      <c r="G294" s="235"/>
    </row>
    <row r="295" spans="1:7" x14ac:dyDescent="0.25">
      <c r="A295" s="275" t="s">
        <v>1949</v>
      </c>
      <c r="B295" s="309" t="s">
        <v>3039</v>
      </c>
      <c r="C295" s="353">
        <v>2.77828267767041E-2</v>
      </c>
      <c r="D295" s="237"/>
      <c r="E295" s="240"/>
      <c r="F295" s="240"/>
      <c r="G295" s="235"/>
    </row>
    <row r="296" spans="1:7" x14ac:dyDescent="0.25">
      <c r="A296" s="275" t="s">
        <v>1950</v>
      </c>
      <c r="B296" s="241" t="s">
        <v>150</v>
      </c>
      <c r="C296" s="353"/>
      <c r="D296" s="237"/>
      <c r="E296" s="240"/>
      <c r="F296" s="240"/>
      <c r="G296" s="235"/>
    </row>
    <row r="297" spans="1:7" x14ac:dyDescent="0.25">
      <c r="A297" s="275" t="s">
        <v>1951</v>
      </c>
      <c r="B297" s="241" t="s">
        <v>150</v>
      </c>
      <c r="C297" s="353"/>
      <c r="D297" s="237"/>
      <c r="E297" s="240"/>
      <c r="F297" s="240"/>
      <c r="G297" s="235"/>
    </row>
    <row r="298" spans="1:7" x14ac:dyDescent="0.25">
      <c r="A298" s="275" t="s">
        <v>1952</v>
      </c>
      <c r="B298" s="241" t="s">
        <v>150</v>
      </c>
      <c r="C298" s="353"/>
      <c r="D298" s="237"/>
      <c r="E298" s="240"/>
      <c r="F298" s="240"/>
      <c r="G298" s="235"/>
    </row>
    <row r="299" spans="1:7" x14ac:dyDescent="0.25">
      <c r="A299" s="275" t="s">
        <v>1953</v>
      </c>
      <c r="B299" s="241" t="s">
        <v>150</v>
      </c>
      <c r="C299" s="353"/>
      <c r="D299" s="237"/>
      <c r="E299" s="240"/>
      <c r="F299" s="240"/>
      <c r="G299" s="235"/>
    </row>
    <row r="300" spans="1:7" x14ac:dyDescent="0.25">
      <c r="A300" s="275" t="s">
        <v>1954</v>
      </c>
      <c r="B300" s="241" t="s">
        <v>150</v>
      </c>
      <c r="C300" s="353"/>
      <c r="D300" s="237"/>
      <c r="E300" s="240"/>
      <c r="F300" s="240"/>
      <c r="G300" s="235"/>
    </row>
    <row r="301" spans="1:7" x14ac:dyDescent="0.25">
      <c r="A301" s="85"/>
      <c r="B301" s="85" t="s">
        <v>795</v>
      </c>
      <c r="C301" s="85" t="s">
        <v>515</v>
      </c>
      <c r="D301" s="85"/>
      <c r="E301" s="85"/>
      <c r="F301" s="85"/>
      <c r="G301" s="85"/>
    </row>
    <row r="302" spans="1:7" x14ac:dyDescent="0.25">
      <c r="A302" s="237" t="s">
        <v>1955</v>
      </c>
      <c r="B302" s="237" t="s">
        <v>1419</v>
      </c>
      <c r="C302" s="353">
        <v>1</v>
      </c>
      <c r="D302" s="237"/>
      <c r="E302" s="235"/>
      <c r="F302" s="235"/>
      <c r="G302" s="235"/>
    </row>
    <row r="303" spans="1:7" x14ac:dyDescent="0.25">
      <c r="A303" s="237" t="s">
        <v>1956</v>
      </c>
      <c r="B303" s="237" t="s">
        <v>797</v>
      </c>
      <c r="C303" s="353">
        <v>0</v>
      </c>
      <c r="D303" s="237"/>
      <c r="E303" s="235"/>
      <c r="F303" s="235"/>
      <c r="G303" s="235"/>
    </row>
    <row r="304" spans="1:7" x14ac:dyDescent="0.25">
      <c r="A304" s="237" t="s">
        <v>1957</v>
      </c>
      <c r="B304" s="237" t="s">
        <v>146</v>
      </c>
      <c r="C304" s="353">
        <v>0</v>
      </c>
      <c r="D304" s="237"/>
      <c r="E304" s="235"/>
      <c r="F304" s="235"/>
      <c r="G304" s="235"/>
    </row>
    <row r="305" spans="1:7" x14ac:dyDescent="0.25">
      <c r="A305" s="237" t="s">
        <v>1958</v>
      </c>
      <c r="B305" s="237"/>
      <c r="C305" s="252"/>
      <c r="D305" s="237"/>
      <c r="E305" s="235"/>
      <c r="F305" s="235"/>
      <c r="G305" s="235"/>
    </row>
    <row r="306" spans="1:7" x14ac:dyDescent="0.25">
      <c r="A306" s="237" t="s">
        <v>1959</v>
      </c>
      <c r="B306" s="237"/>
      <c r="C306" s="252"/>
      <c r="D306" s="237"/>
      <c r="E306" s="235"/>
      <c r="F306" s="235"/>
      <c r="G306" s="235"/>
    </row>
    <row r="307" spans="1:7" x14ac:dyDescent="0.25">
      <c r="A307" s="237" t="s">
        <v>1960</v>
      </c>
      <c r="B307" s="237"/>
      <c r="C307" s="252"/>
      <c r="D307" s="237"/>
      <c r="E307" s="235"/>
      <c r="F307" s="235"/>
      <c r="G307" s="235"/>
    </row>
    <row r="308" spans="1:7" x14ac:dyDescent="0.25">
      <c r="A308" s="85"/>
      <c r="B308" s="85" t="s">
        <v>2267</v>
      </c>
      <c r="C308" s="85" t="s">
        <v>113</v>
      </c>
      <c r="D308" s="85" t="s">
        <v>1702</v>
      </c>
      <c r="E308" s="85"/>
      <c r="F308" s="85" t="s">
        <v>515</v>
      </c>
      <c r="G308" s="85" t="s">
        <v>1961</v>
      </c>
    </row>
    <row r="309" spans="1:7" x14ac:dyDescent="0.25">
      <c r="A309" s="227" t="s">
        <v>1962</v>
      </c>
      <c r="B309" s="281" t="s">
        <v>2692</v>
      </c>
      <c r="C309" s="347">
        <v>26635.015487276502</v>
      </c>
      <c r="D309" s="354">
        <v>10945</v>
      </c>
      <c r="E309" s="232"/>
      <c r="F309" s="254">
        <f>IF($C$327=0,"",IF(C309="[for completion]","",IF(C309="","",C309/$C$327)))</f>
        <v>0.36677387581604248</v>
      </c>
      <c r="G309" s="254">
        <f>IF($D$327=0,"",IF(D309="[for completion]","",IF(D309="","",D309/$D$327)))</f>
        <v>0.38255854596295003</v>
      </c>
    </row>
    <row r="310" spans="1:7" x14ac:dyDescent="0.25">
      <c r="A310" s="227" t="s">
        <v>1963</v>
      </c>
      <c r="B310" s="281" t="s">
        <v>3041</v>
      </c>
      <c r="C310" s="347">
        <v>16635.944881023399</v>
      </c>
      <c r="D310" s="354">
        <v>8539</v>
      </c>
      <c r="E310" s="232"/>
      <c r="F310" s="254">
        <f t="shared" ref="F310:F326" si="10">IF($C$327=0,"",IF(C310="[for completion]","",IF(C310="","",C310/$C$327)))</f>
        <v>0.22908302737010763</v>
      </c>
      <c r="G310" s="254">
        <f t="shared" ref="G310:G326" si="11">IF($D$327=0,"",IF(D310="[for completion]","",IF(D310="","",D310/$D$327)))</f>
        <v>0.29846207619713389</v>
      </c>
    </row>
    <row r="311" spans="1:7" x14ac:dyDescent="0.25">
      <c r="A311" s="227" t="s">
        <v>1964</v>
      </c>
      <c r="B311" s="281" t="s">
        <v>3042</v>
      </c>
      <c r="C311" s="347">
        <v>629.99061861999996</v>
      </c>
      <c r="D311" s="354">
        <v>75</v>
      </c>
      <c r="E311" s="232"/>
      <c r="F311" s="254">
        <f t="shared" si="10"/>
        <v>8.675200546790841E-3</v>
      </c>
      <c r="G311" s="254">
        <f t="shared" si="11"/>
        <v>2.6214610276127227E-3</v>
      </c>
    </row>
    <row r="312" spans="1:7" x14ac:dyDescent="0.25">
      <c r="A312" s="227" t="s">
        <v>1965</v>
      </c>
      <c r="B312" s="281" t="s">
        <v>3043</v>
      </c>
      <c r="C312" s="347">
        <v>423.91584942999998</v>
      </c>
      <c r="D312" s="347">
        <v>61</v>
      </c>
      <c r="E312" s="232"/>
      <c r="F312" s="254">
        <f t="shared" si="10"/>
        <v>5.8374758291229109E-3</v>
      </c>
      <c r="G312" s="254">
        <f t="shared" si="11"/>
        <v>2.1321216357916813E-3</v>
      </c>
    </row>
    <row r="313" spans="1:7" x14ac:dyDescent="0.25">
      <c r="A313" s="227" t="s">
        <v>1966</v>
      </c>
      <c r="B313" s="281" t="s">
        <v>3044</v>
      </c>
      <c r="C313" s="347">
        <v>233.29472680000001</v>
      </c>
      <c r="D313" s="347">
        <v>23</v>
      </c>
      <c r="E313" s="232"/>
      <c r="F313" s="254">
        <f t="shared" si="10"/>
        <v>3.2125534598151698E-3</v>
      </c>
      <c r="G313" s="254">
        <f t="shared" si="11"/>
        <v>8.0391471513456829E-4</v>
      </c>
    </row>
    <row r="314" spans="1:7" x14ac:dyDescent="0.25">
      <c r="A314" s="227" t="s">
        <v>1967</v>
      </c>
      <c r="B314" s="281" t="s">
        <v>3045</v>
      </c>
      <c r="C314" s="347">
        <v>59.925799120000001</v>
      </c>
      <c r="D314" s="347">
        <v>7</v>
      </c>
      <c r="E314" s="232"/>
      <c r="F314" s="254">
        <f t="shared" si="10"/>
        <v>8.252001060451953E-4</v>
      </c>
      <c r="G314" s="254">
        <f t="shared" si="11"/>
        <v>2.4466969591052082E-4</v>
      </c>
    </row>
    <row r="315" spans="1:7" x14ac:dyDescent="0.25">
      <c r="A315" s="227" t="s">
        <v>1968</v>
      </c>
      <c r="B315" s="281" t="s">
        <v>3046</v>
      </c>
      <c r="C315" s="347">
        <v>2.0348383000000001</v>
      </c>
      <c r="D315" s="347">
        <v>3</v>
      </c>
      <c r="E315" s="232"/>
      <c r="F315" s="254">
        <f>IF($C$327=0,"",IF(C315="[for completion]","",IF(C315="","",C315/$C$327)))</f>
        <v>2.8020465402261372E-5</v>
      </c>
      <c r="G315" s="254">
        <f t="shared" si="11"/>
        <v>1.0485844110450891E-4</v>
      </c>
    </row>
    <row r="316" spans="1:7" x14ac:dyDescent="0.25">
      <c r="A316" s="227" t="s">
        <v>1969</v>
      </c>
      <c r="B316" s="281" t="s">
        <v>3047</v>
      </c>
      <c r="C316" s="347">
        <v>14139.4682477266</v>
      </c>
      <c r="D316" s="354">
        <v>3499</v>
      </c>
      <c r="E316" s="232"/>
      <c r="F316" s="254">
        <f t="shared" si="10"/>
        <v>0.1947056337802352</v>
      </c>
      <c r="G316" s="254">
        <f t="shared" si="11"/>
        <v>0.1222998951415589</v>
      </c>
    </row>
    <row r="317" spans="1:7" x14ac:dyDescent="0.25">
      <c r="A317" s="227" t="s">
        <v>1970</v>
      </c>
      <c r="B317" s="281" t="s">
        <v>3048</v>
      </c>
      <c r="C317" s="347">
        <v>11787.7866160506</v>
      </c>
      <c r="D317" s="354">
        <v>5268</v>
      </c>
      <c r="E317" s="232"/>
      <c r="F317" s="254">
        <f t="shared" si="10"/>
        <v>0.16232212016271047</v>
      </c>
      <c r="G317" s="254">
        <f t="shared" si="11"/>
        <v>0.18413142257951765</v>
      </c>
    </row>
    <row r="318" spans="1:7" x14ac:dyDescent="0.25">
      <c r="A318" s="227" t="s">
        <v>1971</v>
      </c>
      <c r="B318" s="281" t="s">
        <v>3049</v>
      </c>
      <c r="C318" s="347">
        <v>260.39044597999998</v>
      </c>
      <c r="D318" s="347">
        <v>34</v>
      </c>
      <c r="E318" s="232"/>
      <c r="F318" s="254">
        <f t="shared" si="10"/>
        <v>3.5856713934773088E-3</v>
      </c>
      <c r="G318" s="254">
        <f>IF($D$327=0,"",IF(D318="[for completion]","",IF(D318="","",D318/$D$327)))</f>
        <v>1.1883956658511011E-3</v>
      </c>
    </row>
    <row r="319" spans="1:7" x14ac:dyDescent="0.25">
      <c r="A319" s="227" t="s">
        <v>1972</v>
      </c>
      <c r="B319" s="281" t="s">
        <v>3050</v>
      </c>
      <c r="C319" s="347">
        <v>384.50691251000001</v>
      </c>
      <c r="D319" s="347">
        <v>38</v>
      </c>
      <c r="E319" s="232"/>
      <c r="F319" s="254">
        <f t="shared" si="10"/>
        <v>5.2948003971208888E-3</v>
      </c>
      <c r="G319" s="254">
        <f t="shared" si="11"/>
        <v>1.3282069206571128E-3</v>
      </c>
    </row>
    <row r="320" spans="1:7" x14ac:dyDescent="0.25">
      <c r="A320" s="227" t="s">
        <v>1973</v>
      </c>
      <c r="B320" s="281" t="s">
        <v>3051</v>
      </c>
      <c r="C320" s="347">
        <v>22.22400768</v>
      </c>
      <c r="D320" s="347">
        <v>9</v>
      </c>
      <c r="E320" s="232"/>
      <c r="F320" s="254">
        <f t="shared" si="10"/>
        <v>3.0603268981964365E-4</v>
      </c>
      <c r="G320" s="254">
        <f t="shared" si="11"/>
        <v>3.1457532331352676E-4</v>
      </c>
    </row>
    <row r="321" spans="1:7" x14ac:dyDescent="0.25">
      <c r="A321" s="227" t="s">
        <v>1974</v>
      </c>
      <c r="B321" s="281" t="s">
        <v>3052</v>
      </c>
      <c r="C321" s="347">
        <v>3.8910912500000001</v>
      </c>
      <c r="D321" s="347">
        <v>6</v>
      </c>
      <c r="E321" s="232"/>
      <c r="F321" s="254">
        <f t="shared" si="10"/>
        <v>5.3581745413218808E-5</v>
      </c>
      <c r="G321" s="254">
        <f t="shared" si="11"/>
        <v>2.0971688220901782E-4</v>
      </c>
    </row>
    <row r="322" spans="1:7" x14ac:dyDescent="0.25">
      <c r="A322" s="227" t="s">
        <v>1975</v>
      </c>
      <c r="B322" s="281" t="s">
        <v>3053</v>
      </c>
      <c r="C322" s="347">
        <v>0</v>
      </c>
      <c r="D322" s="347">
        <v>0</v>
      </c>
      <c r="E322" s="232"/>
      <c r="F322" s="254">
        <f t="shared" si="10"/>
        <v>0</v>
      </c>
      <c r="G322" s="254">
        <f t="shared" si="11"/>
        <v>0</v>
      </c>
    </row>
    <row r="323" spans="1:7" x14ac:dyDescent="0.25">
      <c r="A323" s="227" t="s">
        <v>1976</v>
      </c>
      <c r="B323" s="244"/>
      <c r="C323" s="347"/>
      <c r="D323" s="354"/>
      <c r="E323" s="232"/>
      <c r="F323" s="254" t="str">
        <f t="shared" si="10"/>
        <v/>
      </c>
      <c r="G323" s="254" t="str">
        <f t="shared" si="11"/>
        <v/>
      </c>
    </row>
    <row r="324" spans="1:7" x14ac:dyDescent="0.25">
      <c r="A324" s="227" t="s">
        <v>1977</v>
      </c>
      <c r="B324" s="244"/>
      <c r="C324" s="347"/>
      <c r="D324" s="354"/>
      <c r="E324" s="232"/>
      <c r="F324" s="254" t="str">
        <f t="shared" si="10"/>
        <v/>
      </c>
      <c r="G324" s="254" t="str">
        <f t="shared" si="11"/>
        <v/>
      </c>
    </row>
    <row r="325" spans="1:7" x14ac:dyDescent="0.25">
      <c r="A325" s="227" t="s">
        <v>1978</v>
      </c>
      <c r="B325" s="244"/>
      <c r="C325" s="347"/>
      <c r="D325" s="354"/>
      <c r="E325" s="232"/>
      <c r="F325" s="254" t="str">
        <f t="shared" si="10"/>
        <v/>
      </c>
      <c r="G325" s="254" t="str">
        <f t="shared" si="11"/>
        <v/>
      </c>
    </row>
    <row r="326" spans="1:7" x14ac:dyDescent="0.25">
      <c r="A326" s="227" t="s">
        <v>1979</v>
      </c>
      <c r="B326" s="244" t="s">
        <v>2118</v>
      </c>
      <c r="C326" s="310">
        <f>C364-C309-C310-C311-C312-C313-C314-C315-C316-C317-C318-C319-C320-C321-C322</f>
        <v>1401.328630229782</v>
      </c>
      <c r="D326" s="310">
        <f>D364-D309-D310-D311-D312-D313-D314-D315-D316-D317-D318-D319-D320-D321-D322</f>
        <v>103</v>
      </c>
      <c r="E326" s="232"/>
      <c r="F326" s="254">
        <f t="shared" si="10"/>
        <v>1.9296806237897098E-2</v>
      </c>
      <c r="G326" s="254">
        <f t="shared" si="11"/>
        <v>3.600139811254806E-3</v>
      </c>
    </row>
    <row r="327" spans="1:7" x14ac:dyDescent="0.25">
      <c r="A327" s="227" t="s">
        <v>1980</v>
      </c>
      <c r="B327" s="234" t="s">
        <v>148</v>
      </c>
      <c r="C327" s="192">
        <f>SUM(C309:C326)</f>
        <v>72619.718151996858</v>
      </c>
      <c r="D327" s="192">
        <f>SUM(D309:D326)</f>
        <v>28610</v>
      </c>
      <c r="E327" s="232"/>
      <c r="F327" s="259">
        <f>SUM(F319:F326)</f>
        <v>2.4951221070250849E-2</v>
      </c>
      <c r="G327" s="259">
        <f>SUM(G319:G326)</f>
        <v>5.4526389374344635E-3</v>
      </c>
    </row>
    <row r="328" spans="1:7" x14ac:dyDescent="0.25">
      <c r="A328" s="227" t="s">
        <v>1981</v>
      </c>
      <c r="B328" s="234"/>
      <c r="C328" s="227"/>
      <c r="D328" s="227"/>
      <c r="E328" s="232"/>
      <c r="F328" s="232"/>
      <c r="G328" s="232"/>
    </row>
    <row r="329" spans="1:7" x14ac:dyDescent="0.25">
      <c r="A329" s="227" t="s">
        <v>1982</v>
      </c>
      <c r="B329" s="234"/>
      <c r="C329" s="227"/>
      <c r="D329" s="227"/>
      <c r="E329" s="232"/>
      <c r="F329" s="232"/>
      <c r="G329" s="232"/>
    </row>
    <row r="330" spans="1:7" x14ac:dyDescent="0.25">
      <c r="A330" s="227" t="s">
        <v>1983</v>
      </c>
      <c r="B330" s="234"/>
      <c r="C330" s="227"/>
      <c r="D330" s="227"/>
      <c r="E330" s="232"/>
      <c r="F330" s="232"/>
      <c r="G330" s="232"/>
    </row>
    <row r="331" spans="1:7" s="269" customFormat="1" x14ac:dyDescent="0.25">
      <c r="A331" s="85"/>
      <c r="B331" s="85" t="s">
        <v>2284</v>
      </c>
      <c r="C331" s="85" t="s">
        <v>113</v>
      </c>
      <c r="D331" s="85" t="s">
        <v>1702</v>
      </c>
      <c r="E331" s="85"/>
      <c r="F331" s="85" t="s">
        <v>515</v>
      </c>
      <c r="G331" s="85" t="s">
        <v>1961</v>
      </c>
    </row>
    <row r="332" spans="1:7" s="269" customFormat="1" x14ac:dyDescent="0.25">
      <c r="A332" s="286" t="s">
        <v>1984</v>
      </c>
      <c r="B332" s="281" t="s">
        <v>3054</v>
      </c>
      <c r="C332" s="347">
        <v>26635.015487276502</v>
      </c>
      <c r="D332" s="354">
        <v>10945</v>
      </c>
      <c r="E332" s="271"/>
      <c r="F332" s="254">
        <f>IF($C$350=0,"",IF(C332="[for completion]","",IF(C332="","",C332/$C$350)))</f>
        <v>0.36677387581604248</v>
      </c>
      <c r="G332" s="254">
        <f>IF($D$350=0,"",IF(D332="[for completion]","",IF(D332="","",D332/$D$350)))</f>
        <v>0.38255854596295003</v>
      </c>
    </row>
    <row r="333" spans="1:7" s="269" customFormat="1" x14ac:dyDescent="0.25">
      <c r="A333" s="286" t="s">
        <v>1985</v>
      </c>
      <c r="B333" s="281" t="s">
        <v>3055</v>
      </c>
      <c r="C333" s="347">
        <v>16635.944881023399</v>
      </c>
      <c r="D333" s="354">
        <v>8539</v>
      </c>
      <c r="E333" s="271"/>
      <c r="F333" s="254">
        <f t="shared" ref="F333:F349" si="12">IF($C$350=0,"",IF(C333="[for completion]","",IF(C333="","",C333/$C$350)))</f>
        <v>0.22908302737010763</v>
      </c>
      <c r="G333" s="254">
        <f t="shared" ref="G333:G349" si="13">IF($D$350=0,"",IF(D333="[for completion]","",IF(D333="","",D333/$D$350)))</f>
        <v>0.29846207619713389</v>
      </c>
    </row>
    <row r="334" spans="1:7" s="269" customFormat="1" x14ac:dyDescent="0.25">
      <c r="A334" s="286" t="s">
        <v>1986</v>
      </c>
      <c r="B334" s="281" t="s">
        <v>3056</v>
      </c>
      <c r="C334" s="347">
        <v>629.99061861999996</v>
      </c>
      <c r="D334" s="354">
        <v>75</v>
      </c>
      <c r="E334" s="271"/>
      <c r="F334" s="254">
        <f t="shared" si="12"/>
        <v>8.675200546790841E-3</v>
      </c>
      <c r="G334" s="254">
        <f t="shared" si="13"/>
        <v>2.6214610276127227E-3</v>
      </c>
    </row>
    <row r="335" spans="1:7" s="269" customFormat="1" x14ac:dyDescent="0.25">
      <c r="A335" s="286" t="s">
        <v>1987</v>
      </c>
      <c r="B335" s="281" t="s">
        <v>3057</v>
      </c>
      <c r="C335" s="347">
        <v>423.91584942999998</v>
      </c>
      <c r="D335" s="347">
        <v>61</v>
      </c>
      <c r="E335" s="271"/>
      <c r="F335" s="254">
        <f t="shared" si="12"/>
        <v>5.8374758291229109E-3</v>
      </c>
      <c r="G335" s="254">
        <f t="shared" si="13"/>
        <v>2.1321216357916813E-3</v>
      </c>
    </row>
    <row r="336" spans="1:7" s="269" customFormat="1" x14ac:dyDescent="0.25">
      <c r="A336" s="286" t="s">
        <v>1988</v>
      </c>
      <c r="B336" s="281" t="s">
        <v>3058</v>
      </c>
      <c r="C336" s="347">
        <v>233.29472680000001</v>
      </c>
      <c r="D336" s="347">
        <v>23</v>
      </c>
      <c r="E336" s="271"/>
      <c r="F336" s="254">
        <f t="shared" si="12"/>
        <v>3.2125534598151698E-3</v>
      </c>
      <c r="G336" s="254">
        <f t="shared" si="13"/>
        <v>8.0391471513456829E-4</v>
      </c>
    </row>
    <row r="337" spans="1:7" s="269" customFormat="1" x14ac:dyDescent="0.25">
      <c r="A337" s="286" t="s">
        <v>1989</v>
      </c>
      <c r="B337" s="281" t="s">
        <v>3059</v>
      </c>
      <c r="C337" s="347">
        <v>59.925799120000001</v>
      </c>
      <c r="D337" s="347">
        <v>7</v>
      </c>
      <c r="E337" s="271"/>
      <c r="F337" s="254">
        <f t="shared" si="12"/>
        <v>8.252001060451953E-4</v>
      </c>
      <c r="G337" s="254">
        <f t="shared" si="13"/>
        <v>2.4466969591052082E-4</v>
      </c>
    </row>
    <row r="338" spans="1:7" s="269" customFormat="1" x14ac:dyDescent="0.25">
      <c r="A338" s="286" t="s">
        <v>1990</v>
      </c>
      <c r="B338" s="281" t="s">
        <v>3060</v>
      </c>
      <c r="C338" s="347">
        <v>2.0348383000000001</v>
      </c>
      <c r="D338" s="347">
        <v>3</v>
      </c>
      <c r="E338" s="271"/>
      <c r="F338" s="254">
        <f t="shared" si="12"/>
        <v>2.8020465402261372E-5</v>
      </c>
      <c r="G338" s="254">
        <f t="shared" si="13"/>
        <v>1.0485844110450891E-4</v>
      </c>
    </row>
    <row r="339" spans="1:7" s="269" customFormat="1" x14ac:dyDescent="0.25">
      <c r="A339" s="286" t="s">
        <v>1991</v>
      </c>
      <c r="B339" s="281" t="s">
        <v>3061</v>
      </c>
      <c r="C339" s="347">
        <v>14139.4682477266</v>
      </c>
      <c r="D339" s="354">
        <v>3499</v>
      </c>
      <c r="E339" s="271"/>
      <c r="F339" s="254">
        <f t="shared" si="12"/>
        <v>0.1947056337802352</v>
      </c>
      <c r="G339" s="254">
        <f t="shared" si="13"/>
        <v>0.1222998951415589</v>
      </c>
    </row>
    <row r="340" spans="1:7" s="269" customFormat="1" x14ac:dyDescent="0.25">
      <c r="A340" s="286" t="s">
        <v>1992</v>
      </c>
      <c r="B340" s="281" t="s">
        <v>3062</v>
      </c>
      <c r="C340" s="347">
        <v>11787.7866160506</v>
      </c>
      <c r="D340" s="354">
        <v>5268</v>
      </c>
      <c r="E340" s="271"/>
      <c r="F340" s="254">
        <f t="shared" si="12"/>
        <v>0.16232212016271047</v>
      </c>
      <c r="G340" s="254">
        <f t="shared" si="13"/>
        <v>0.18413142257951765</v>
      </c>
    </row>
    <row r="341" spans="1:7" s="269" customFormat="1" x14ac:dyDescent="0.25">
      <c r="A341" s="286" t="s">
        <v>1993</v>
      </c>
      <c r="B341" s="281" t="s">
        <v>3063</v>
      </c>
      <c r="C341" s="347">
        <v>260.39044597999998</v>
      </c>
      <c r="D341" s="347">
        <v>34</v>
      </c>
      <c r="E341" s="271"/>
      <c r="F341" s="254">
        <f t="shared" si="12"/>
        <v>3.5856713934773088E-3</v>
      </c>
      <c r="G341" s="254">
        <f t="shared" si="13"/>
        <v>1.1883956658511011E-3</v>
      </c>
    </row>
    <row r="342" spans="1:7" s="269" customFormat="1" x14ac:dyDescent="0.25">
      <c r="A342" s="286" t="s">
        <v>2242</v>
      </c>
      <c r="B342" s="281" t="s">
        <v>3064</v>
      </c>
      <c r="C342" s="347">
        <v>384.50691251000001</v>
      </c>
      <c r="D342" s="347">
        <v>38</v>
      </c>
      <c r="E342" s="271"/>
      <c r="F342" s="254">
        <f t="shared" si="12"/>
        <v>5.2948003971208888E-3</v>
      </c>
      <c r="G342" s="254">
        <f t="shared" si="13"/>
        <v>1.3282069206571128E-3</v>
      </c>
    </row>
    <row r="343" spans="1:7" s="269" customFormat="1" x14ac:dyDescent="0.25">
      <c r="A343" s="286" t="s">
        <v>2268</v>
      </c>
      <c r="B343" s="281" t="s">
        <v>3065</v>
      </c>
      <c r="C343" s="347">
        <v>22.22400768</v>
      </c>
      <c r="D343" s="347">
        <v>9</v>
      </c>
      <c r="E343" s="271"/>
      <c r="F343" s="254">
        <f t="shared" si="12"/>
        <v>3.0603268981964365E-4</v>
      </c>
      <c r="G343" s="254">
        <f t="shared" si="13"/>
        <v>3.1457532331352676E-4</v>
      </c>
    </row>
    <row r="344" spans="1:7" s="269" customFormat="1" x14ac:dyDescent="0.25">
      <c r="A344" s="286" t="s">
        <v>2269</v>
      </c>
      <c r="B344" s="281" t="s">
        <v>3066</v>
      </c>
      <c r="C344" s="347">
        <v>3.8910912500000001</v>
      </c>
      <c r="D344" s="347">
        <v>6</v>
      </c>
      <c r="E344" s="271"/>
      <c r="F344" s="254">
        <f t="shared" si="12"/>
        <v>5.3581745413218808E-5</v>
      </c>
      <c r="G344" s="254">
        <f t="shared" si="13"/>
        <v>2.0971688220901782E-4</v>
      </c>
    </row>
    <row r="345" spans="1:7" s="269" customFormat="1" x14ac:dyDescent="0.25">
      <c r="A345" s="286" t="s">
        <v>2270</v>
      </c>
      <c r="B345" s="281" t="s">
        <v>3067</v>
      </c>
      <c r="C345" s="347">
        <v>0</v>
      </c>
      <c r="D345" s="347">
        <v>0</v>
      </c>
      <c r="E345" s="271"/>
      <c r="F345" s="254">
        <f t="shared" si="12"/>
        <v>0</v>
      </c>
      <c r="G345" s="254">
        <f t="shared" si="13"/>
        <v>0</v>
      </c>
    </row>
    <row r="346" spans="1:7" s="269" customFormat="1" x14ac:dyDescent="0.25">
      <c r="A346" s="286" t="s">
        <v>2271</v>
      </c>
      <c r="B346" s="244" t="s">
        <v>608</v>
      </c>
      <c r="C346" s="347"/>
      <c r="D346" s="354"/>
      <c r="E346" s="271"/>
      <c r="F346" s="254" t="str">
        <f t="shared" si="12"/>
        <v/>
      </c>
      <c r="G346" s="254" t="str">
        <f t="shared" si="13"/>
        <v/>
      </c>
    </row>
    <row r="347" spans="1:7" s="269" customFormat="1" x14ac:dyDescent="0.25">
      <c r="A347" s="286" t="s">
        <v>2272</v>
      </c>
      <c r="B347" s="244" t="s">
        <v>608</v>
      </c>
      <c r="C347" s="347"/>
      <c r="D347" s="354"/>
      <c r="E347" s="271"/>
      <c r="F347" s="254" t="str">
        <f t="shared" si="12"/>
        <v/>
      </c>
      <c r="G347" s="254" t="str">
        <f t="shared" si="13"/>
        <v/>
      </c>
    </row>
    <row r="348" spans="1:7" s="269" customFormat="1" x14ac:dyDescent="0.25">
      <c r="A348" s="286" t="s">
        <v>2273</v>
      </c>
      <c r="B348" s="244" t="s">
        <v>608</v>
      </c>
      <c r="C348" s="347"/>
      <c r="D348" s="354"/>
      <c r="E348" s="271"/>
      <c r="F348" s="254" t="str">
        <f t="shared" si="12"/>
        <v/>
      </c>
      <c r="G348" s="254" t="str">
        <f t="shared" si="13"/>
        <v/>
      </c>
    </row>
    <row r="349" spans="1:7" s="269" customFormat="1" x14ac:dyDescent="0.25">
      <c r="A349" s="286" t="s">
        <v>2274</v>
      </c>
      <c r="B349" s="244" t="s">
        <v>2118</v>
      </c>
      <c r="C349" s="310">
        <f>C364-C332-C333-C334-C335-C336-C337-C338-C339-C340-C341-C342-C343-C344-C345</f>
        <v>1401.328630229782</v>
      </c>
      <c r="D349" s="310">
        <f>D364-D332-D333-D334-D335-D336-D337-D338-D339-D340-D341-D342-D343-D344-D345</f>
        <v>103</v>
      </c>
      <c r="E349" s="271"/>
      <c r="F349" s="254">
        <f t="shared" si="12"/>
        <v>1.9296806237897098E-2</v>
      </c>
      <c r="G349" s="254">
        <f t="shared" si="13"/>
        <v>3.600139811254806E-3</v>
      </c>
    </row>
    <row r="350" spans="1:7" s="269" customFormat="1" x14ac:dyDescent="0.25">
      <c r="A350" s="286" t="s">
        <v>2275</v>
      </c>
      <c r="B350" s="272" t="s">
        <v>148</v>
      </c>
      <c r="C350" s="192">
        <f>SUM(C332:C349)</f>
        <v>72619.718151996858</v>
      </c>
      <c r="D350" s="192">
        <f>SUM(D332:D349)</f>
        <v>28610</v>
      </c>
      <c r="E350" s="271"/>
      <c r="F350" s="259">
        <f>SUM(F332:F349)</f>
        <v>1.0000000000000004</v>
      </c>
      <c r="G350" s="259">
        <f>SUM(G332:G349)</f>
        <v>1</v>
      </c>
    </row>
    <row r="351" spans="1:7" s="269" customFormat="1" x14ac:dyDescent="0.25">
      <c r="A351" s="286" t="s">
        <v>1994</v>
      </c>
      <c r="B351" s="272"/>
      <c r="C351" s="286"/>
      <c r="D351" s="286"/>
      <c r="E351" s="271"/>
      <c r="F351" s="271"/>
      <c r="G351" s="271"/>
    </row>
    <row r="352" spans="1:7" s="269" customFormat="1" x14ac:dyDescent="0.25">
      <c r="A352" s="286" t="s">
        <v>2276</v>
      </c>
      <c r="B352" s="272"/>
      <c r="C352" s="286"/>
      <c r="D352" s="286"/>
      <c r="E352" s="271"/>
      <c r="F352" s="271"/>
      <c r="G352" s="271"/>
    </row>
    <row r="353" spans="1:7" x14ac:dyDescent="0.25">
      <c r="A353" s="85"/>
      <c r="B353" s="85" t="s">
        <v>2630</v>
      </c>
      <c r="C353" s="85" t="s">
        <v>113</v>
      </c>
      <c r="D353" s="85" t="s">
        <v>1702</v>
      </c>
      <c r="E353" s="85"/>
      <c r="F353" s="85" t="s">
        <v>515</v>
      </c>
      <c r="G353" s="85" t="s">
        <v>2633</v>
      </c>
    </row>
    <row r="354" spans="1:7" x14ac:dyDescent="0.25">
      <c r="A354" s="227" t="s">
        <v>1995</v>
      </c>
      <c r="B354" s="234" t="s">
        <v>1693</v>
      </c>
      <c r="C354" s="347">
        <v>1931.5450149742101</v>
      </c>
      <c r="D354" s="354">
        <v>765</v>
      </c>
      <c r="E354" s="232"/>
      <c r="F354" s="254">
        <f>IF($C$364=0,"",IF(C354="[for completion]","",IF(C354="","",C354/$C$364)))</f>
        <v>2.6598079201180392E-2</v>
      </c>
      <c r="G354" s="254">
        <f>IF($D$364=0,"",IF(D354="[for completion]","",IF(D354="","",D354/$D$364)))</f>
        <v>2.6738902481649774E-2</v>
      </c>
    </row>
    <row r="355" spans="1:7" x14ac:dyDescent="0.25">
      <c r="A355" s="286" t="s">
        <v>1996</v>
      </c>
      <c r="B355" s="234" t="s">
        <v>1694</v>
      </c>
      <c r="C355" s="347">
        <v>1151.0202459862401</v>
      </c>
      <c r="D355" s="354">
        <v>408</v>
      </c>
      <c r="E355" s="232"/>
      <c r="F355" s="254">
        <f t="shared" ref="F355:F363" si="14">IF($C$364=0,"",IF(C355="[for completion]","",IF(C355="","",C355/$C$364)))</f>
        <v>1.5849968510991661E-2</v>
      </c>
      <c r="G355" s="254">
        <f t="shared" ref="G355:G363" si="15">IF($D$364=0,"",IF(D355="[for completion]","",IF(D355="","",D355/$D$364)))</f>
        <v>1.4260747990213212E-2</v>
      </c>
    </row>
    <row r="356" spans="1:7" x14ac:dyDescent="0.25">
      <c r="A356" s="286" t="s">
        <v>1997</v>
      </c>
      <c r="B356" s="234" t="s">
        <v>1695</v>
      </c>
      <c r="C356" s="347">
        <v>896.69435440016798</v>
      </c>
      <c r="D356" s="354">
        <v>277</v>
      </c>
      <c r="E356" s="232"/>
      <c r="F356" s="254">
        <f t="shared" si="14"/>
        <v>1.234780824298078E-2</v>
      </c>
      <c r="G356" s="254">
        <f>IF($D$364=0,"",IF(D356="[for completion]","",IF(D356="","",D356/$D$364)))</f>
        <v>9.6819293953163237E-3</v>
      </c>
    </row>
    <row r="357" spans="1:7" x14ac:dyDescent="0.25">
      <c r="A357" s="286" t="s">
        <v>1998</v>
      </c>
      <c r="B357" s="234" t="s">
        <v>1696</v>
      </c>
      <c r="C357" s="347">
        <v>1488.43611210217</v>
      </c>
      <c r="D357" s="354">
        <v>454</v>
      </c>
      <c r="E357" s="232"/>
      <c r="F357" s="254">
        <f t="shared" si="14"/>
        <v>2.0496308027343143E-2</v>
      </c>
      <c r="G357" s="254">
        <f t="shared" si="15"/>
        <v>1.5868577420482349E-2</v>
      </c>
    </row>
    <row r="358" spans="1:7" x14ac:dyDescent="0.25">
      <c r="A358" s="286" t="s">
        <v>1999</v>
      </c>
      <c r="B358" s="234" t="s">
        <v>1697</v>
      </c>
      <c r="C358" s="347">
        <v>1870.5927362800001</v>
      </c>
      <c r="D358" s="354">
        <v>640</v>
      </c>
      <c r="E358" s="232"/>
      <c r="F358" s="254">
        <f>IF($C$364=0,"",IF(C358="[for completion]","",IF(C358="","",C358/$C$364)))</f>
        <v>2.5758744097088775E-2</v>
      </c>
      <c r="G358" s="254">
        <f t="shared" si="15"/>
        <v>2.23698007689619E-2</v>
      </c>
    </row>
    <row r="359" spans="1:7" x14ac:dyDescent="0.25">
      <c r="A359" s="286" t="s">
        <v>2000</v>
      </c>
      <c r="B359" s="234" t="s">
        <v>1698</v>
      </c>
      <c r="C359" s="347">
        <v>1573.9782535419899</v>
      </c>
      <c r="D359" s="354">
        <v>1022</v>
      </c>
      <c r="E359" s="232"/>
      <c r="F359" s="254">
        <f t="shared" si="14"/>
        <v>2.1674254508225591E-2</v>
      </c>
      <c r="G359" s="254">
        <f>IF($D$364=0,"",IF(D359="[for completion]","",IF(D359="","",D359/$D$364)))</f>
        <v>3.5721775602936039E-2</v>
      </c>
    </row>
    <row r="360" spans="1:7" x14ac:dyDescent="0.25">
      <c r="A360" s="286" t="s">
        <v>2112</v>
      </c>
      <c r="B360" s="234" t="s">
        <v>1699</v>
      </c>
      <c r="C360" s="347">
        <v>1117.7775183378101</v>
      </c>
      <c r="D360" s="354">
        <v>466</v>
      </c>
      <c r="E360" s="232"/>
      <c r="F360" s="254">
        <f t="shared" si="14"/>
        <v>1.5392204029190023E-2</v>
      </c>
      <c r="G360" s="254">
        <f t="shared" si="15"/>
        <v>1.6288011184900385E-2</v>
      </c>
    </row>
    <row r="361" spans="1:7" x14ac:dyDescent="0.25">
      <c r="A361" s="286" t="s">
        <v>2113</v>
      </c>
      <c r="B361" s="234" t="s">
        <v>1700</v>
      </c>
      <c r="C361" s="347">
        <v>3286.9366544743898</v>
      </c>
      <c r="D361" s="354">
        <v>1454</v>
      </c>
      <c r="E361" s="232"/>
      <c r="F361" s="254">
        <f t="shared" si="14"/>
        <v>4.5262316325638437E-2</v>
      </c>
      <c r="G361" s="254">
        <f t="shared" si="15"/>
        <v>5.0821391121985318E-2</v>
      </c>
    </row>
    <row r="362" spans="1:7" x14ac:dyDescent="0.25">
      <c r="A362" s="286" t="s">
        <v>2281</v>
      </c>
      <c r="B362" s="234" t="s">
        <v>1701</v>
      </c>
      <c r="C362" s="347">
        <v>51956.607612622298</v>
      </c>
      <c r="D362" s="354">
        <v>22469</v>
      </c>
      <c r="E362" s="232"/>
      <c r="F362" s="254">
        <f t="shared" si="14"/>
        <v>0.71546143299364506</v>
      </c>
      <c r="G362" s="254">
        <f t="shared" si="15"/>
        <v>0.78535477105907026</v>
      </c>
    </row>
    <row r="363" spans="1:7" s="269" customFormat="1" x14ac:dyDescent="0.25">
      <c r="A363" s="286" t="s">
        <v>2282</v>
      </c>
      <c r="B363" s="272" t="s">
        <v>2118</v>
      </c>
      <c r="C363" s="347">
        <v>7346.1296492776</v>
      </c>
      <c r="D363" s="354">
        <v>655</v>
      </c>
      <c r="E363" s="271"/>
      <c r="F363" s="254">
        <f t="shared" si="14"/>
        <v>0.10115888406371622</v>
      </c>
      <c r="G363" s="254">
        <f t="shared" si="15"/>
        <v>2.2894092974484446E-2</v>
      </c>
    </row>
    <row r="364" spans="1:7" x14ac:dyDescent="0.25">
      <c r="A364" s="286" t="s">
        <v>2283</v>
      </c>
      <c r="B364" s="234" t="s">
        <v>148</v>
      </c>
      <c r="C364" s="192">
        <f>SUM(C354:C363)</f>
        <v>72619.718151996873</v>
      </c>
      <c r="D364" s="193">
        <f>SUM(D354:D363)</f>
        <v>28610</v>
      </c>
      <c r="E364" s="232"/>
      <c r="F364" s="259">
        <f>SUM(F354:F363)</f>
        <v>1.0000000000000002</v>
      </c>
      <c r="G364" s="259">
        <f>SUM(G354:G363)</f>
        <v>1</v>
      </c>
    </row>
    <row r="365" spans="1:7" x14ac:dyDescent="0.25">
      <c r="A365" s="227" t="s">
        <v>2001</v>
      </c>
      <c r="B365" s="234"/>
      <c r="C365" s="227"/>
      <c r="D365" s="227"/>
      <c r="E365" s="232"/>
      <c r="F365" s="232"/>
      <c r="G365" s="232"/>
    </row>
    <row r="366" spans="1:7" x14ac:dyDescent="0.25">
      <c r="A366" s="85"/>
      <c r="B366" s="85" t="s">
        <v>2277</v>
      </c>
      <c r="C366" s="85" t="s">
        <v>113</v>
      </c>
      <c r="D366" s="85" t="s">
        <v>1702</v>
      </c>
      <c r="E366" s="85"/>
      <c r="F366" s="85" t="s">
        <v>515</v>
      </c>
      <c r="G366" s="85" t="s">
        <v>2633</v>
      </c>
    </row>
    <row r="367" spans="1:7" x14ac:dyDescent="0.25">
      <c r="A367" s="270" t="s">
        <v>2114</v>
      </c>
      <c r="B367" s="272" t="s">
        <v>2106</v>
      </c>
      <c r="C367" s="347">
        <v>38213.084783452097</v>
      </c>
      <c r="D367" s="606">
        <v>18760</v>
      </c>
      <c r="E367" s="271"/>
      <c r="F367" s="254">
        <f>IF($C$374=0,"",IF(C367="[for completion]","",IF(C367="","",C367/$C$374)))</f>
        <v>0.52620811200987927</v>
      </c>
      <c r="G367" s="254">
        <f>IF($D$374=0,"",IF(D367="[for completion]","",IF(D367="","",D367/$D$374)))</f>
        <v>0.65571478504019576</v>
      </c>
    </row>
    <row r="368" spans="1:7" x14ac:dyDescent="0.25">
      <c r="A368" s="286" t="s">
        <v>2115</v>
      </c>
      <c r="B368" s="277" t="s">
        <v>2107</v>
      </c>
      <c r="C368" s="347">
        <v>9839.8191159271992</v>
      </c>
      <c r="D368" s="354">
        <v>4859</v>
      </c>
      <c r="E368" s="271"/>
      <c r="F368" s="254">
        <f t="shared" ref="F368:F373" si="16">IF($C$374=0,"",IF(C368="[for completion]","",IF(C368="","",C368/$C$374)))</f>
        <v>0.1354978973525052</v>
      </c>
      <c r="G368" s="254">
        <f t="shared" ref="G368:G373" si="17">IF($D$374=0,"",IF(D368="[for completion]","",IF(D368="","",D368/$D$374)))</f>
        <v>0.16983572177560294</v>
      </c>
    </row>
    <row r="369" spans="1:7" x14ac:dyDescent="0.25">
      <c r="A369" s="286" t="s">
        <v>2116</v>
      </c>
      <c r="B369" s="272" t="s">
        <v>2108</v>
      </c>
      <c r="C369" s="347">
        <v>0</v>
      </c>
      <c r="D369" s="354">
        <v>0</v>
      </c>
      <c r="E369" s="271"/>
      <c r="F369" s="254">
        <f t="shared" si="16"/>
        <v>0</v>
      </c>
      <c r="G369" s="254">
        <f t="shared" si="17"/>
        <v>0</v>
      </c>
    </row>
    <row r="370" spans="1:7" x14ac:dyDescent="0.25">
      <c r="A370" s="286" t="s">
        <v>2117</v>
      </c>
      <c r="B370" s="272" t="s">
        <v>2109</v>
      </c>
      <c r="C370" s="347">
        <v>4967.2129033985902</v>
      </c>
      <c r="D370" s="354">
        <v>2870</v>
      </c>
      <c r="E370" s="271"/>
      <c r="F370" s="254">
        <f t="shared" si="16"/>
        <v>6.8400332992231097E-2</v>
      </c>
      <c r="G370" s="254">
        <f t="shared" si="17"/>
        <v>0.10031457532331353</v>
      </c>
    </row>
    <row r="371" spans="1:7" x14ac:dyDescent="0.25">
      <c r="A371" s="286" t="s">
        <v>2119</v>
      </c>
      <c r="B371" s="272" t="s">
        <v>2110</v>
      </c>
      <c r="C371" s="347">
        <v>19599.601349219502</v>
      </c>
      <c r="D371" s="606">
        <f>D381-D367-D368-D369-D370</f>
        <v>2121</v>
      </c>
      <c r="E371" s="271"/>
      <c r="F371" s="254">
        <f t="shared" si="16"/>
        <v>0.26989365764538459</v>
      </c>
      <c r="G371" s="254">
        <f t="shared" si="17"/>
        <v>7.41349178608878E-2</v>
      </c>
    </row>
    <row r="372" spans="1:7" x14ac:dyDescent="0.25">
      <c r="A372" s="286" t="s">
        <v>2278</v>
      </c>
      <c r="B372" s="272" t="s">
        <v>2111</v>
      </c>
      <c r="C372" s="347">
        <v>0</v>
      </c>
      <c r="D372" s="354">
        <v>0</v>
      </c>
      <c r="E372" s="271"/>
      <c r="F372" s="254">
        <f t="shared" si="16"/>
        <v>0</v>
      </c>
      <c r="G372" s="254">
        <f t="shared" si="17"/>
        <v>0</v>
      </c>
    </row>
    <row r="373" spans="1:7" x14ac:dyDescent="0.25">
      <c r="A373" s="286" t="s">
        <v>2279</v>
      </c>
      <c r="B373" s="272" t="s">
        <v>1703</v>
      </c>
      <c r="C373" s="347">
        <v>0</v>
      </c>
      <c r="D373" s="354">
        <v>0</v>
      </c>
      <c r="E373" s="271"/>
      <c r="F373" s="254">
        <f t="shared" si="16"/>
        <v>0</v>
      </c>
      <c r="G373" s="254">
        <f t="shared" si="17"/>
        <v>0</v>
      </c>
    </row>
    <row r="374" spans="1:7" x14ac:dyDescent="0.25">
      <c r="A374" s="286" t="s">
        <v>2280</v>
      </c>
      <c r="B374" s="272" t="s">
        <v>148</v>
      </c>
      <c r="C374" s="192">
        <f>SUM(C367:C373)</f>
        <v>72619.718151997382</v>
      </c>
      <c r="D374" s="193">
        <f>SUM(D367:D373)</f>
        <v>28610</v>
      </c>
      <c r="E374" s="271"/>
      <c r="F374" s="259">
        <f>SUM(F367:F373)</f>
        <v>1.0000000000000002</v>
      </c>
      <c r="G374" s="259">
        <f>SUM(G367:G373)</f>
        <v>1</v>
      </c>
    </row>
    <row r="375" spans="1:7" x14ac:dyDescent="0.25">
      <c r="A375" s="270" t="s">
        <v>2120</v>
      </c>
      <c r="B375" s="272"/>
      <c r="C375" s="270"/>
      <c r="D375" s="270"/>
      <c r="E375" s="271"/>
      <c r="F375" s="271"/>
      <c r="G375" s="271"/>
    </row>
    <row r="376" spans="1:7" x14ac:dyDescent="0.25">
      <c r="A376" s="85"/>
      <c r="B376" s="85" t="s">
        <v>2631</v>
      </c>
      <c r="C376" s="85" t="s">
        <v>113</v>
      </c>
      <c r="D376" s="85" t="s">
        <v>1702</v>
      </c>
      <c r="E376" s="85"/>
      <c r="F376" s="85" t="s">
        <v>515</v>
      </c>
      <c r="G376" s="85" t="s">
        <v>2633</v>
      </c>
    </row>
    <row r="377" spans="1:7" x14ac:dyDescent="0.25">
      <c r="A377" s="270" t="s">
        <v>2260</v>
      </c>
      <c r="B377" s="272" t="s">
        <v>2632</v>
      </c>
      <c r="C377" s="347">
        <v>20110.656875869401</v>
      </c>
      <c r="D377" s="354">
        <v>7602</v>
      </c>
      <c r="E377" s="271"/>
      <c r="F377" s="254">
        <f>IF($C$381=0,"",IF(C377="[for completion]","",IF(C377="","",C377/$C$381)))</f>
        <v>0.27693107860562993</v>
      </c>
      <c r="G377" s="254">
        <f>IF($D$381=0,"",IF(D377="[for completion]","",IF(D377="","",D377/$D$381)))</f>
        <v>0.26571128975882558</v>
      </c>
    </row>
    <row r="378" spans="1:7" x14ac:dyDescent="0.25">
      <c r="A378" s="286" t="s">
        <v>2261</v>
      </c>
      <c r="B378" s="277" t="s">
        <v>2544</v>
      </c>
      <c r="C378" s="347">
        <v>52509.061276127701</v>
      </c>
      <c r="D378" s="354">
        <v>21008</v>
      </c>
      <c r="E378" s="271"/>
      <c r="F378" s="254">
        <f t="shared" ref="F378:F380" si="18">IF($C$381=0,"",IF(C378="[for completion]","",IF(C378="","",C378/$C$381)))</f>
        <v>0.72306892139437007</v>
      </c>
      <c r="G378" s="254">
        <f t="shared" ref="G378:G380" si="19">IF($D$381=0,"",IF(D378="[for completion]","",IF(D378="","",D378/$D$381)))</f>
        <v>0.73428871024117437</v>
      </c>
    </row>
    <row r="379" spans="1:7" x14ac:dyDescent="0.25">
      <c r="A379" s="286" t="s">
        <v>2262</v>
      </c>
      <c r="B379" s="272" t="s">
        <v>1703</v>
      </c>
      <c r="C379" s="347">
        <v>0</v>
      </c>
      <c r="D379" s="354">
        <v>0</v>
      </c>
      <c r="E379" s="271"/>
      <c r="F379" s="254">
        <f t="shared" si="18"/>
        <v>0</v>
      </c>
      <c r="G379" s="254">
        <f>IF($D$381=0,"",IF(D379="[for completion]","",IF(D379="","",D379/$D$381)))</f>
        <v>0</v>
      </c>
    </row>
    <row r="380" spans="1:7" x14ac:dyDescent="0.25">
      <c r="A380" s="286" t="s">
        <v>2263</v>
      </c>
      <c r="B380" s="275" t="s">
        <v>2118</v>
      </c>
      <c r="C380" s="347">
        <v>0</v>
      </c>
      <c r="D380" s="354">
        <v>0</v>
      </c>
      <c r="E380" s="271"/>
      <c r="F380" s="254">
        <f t="shared" si="18"/>
        <v>0</v>
      </c>
      <c r="G380" s="254">
        <f t="shared" si="19"/>
        <v>0</v>
      </c>
    </row>
    <row r="381" spans="1:7" x14ac:dyDescent="0.25">
      <c r="A381" s="286" t="s">
        <v>2264</v>
      </c>
      <c r="B381" s="272" t="s">
        <v>148</v>
      </c>
      <c r="C381" s="192">
        <f>SUM(C377:C380)</f>
        <v>72619.718151997105</v>
      </c>
      <c r="D381" s="193">
        <f>SUM(D377:D380)</f>
        <v>28610</v>
      </c>
      <c r="E381" s="271"/>
      <c r="F381" s="259">
        <f>SUM(F377:F380)</f>
        <v>1</v>
      </c>
      <c r="G381" s="259">
        <f>SUM(G377:G380)</f>
        <v>1</v>
      </c>
    </row>
    <row r="382" spans="1:7" x14ac:dyDescent="0.25">
      <c r="A382" s="270" t="s">
        <v>2265</v>
      </c>
      <c r="B382" s="275"/>
      <c r="C382" s="276"/>
      <c r="D382" s="275"/>
      <c r="E382" s="273"/>
      <c r="F382" s="273"/>
      <c r="G382" s="273"/>
    </row>
    <row r="383" spans="1:7" x14ac:dyDescent="0.25">
      <c r="A383" s="286" t="s">
        <v>2266</v>
      </c>
      <c r="B383" s="237"/>
      <c r="C383" s="252"/>
      <c r="D383" s="237"/>
      <c r="E383" s="235"/>
      <c r="F383" s="235"/>
      <c r="G383" s="235"/>
    </row>
    <row r="384" spans="1:7" s="269" customFormat="1" x14ac:dyDescent="0.25">
      <c r="A384" s="286" t="s">
        <v>2452</v>
      </c>
    </row>
    <row r="385" spans="1:7" x14ac:dyDescent="0.25">
      <c r="A385" s="286" t="s">
        <v>2453</v>
      </c>
    </row>
    <row r="386" spans="1:7" x14ac:dyDescent="0.25">
      <c r="A386" s="286" t="s">
        <v>2454</v>
      </c>
    </row>
    <row r="387" spans="1:7" x14ac:dyDescent="0.25">
      <c r="A387" s="286" t="s">
        <v>2455</v>
      </c>
    </row>
    <row r="388" spans="1:7" x14ac:dyDescent="0.25">
      <c r="A388" s="286" t="s">
        <v>2456</v>
      </c>
    </row>
    <row r="389" spans="1:7" x14ac:dyDescent="0.25">
      <c r="A389" s="286" t="s">
        <v>2457</v>
      </c>
    </row>
    <row r="390" spans="1:7" x14ac:dyDescent="0.25">
      <c r="A390" s="286" t="s">
        <v>2458</v>
      </c>
    </row>
    <row r="391" spans="1:7" x14ac:dyDescent="0.25">
      <c r="A391" s="286" t="s">
        <v>2459</v>
      </c>
      <c r="B391" s="237"/>
      <c r="C391" s="252"/>
      <c r="D391" s="237"/>
      <c r="E391" s="235"/>
      <c r="F391" s="235"/>
      <c r="G391" s="235"/>
    </row>
    <row r="392" spans="1:7" x14ac:dyDescent="0.25">
      <c r="A392" s="286" t="s">
        <v>2460</v>
      </c>
      <c r="B392" s="237"/>
      <c r="C392" s="252"/>
      <c r="D392" s="237"/>
      <c r="E392" s="235"/>
      <c r="F392" s="235"/>
      <c r="G392" s="235"/>
    </row>
    <row r="393" spans="1:7" x14ac:dyDescent="0.25">
      <c r="A393" s="286" t="s">
        <v>2461</v>
      </c>
      <c r="B393" s="237"/>
      <c r="C393" s="252"/>
      <c r="D393" s="237"/>
      <c r="E393" s="235"/>
      <c r="F393" s="235"/>
      <c r="G393" s="235"/>
    </row>
    <row r="394" spans="1:7" x14ac:dyDescent="0.25">
      <c r="A394" s="286" t="s">
        <v>2462</v>
      </c>
      <c r="B394" s="237"/>
      <c r="C394" s="252"/>
      <c r="D394" s="237"/>
      <c r="E394" s="235"/>
      <c r="F394" s="235"/>
      <c r="G394" s="235"/>
    </row>
    <row r="395" spans="1:7" x14ac:dyDescent="0.25">
      <c r="A395" s="286" t="s">
        <v>2463</v>
      </c>
      <c r="B395" s="237"/>
      <c r="C395" s="252"/>
      <c r="D395" s="237"/>
      <c r="E395" s="235"/>
      <c r="F395" s="235"/>
      <c r="G395" s="235"/>
    </row>
    <row r="396" spans="1:7" x14ac:dyDescent="0.25">
      <c r="A396" s="286" t="s">
        <v>2464</v>
      </c>
      <c r="B396" s="237"/>
      <c r="C396" s="252"/>
      <c r="D396" s="237"/>
      <c r="E396" s="235"/>
      <c r="F396" s="235"/>
      <c r="G396" s="235"/>
    </row>
    <row r="397" spans="1:7" x14ac:dyDescent="0.25">
      <c r="A397" s="286" t="s">
        <v>2465</v>
      </c>
      <c r="B397" s="237"/>
      <c r="C397" s="252"/>
      <c r="D397" s="237"/>
      <c r="E397" s="235"/>
      <c r="F397" s="235"/>
      <c r="G397" s="235"/>
    </row>
    <row r="398" spans="1:7" x14ac:dyDescent="0.25">
      <c r="A398" s="286" t="s">
        <v>2466</v>
      </c>
      <c r="B398" s="237"/>
      <c r="C398" s="252"/>
      <c r="D398" s="237"/>
      <c r="E398" s="235"/>
      <c r="F398" s="235"/>
      <c r="G398" s="235"/>
    </row>
    <row r="399" spans="1:7" x14ac:dyDescent="0.25">
      <c r="A399" s="286" t="s">
        <v>2467</v>
      </c>
      <c r="B399" s="237"/>
      <c r="C399" s="252"/>
      <c r="D399" s="237"/>
      <c r="E399" s="235"/>
      <c r="F399" s="235"/>
      <c r="G399" s="235"/>
    </row>
    <row r="400" spans="1:7" x14ac:dyDescent="0.25">
      <c r="A400" s="286" t="s">
        <v>2468</v>
      </c>
      <c r="B400" s="237"/>
      <c r="C400" s="252"/>
      <c r="D400" s="237"/>
      <c r="E400" s="235"/>
      <c r="F400" s="235"/>
      <c r="G400" s="235"/>
    </row>
    <row r="401" spans="1:7" x14ac:dyDescent="0.25">
      <c r="A401" s="286" t="s">
        <v>2469</v>
      </c>
      <c r="B401" s="237"/>
      <c r="C401" s="252"/>
      <c r="D401" s="237"/>
      <c r="E401" s="235"/>
      <c r="F401" s="235"/>
      <c r="G401" s="235"/>
    </row>
    <row r="402" spans="1:7" x14ac:dyDescent="0.25">
      <c r="A402" s="286" t="s">
        <v>2470</v>
      </c>
      <c r="B402" s="237"/>
      <c r="C402" s="252"/>
      <c r="D402" s="237"/>
      <c r="E402" s="235"/>
      <c r="F402" s="235"/>
      <c r="G402" s="235"/>
    </row>
    <row r="403" spans="1:7" x14ac:dyDescent="0.25">
      <c r="A403" s="286" t="s">
        <v>2471</v>
      </c>
      <c r="B403" s="237"/>
      <c r="C403" s="252"/>
      <c r="D403" s="237"/>
      <c r="E403" s="235"/>
      <c r="F403" s="235"/>
      <c r="G403" s="235"/>
    </row>
    <row r="404" spans="1:7" x14ac:dyDescent="0.25">
      <c r="A404" s="286" t="s">
        <v>2472</v>
      </c>
      <c r="B404" s="237"/>
      <c r="C404" s="252"/>
      <c r="D404" s="237"/>
      <c r="E404" s="235"/>
      <c r="F404" s="235"/>
      <c r="G404" s="235"/>
    </row>
    <row r="405" spans="1:7" x14ac:dyDescent="0.25">
      <c r="A405" s="286" t="s">
        <v>2473</v>
      </c>
      <c r="B405" s="237"/>
      <c r="C405" s="252"/>
      <c r="D405" s="237"/>
      <c r="E405" s="235"/>
      <c r="F405" s="235"/>
      <c r="G405" s="235"/>
    </row>
    <row r="406" spans="1:7" x14ac:dyDescent="0.25">
      <c r="A406" s="286" t="s">
        <v>2474</v>
      </c>
      <c r="B406" s="237"/>
      <c r="C406" s="252"/>
      <c r="D406" s="237"/>
      <c r="E406" s="235"/>
      <c r="F406" s="235"/>
      <c r="G406" s="235"/>
    </row>
    <row r="407" spans="1:7" x14ac:dyDescent="0.25">
      <c r="A407" s="286" t="s">
        <v>2475</v>
      </c>
      <c r="B407" s="237"/>
      <c r="C407" s="252"/>
      <c r="D407" s="237"/>
      <c r="E407" s="235"/>
      <c r="F407" s="235"/>
      <c r="G407" s="235"/>
    </row>
    <row r="408" spans="1:7" x14ac:dyDescent="0.25">
      <c r="A408" s="286" t="s">
        <v>2476</v>
      </c>
      <c r="B408" s="237"/>
      <c r="C408" s="252"/>
      <c r="D408" s="237"/>
      <c r="E408" s="235"/>
      <c r="F408" s="235"/>
      <c r="G408" s="235"/>
    </row>
    <row r="409" spans="1:7" x14ac:dyDescent="0.25">
      <c r="A409" s="286" t="s">
        <v>2477</v>
      </c>
      <c r="B409" s="237"/>
      <c r="C409" s="252"/>
      <c r="D409" s="237"/>
      <c r="E409" s="235"/>
      <c r="F409" s="235"/>
      <c r="G409" s="235"/>
    </row>
    <row r="410" spans="1:7" x14ac:dyDescent="0.25">
      <c r="A410" s="286" t="s">
        <v>2478</v>
      </c>
      <c r="B410" s="237"/>
      <c r="C410" s="252"/>
      <c r="D410" s="237"/>
      <c r="E410" s="235"/>
      <c r="F410" s="235"/>
      <c r="G410" s="235"/>
    </row>
    <row r="411" spans="1:7" x14ac:dyDescent="0.25">
      <c r="A411" s="286" t="s">
        <v>2479</v>
      </c>
      <c r="B411" s="237"/>
      <c r="C411" s="252"/>
      <c r="D411" s="237"/>
      <c r="E411" s="235"/>
      <c r="F411" s="235"/>
      <c r="G411" s="235"/>
    </row>
    <row r="412" spans="1:7" x14ac:dyDescent="0.25">
      <c r="A412" s="286" t="s">
        <v>2480</v>
      </c>
      <c r="B412" s="237"/>
      <c r="C412" s="252"/>
      <c r="D412" s="237"/>
      <c r="E412" s="235"/>
      <c r="F412" s="235"/>
      <c r="G412" s="235"/>
    </row>
    <row r="413" spans="1:7" x14ac:dyDescent="0.25">
      <c r="A413" s="286" t="s">
        <v>2481</v>
      </c>
      <c r="B413" s="237"/>
      <c r="C413" s="252"/>
      <c r="D413" s="237"/>
      <c r="E413" s="235"/>
      <c r="F413" s="235"/>
      <c r="G413" s="235"/>
    </row>
    <row r="414" spans="1:7" x14ac:dyDescent="0.25">
      <c r="A414" s="286" t="s">
        <v>2482</v>
      </c>
      <c r="B414" s="237"/>
      <c r="C414" s="252"/>
      <c r="D414" s="237"/>
      <c r="E414" s="235"/>
      <c r="F414" s="235"/>
      <c r="G414" s="235"/>
    </row>
    <row r="415" spans="1:7" x14ac:dyDescent="0.25">
      <c r="A415" s="286" t="s">
        <v>2483</v>
      </c>
      <c r="B415" s="237"/>
      <c r="C415" s="252"/>
      <c r="D415" s="237"/>
      <c r="E415" s="235"/>
      <c r="F415" s="235"/>
      <c r="G415" s="235"/>
    </row>
    <row r="416" spans="1:7" x14ac:dyDescent="0.25">
      <c r="A416" s="286" t="s">
        <v>2484</v>
      </c>
      <c r="B416" s="237"/>
      <c r="C416" s="252"/>
      <c r="D416" s="237"/>
      <c r="E416" s="235"/>
      <c r="F416" s="235"/>
      <c r="G416" s="235"/>
    </row>
    <row r="417" spans="1:7" x14ac:dyDescent="0.25">
      <c r="A417" s="286" t="s">
        <v>2485</v>
      </c>
      <c r="B417" s="237"/>
      <c r="C417" s="252"/>
      <c r="D417" s="237"/>
      <c r="E417" s="235"/>
      <c r="F417" s="235"/>
      <c r="G417" s="235"/>
    </row>
    <row r="418" spans="1:7" x14ac:dyDescent="0.25">
      <c r="A418" s="286" t="s">
        <v>2486</v>
      </c>
      <c r="B418" s="237"/>
      <c r="C418" s="252"/>
      <c r="D418" s="237"/>
      <c r="E418" s="235"/>
      <c r="F418" s="235"/>
      <c r="G418" s="235"/>
    </row>
    <row r="419" spans="1:7" x14ac:dyDescent="0.25">
      <c r="A419" s="286" t="s">
        <v>2487</v>
      </c>
      <c r="B419" s="237"/>
      <c r="C419" s="252"/>
      <c r="D419" s="237"/>
      <c r="E419" s="235"/>
      <c r="F419" s="235"/>
      <c r="G419" s="235"/>
    </row>
    <row r="420" spans="1:7" x14ac:dyDescent="0.25">
      <c r="A420" s="286" t="s">
        <v>2488</v>
      </c>
      <c r="B420" s="237"/>
      <c r="C420" s="252"/>
      <c r="D420" s="237"/>
      <c r="E420" s="235"/>
      <c r="F420" s="235"/>
      <c r="G420" s="235"/>
    </row>
    <row r="421" spans="1:7" x14ac:dyDescent="0.25">
      <c r="A421" s="286" t="s">
        <v>2489</v>
      </c>
      <c r="B421" s="237"/>
      <c r="C421" s="252"/>
      <c r="D421" s="237"/>
      <c r="E421" s="235"/>
      <c r="F421" s="235"/>
      <c r="G421" s="235"/>
    </row>
    <row r="422" spans="1:7" x14ac:dyDescent="0.25">
      <c r="A422" s="286" t="s">
        <v>2490</v>
      </c>
      <c r="B422" s="237"/>
      <c r="C422" s="252"/>
      <c r="D422" s="237"/>
      <c r="E422" s="235"/>
      <c r="F422" s="235"/>
      <c r="G422" s="235"/>
    </row>
    <row r="423" spans="1:7" x14ac:dyDescent="0.25">
      <c r="A423" s="286" t="s">
        <v>2491</v>
      </c>
      <c r="B423" s="237"/>
      <c r="C423" s="252"/>
      <c r="D423" s="237"/>
      <c r="E423" s="235"/>
      <c r="F423" s="235"/>
      <c r="G423" s="235"/>
    </row>
    <row r="424" spans="1:7" x14ac:dyDescent="0.25">
      <c r="A424" s="286" t="s">
        <v>2492</v>
      </c>
      <c r="B424" s="237"/>
      <c r="C424" s="252"/>
      <c r="D424" s="237"/>
      <c r="E424" s="235"/>
      <c r="F424" s="235"/>
      <c r="G424" s="235"/>
    </row>
    <row r="425" spans="1:7" x14ac:dyDescent="0.25">
      <c r="A425" s="286" t="s">
        <v>2493</v>
      </c>
      <c r="B425" s="237"/>
      <c r="C425" s="252"/>
      <c r="D425" s="237"/>
      <c r="E425" s="235"/>
      <c r="F425" s="235"/>
      <c r="G425" s="235"/>
    </row>
    <row r="426" spans="1:7" x14ac:dyDescent="0.25">
      <c r="A426" s="286" t="s">
        <v>2494</v>
      </c>
      <c r="B426" s="237"/>
      <c r="C426" s="252"/>
      <c r="D426" s="237"/>
      <c r="E426" s="235"/>
      <c r="F426" s="235"/>
      <c r="G426" s="235"/>
    </row>
    <row r="427" spans="1:7" x14ac:dyDescent="0.25">
      <c r="A427" s="286" t="s">
        <v>2495</v>
      </c>
      <c r="B427" s="237"/>
      <c r="C427" s="252"/>
      <c r="D427" s="237"/>
      <c r="E427" s="235"/>
      <c r="F427" s="235"/>
      <c r="G427" s="235"/>
    </row>
    <row r="428" spans="1:7" x14ac:dyDescent="0.25">
      <c r="A428" s="286" t="s">
        <v>2496</v>
      </c>
      <c r="B428" s="237"/>
      <c r="C428" s="252"/>
      <c r="D428" s="237"/>
      <c r="E428" s="235"/>
      <c r="F428" s="235"/>
      <c r="G428" s="235"/>
    </row>
    <row r="429" spans="1:7" x14ac:dyDescent="0.25">
      <c r="A429" s="286" t="s">
        <v>2497</v>
      </c>
      <c r="B429" s="237"/>
      <c r="C429" s="252"/>
      <c r="D429" s="237"/>
      <c r="E429" s="235"/>
      <c r="F429" s="235"/>
      <c r="G429" s="235"/>
    </row>
    <row r="430" spans="1:7" x14ac:dyDescent="0.25">
      <c r="A430" s="286" t="s">
        <v>2498</v>
      </c>
      <c r="B430" s="237"/>
      <c r="C430" s="252"/>
      <c r="D430" s="237"/>
      <c r="E430" s="235"/>
      <c r="F430" s="235"/>
      <c r="G430" s="235"/>
    </row>
    <row r="431" spans="1:7" x14ac:dyDescent="0.25">
      <c r="A431" s="286" t="s">
        <v>2499</v>
      </c>
      <c r="B431" s="237"/>
      <c r="C431" s="252"/>
      <c r="D431" s="237"/>
      <c r="E431" s="235"/>
      <c r="F431" s="235"/>
      <c r="G431" s="235"/>
    </row>
    <row r="432" spans="1:7" ht="18.75" x14ac:dyDescent="0.25">
      <c r="A432" s="174"/>
      <c r="B432" s="266" t="s">
        <v>2002</v>
      </c>
      <c r="C432" s="174"/>
      <c r="D432" s="174"/>
      <c r="E432" s="174"/>
      <c r="F432" s="174"/>
      <c r="G432" s="174"/>
    </row>
    <row r="433" spans="1:7" x14ac:dyDescent="0.25">
      <c r="A433" s="85"/>
      <c r="B433" s="85" t="s">
        <v>2361</v>
      </c>
      <c r="C433" s="85" t="s">
        <v>686</v>
      </c>
      <c r="D433" s="85" t="s">
        <v>687</v>
      </c>
      <c r="E433" s="85"/>
      <c r="F433" s="85" t="s">
        <v>516</v>
      </c>
      <c r="G433" s="85" t="s">
        <v>688</v>
      </c>
    </row>
    <row r="434" spans="1:7" x14ac:dyDescent="0.25">
      <c r="A434" s="227" t="s">
        <v>2003</v>
      </c>
      <c r="B434" s="237" t="s">
        <v>690</v>
      </c>
      <c r="C434" s="310">
        <f>C461/D461*1000</f>
        <v>15791.987055976999</v>
      </c>
      <c r="D434" s="247"/>
      <c r="E434" s="247"/>
      <c r="F434" s="248"/>
      <c r="G434" s="248"/>
    </row>
    <row r="435" spans="1:7" x14ac:dyDescent="0.25">
      <c r="A435" s="247"/>
      <c r="B435" s="237"/>
      <c r="C435" s="237"/>
      <c r="D435" s="247"/>
      <c r="E435" s="247"/>
      <c r="F435" s="248"/>
      <c r="G435" s="248"/>
    </row>
    <row r="436" spans="1:7" x14ac:dyDescent="0.25">
      <c r="A436" s="237"/>
      <c r="B436" s="237" t="s">
        <v>691</v>
      </c>
      <c r="C436" s="237"/>
      <c r="D436" s="247"/>
      <c r="E436" s="247"/>
      <c r="F436" s="248"/>
      <c r="G436" s="248"/>
    </row>
    <row r="437" spans="1:7" x14ac:dyDescent="0.25">
      <c r="A437" s="237" t="s">
        <v>2004</v>
      </c>
      <c r="B437" s="281" t="s">
        <v>2883</v>
      </c>
      <c r="C437" s="347">
        <v>343.51038114445799</v>
      </c>
      <c r="D437" s="347">
        <v>325</v>
      </c>
      <c r="E437" s="247"/>
      <c r="F437" s="254">
        <f>IF($C$461=0,"",IF(C437="[for completion]","",IF(C437="","",C437/$C$461)))</f>
        <v>2.0066600510591202E-2</v>
      </c>
      <c r="G437" s="254">
        <f>IF($D$461=0,"",IF(D437="[for completion]","",IF(D437="","",D437/$D$461)))</f>
        <v>0.29981549815498154</v>
      </c>
    </row>
    <row r="438" spans="1:7" x14ac:dyDescent="0.25">
      <c r="A438" s="275" t="s">
        <v>2005</v>
      </c>
      <c r="B438" s="281" t="s">
        <v>2882</v>
      </c>
      <c r="C438" s="347">
        <v>1003.60702648321</v>
      </c>
      <c r="D438" s="347">
        <v>304</v>
      </c>
      <c r="E438" s="247"/>
      <c r="F438" s="254">
        <f t="shared" ref="F438:F460" si="20">IF($C$461=0,"",IF(C438="[for completion]","",IF(C438="","",C438/$C$461)))</f>
        <v>5.8626994628123805E-2</v>
      </c>
      <c r="G438" s="254">
        <f t="shared" ref="G438:G460" si="21">IF($D$461=0,"",IF(D438="[for completion]","",IF(D438="","",D438/$D$461)))</f>
        <v>0.28044280442804426</v>
      </c>
    </row>
    <row r="439" spans="1:7" x14ac:dyDescent="0.25">
      <c r="A439" s="275" t="s">
        <v>2006</v>
      </c>
      <c r="B439" s="281" t="s">
        <v>2881</v>
      </c>
      <c r="C439" s="347">
        <v>3035.84260999458</v>
      </c>
      <c r="D439" s="347">
        <v>315</v>
      </c>
      <c r="E439" s="247"/>
      <c r="F439" s="254">
        <f t="shared" si="20"/>
        <v>0.17734264875731134</v>
      </c>
      <c r="G439" s="254">
        <f t="shared" si="21"/>
        <v>0.29059040590405905</v>
      </c>
    </row>
    <row r="440" spans="1:7" x14ac:dyDescent="0.25">
      <c r="A440" s="275" t="s">
        <v>2007</v>
      </c>
      <c r="B440" s="281" t="s">
        <v>2880</v>
      </c>
      <c r="C440" s="347">
        <v>2660.7345962742202</v>
      </c>
      <c r="D440" s="347">
        <v>82</v>
      </c>
      <c r="E440" s="247"/>
      <c r="F440" s="254">
        <f t="shared" si="20"/>
        <v>0.15543023191980565</v>
      </c>
      <c r="G440" s="254">
        <f t="shared" si="21"/>
        <v>7.5645756457564578E-2</v>
      </c>
    </row>
    <row r="441" spans="1:7" x14ac:dyDescent="0.25">
      <c r="A441" s="275" t="s">
        <v>2008</v>
      </c>
      <c r="B441" s="281" t="s">
        <v>2880</v>
      </c>
      <c r="C441" s="347">
        <v>1903.38685233</v>
      </c>
      <c r="D441" s="347">
        <v>28</v>
      </c>
      <c r="E441" s="247"/>
      <c r="F441" s="254">
        <f t="shared" si="20"/>
        <v>0.1111887898571416</v>
      </c>
      <c r="G441" s="254">
        <f t="shared" si="21"/>
        <v>2.5830258302583026E-2</v>
      </c>
    </row>
    <row r="442" spans="1:7" x14ac:dyDescent="0.25">
      <c r="A442" s="275" t="s">
        <v>2009</v>
      </c>
      <c r="B442" s="281" t="s">
        <v>2878</v>
      </c>
      <c r="C442" s="347">
        <v>8171.4325024525997</v>
      </c>
      <c r="D442" s="347">
        <v>30</v>
      </c>
      <c r="E442" s="247"/>
      <c r="F442" s="254">
        <f t="shared" si="20"/>
        <v>0.4773447343270264</v>
      </c>
      <c r="G442" s="254">
        <f t="shared" si="21"/>
        <v>2.7675276752767528E-2</v>
      </c>
    </row>
    <row r="443" spans="1:7" x14ac:dyDescent="0.25">
      <c r="A443" s="275" t="s">
        <v>2010</v>
      </c>
      <c r="B443" s="281"/>
      <c r="C443" s="347"/>
      <c r="D443" s="347"/>
      <c r="E443" s="247"/>
      <c r="F443" s="254" t="str">
        <f t="shared" si="20"/>
        <v/>
      </c>
      <c r="G443" s="254" t="str">
        <f t="shared" si="21"/>
        <v/>
      </c>
    </row>
    <row r="444" spans="1:7" x14ac:dyDescent="0.25">
      <c r="A444" s="275" t="s">
        <v>2011</v>
      </c>
      <c r="B444" s="281"/>
      <c r="C444" s="347"/>
      <c r="D444" s="354"/>
      <c r="E444" s="247"/>
      <c r="F444" s="254" t="str">
        <f t="shared" si="20"/>
        <v/>
      </c>
      <c r="G444" s="254" t="str">
        <f t="shared" si="21"/>
        <v/>
      </c>
    </row>
    <row r="445" spans="1:7" x14ac:dyDescent="0.25">
      <c r="A445" s="275" t="s">
        <v>2012</v>
      </c>
      <c r="B445" s="281"/>
      <c r="C445" s="347"/>
      <c r="D445" s="354"/>
      <c r="E445" s="247"/>
      <c r="F445" s="254" t="str">
        <f t="shared" si="20"/>
        <v/>
      </c>
      <c r="G445" s="254" t="str">
        <f t="shared" si="21"/>
        <v/>
      </c>
    </row>
    <row r="446" spans="1:7" x14ac:dyDescent="0.25">
      <c r="A446" s="275" t="s">
        <v>2500</v>
      </c>
      <c r="B446" s="281"/>
      <c r="C446" s="347"/>
      <c r="D446" s="354"/>
      <c r="E446" s="244"/>
      <c r="F446" s="254" t="str">
        <f t="shared" si="20"/>
        <v/>
      </c>
      <c r="G446" s="254" t="str">
        <f t="shared" si="21"/>
        <v/>
      </c>
    </row>
    <row r="447" spans="1:7" x14ac:dyDescent="0.25">
      <c r="A447" s="275" t="s">
        <v>2501</v>
      </c>
      <c r="B447" s="281"/>
      <c r="C447" s="347"/>
      <c r="D447" s="354"/>
      <c r="E447" s="244"/>
      <c r="F447" s="254" t="str">
        <f t="shared" si="20"/>
        <v/>
      </c>
      <c r="G447" s="254" t="str">
        <f t="shared" si="21"/>
        <v/>
      </c>
    </row>
    <row r="448" spans="1:7" x14ac:dyDescent="0.25">
      <c r="A448" s="275" t="s">
        <v>2502</v>
      </c>
      <c r="B448" s="281"/>
      <c r="C448" s="347"/>
      <c r="D448" s="354"/>
      <c r="E448" s="244"/>
      <c r="F448" s="254" t="str">
        <f t="shared" si="20"/>
        <v/>
      </c>
      <c r="G448" s="254" t="str">
        <f t="shared" si="21"/>
        <v/>
      </c>
    </row>
    <row r="449" spans="1:7" x14ac:dyDescent="0.25">
      <c r="A449" s="275" t="s">
        <v>2503</v>
      </c>
      <c r="B449" s="281"/>
      <c r="C449" s="347"/>
      <c r="D449" s="354"/>
      <c r="E449" s="244"/>
      <c r="F449" s="254" t="str">
        <f t="shared" si="20"/>
        <v/>
      </c>
      <c r="G449" s="254" t="str">
        <f t="shared" si="21"/>
        <v/>
      </c>
    </row>
    <row r="450" spans="1:7" x14ac:dyDescent="0.25">
      <c r="A450" s="275" t="s">
        <v>2504</v>
      </c>
      <c r="B450" s="281"/>
      <c r="C450" s="347"/>
      <c r="D450" s="354"/>
      <c r="E450" s="244"/>
      <c r="F450" s="254" t="str">
        <f t="shared" si="20"/>
        <v/>
      </c>
      <c r="G450" s="254" t="str">
        <f t="shared" si="21"/>
        <v/>
      </c>
    </row>
    <row r="451" spans="1:7" x14ac:dyDescent="0.25">
      <c r="A451" s="275" t="s">
        <v>2505</v>
      </c>
      <c r="B451" s="281"/>
      <c r="C451" s="347"/>
      <c r="D451" s="354"/>
      <c r="E451" s="244"/>
      <c r="F451" s="254" t="str">
        <f t="shared" si="20"/>
        <v/>
      </c>
      <c r="G451" s="254" t="str">
        <f t="shared" si="21"/>
        <v/>
      </c>
    </row>
    <row r="452" spans="1:7" x14ac:dyDescent="0.25">
      <c r="A452" s="275" t="s">
        <v>2506</v>
      </c>
      <c r="B452" s="281"/>
      <c r="C452" s="347"/>
      <c r="D452" s="354"/>
      <c r="E452" s="237"/>
      <c r="F452" s="254" t="str">
        <f t="shared" si="20"/>
        <v/>
      </c>
      <c r="G452" s="254" t="str">
        <f t="shared" si="21"/>
        <v/>
      </c>
    </row>
    <row r="453" spans="1:7" x14ac:dyDescent="0.25">
      <c r="A453" s="275" t="s">
        <v>2507</v>
      </c>
      <c r="B453" s="281"/>
      <c r="C453" s="347"/>
      <c r="D453" s="354"/>
      <c r="E453" s="240"/>
      <c r="F453" s="254" t="str">
        <f t="shared" si="20"/>
        <v/>
      </c>
      <c r="G453" s="254" t="str">
        <f t="shared" si="21"/>
        <v/>
      </c>
    </row>
    <row r="454" spans="1:7" x14ac:dyDescent="0.25">
      <c r="A454" s="275" t="s">
        <v>2508</v>
      </c>
      <c r="B454" s="281"/>
      <c r="C454" s="347"/>
      <c r="D454" s="354"/>
      <c r="E454" s="240"/>
      <c r="F454" s="254" t="str">
        <f t="shared" si="20"/>
        <v/>
      </c>
      <c r="G454" s="254" t="str">
        <f t="shared" si="21"/>
        <v/>
      </c>
    </row>
    <row r="455" spans="1:7" x14ac:dyDescent="0.25">
      <c r="A455" s="275" t="s">
        <v>2509</v>
      </c>
      <c r="B455" s="281"/>
      <c r="C455" s="347"/>
      <c r="D455" s="354"/>
      <c r="E455" s="240"/>
      <c r="F455" s="254" t="str">
        <f t="shared" si="20"/>
        <v/>
      </c>
      <c r="G455" s="254" t="str">
        <f t="shared" si="21"/>
        <v/>
      </c>
    </row>
    <row r="456" spans="1:7" x14ac:dyDescent="0.25">
      <c r="A456" s="275" t="s">
        <v>2510</v>
      </c>
      <c r="B456" s="281"/>
      <c r="C456" s="347"/>
      <c r="D456" s="354"/>
      <c r="E456" s="240"/>
      <c r="F456" s="254" t="str">
        <f t="shared" si="20"/>
        <v/>
      </c>
      <c r="G456" s="254" t="str">
        <f t="shared" si="21"/>
        <v/>
      </c>
    </row>
    <row r="457" spans="1:7" x14ac:dyDescent="0.25">
      <c r="A457" s="275" t="s">
        <v>2511</v>
      </c>
      <c r="B457" s="281"/>
      <c r="C457" s="347"/>
      <c r="D457" s="354"/>
      <c r="E457" s="240"/>
      <c r="F457" s="254" t="str">
        <f t="shared" si="20"/>
        <v/>
      </c>
      <c r="G457" s="254" t="str">
        <f t="shared" si="21"/>
        <v/>
      </c>
    </row>
    <row r="458" spans="1:7" x14ac:dyDescent="0.25">
      <c r="A458" s="275" t="s">
        <v>2512</v>
      </c>
      <c r="B458" s="281"/>
      <c r="C458" s="347"/>
      <c r="D458" s="354"/>
      <c r="E458" s="240"/>
      <c r="F458" s="254" t="str">
        <f t="shared" si="20"/>
        <v/>
      </c>
      <c r="G458" s="254" t="str">
        <f t="shared" si="21"/>
        <v/>
      </c>
    </row>
    <row r="459" spans="1:7" x14ac:dyDescent="0.25">
      <c r="A459" s="275" t="s">
        <v>2513</v>
      </c>
      <c r="B459" s="281"/>
      <c r="C459" s="347"/>
      <c r="D459" s="354"/>
      <c r="E459" s="240"/>
      <c r="F459" s="254" t="str">
        <f t="shared" si="20"/>
        <v/>
      </c>
      <c r="G459" s="254" t="str">
        <f t="shared" si="21"/>
        <v/>
      </c>
    </row>
    <row r="460" spans="1:7" x14ac:dyDescent="0.25">
      <c r="A460" s="275" t="s">
        <v>2514</v>
      </c>
      <c r="B460" s="281"/>
      <c r="C460" s="347"/>
      <c r="D460" s="354"/>
      <c r="E460" s="240"/>
      <c r="F460" s="254" t="str">
        <f t="shared" si="20"/>
        <v/>
      </c>
      <c r="G460" s="254" t="str">
        <f t="shared" si="21"/>
        <v/>
      </c>
    </row>
    <row r="461" spans="1:7" x14ac:dyDescent="0.25">
      <c r="A461" s="275" t="s">
        <v>2515</v>
      </c>
      <c r="B461" s="244" t="s">
        <v>148</v>
      </c>
      <c r="C461" s="260">
        <f>SUM(C437:C460)</f>
        <v>17118.513968679068</v>
      </c>
      <c r="D461" s="260">
        <f>SUM(D437:D460)</f>
        <v>1084</v>
      </c>
      <c r="E461" s="240"/>
      <c r="F461" s="259">
        <f>SUM(F437:F460)</f>
        <v>1</v>
      </c>
      <c r="G461" s="259">
        <f>SUM(G437:G460)</f>
        <v>0.99999999999999989</v>
      </c>
    </row>
    <row r="462" spans="1:7" x14ac:dyDescent="0.25">
      <c r="A462" s="85"/>
      <c r="B462" s="85" t="s">
        <v>2378</v>
      </c>
      <c r="C462" s="85" t="s">
        <v>686</v>
      </c>
      <c r="D462" s="85" t="s">
        <v>687</v>
      </c>
      <c r="E462" s="85"/>
      <c r="F462" s="85" t="s">
        <v>516</v>
      </c>
      <c r="G462" s="85" t="s">
        <v>688</v>
      </c>
    </row>
    <row r="463" spans="1:7" x14ac:dyDescent="0.25">
      <c r="A463" s="237" t="s">
        <v>2014</v>
      </c>
      <c r="B463" s="237" t="s">
        <v>719</v>
      </c>
      <c r="C463" s="353" t="s">
        <v>1242</v>
      </c>
      <c r="D463" s="237"/>
      <c r="E463" s="237"/>
      <c r="F463" s="237"/>
      <c r="G463" s="237"/>
    </row>
    <row r="464" spans="1:7" x14ac:dyDescent="0.25">
      <c r="A464" s="237"/>
      <c r="B464" s="237"/>
      <c r="C464" s="237"/>
      <c r="D464" s="237"/>
      <c r="E464" s="237"/>
      <c r="F464" s="237"/>
      <c r="G464" s="237"/>
    </row>
    <row r="465" spans="1:7" x14ac:dyDescent="0.25">
      <c r="A465" s="237"/>
      <c r="B465" s="244" t="s">
        <v>720</v>
      </c>
      <c r="C465" s="237"/>
      <c r="D465" s="237"/>
      <c r="E465" s="237"/>
      <c r="F465" s="237"/>
      <c r="G465" s="237"/>
    </row>
    <row r="466" spans="1:7" x14ac:dyDescent="0.25">
      <c r="A466" s="237" t="s">
        <v>2015</v>
      </c>
      <c r="B466" s="237" t="s">
        <v>722</v>
      </c>
      <c r="C466" s="353" t="s">
        <v>1242</v>
      </c>
      <c r="D466" s="353" t="s">
        <v>1242</v>
      </c>
      <c r="E466" s="237"/>
      <c r="F466" s="254" t="str">
        <f>IF($C$474=0,"",IF(C466="[for completion]","",IF(C466="","",C466/$C$474)))</f>
        <v/>
      </c>
      <c r="G466" s="254" t="str">
        <f>IF($D$474=0,"",IF(D466="[for completion]","",IF(D466="","",D466/$D$474)))</f>
        <v/>
      </c>
    </row>
    <row r="467" spans="1:7" x14ac:dyDescent="0.25">
      <c r="A467" s="275" t="s">
        <v>2016</v>
      </c>
      <c r="B467" s="237" t="s">
        <v>724</v>
      </c>
      <c r="C467" s="353" t="s">
        <v>1242</v>
      </c>
      <c r="D467" s="353" t="s">
        <v>1242</v>
      </c>
      <c r="E467" s="237"/>
      <c r="F467" s="254" t="str">
        <f t="shared" ref="F467:F473" si="22">IF($C$474=0,"",IF(C467="[for completion]","",IF(C467="","",C467/$C$474)))</f>
        <v/>
      </c>
      <c r="G467" s="254" t="str">
        <f t="shared" ref="G467:G473" si="23">IF($D$474=0,"",IF(D467="[for completion]","",IF(D467="","",D467/$D$474)))</f>
        <v/>
      </c>
    </row>
    <row r="468" spans="1:7" x14ac:dyDescent="0.25">
      <c r="A468" s="275" t="s">
        <v>2017</v>
      </c>
      <c r="B468" s="237" t="s">
        <v>726</v>
      </c>
      <c r="C468" s="353" t="s">
        <v>1242</v>
      </c>
      <c r="D468" s="353" t="s">
        <v>1242</v>
      </c>
      <c r="E468" s="237"/>
      <c r="F468" s="254" t="str">
        <f t="shared" si="22"/>
        <v/>
      </c>
      <c r="G468" s="254" t="str">
        <f t="shared" si="23"/>
        <v/>
      </c>
    </row>
    <row r="469" spans="1:7" x14ac:dyDescent="0.25">
      <c r="A469" s="275" t="s">
        <v>2018</v>
      </c>
      <c r="B469" s="237" t="s">
        <v>728</v>
      </c>
      <c r="C469" s="353" t="s">
        <v>1242</v>
      </c>
      <c r="D469" s="353" t="s">
        <v>1242</v>
      </c>
      <c r="E469" s="237"/>
      <c r="F469" s="254" t="str">
        <f t="shared" si="22"/>
        <v/>
      </c>
      <c r="G469" s="254" t="str">
        <f t="shared" si="23"/>
        <v/>
      </c>
    </row>
    <row r="470" spans="1:7" x14ac:dyDescent="0.25">
      <c r="A470" s="275" t="s">
        <v>2019</v>
      </c>
      <c r="B470" s="237" t="s">
        <v>730</v>
      </c>
      <c r="C470" s="353" t="s">
        <v>1242</v>
      </c>
      <c r="D470" s="353" t="s">
        <v>1242</v>
      </c>
      <c r="E470" s="237"/>
      <c r="F470" s="254" t="str">
        <f t="shared" si="22"/>
        <v/>
      </c>
      <c r="G470" s="254" t="str">
        <f t="shared" si="23"/>
        <v/>
      </c>
    </row>
    <row r="471" spans="1:7" x14ac:dyDescent="0.25">
      <c r="A471" s="275" t="s">
        <v>2020</v>
      </c>
      <c r="B471" s="237" t="s">
        <v>732</v>
      </c>
      <c r="C471" s="353" t="s">
        <v>1242</v>
      </c>
      <c r="D471" s="353" t="s">
        <v>1242</v>
      </c>
      <c r="E471" s="237"/>
      <c r="F471" s="254" t="str">
        <f t="shared" si="22"/>
        <v/>
      </c>
      <c r="G471" s="254" t="str">
        <f t="shared" si="23"/>
        <v/>
      </c>
    </row>
    <row r="472" spans="1:7" x14ac:dyDescent="0.25">
      <c r="A472" s="275" t="s">
        <v>2021</v>
      </c>
      <c r="B472" s="237" t="s">
        <v>734</v>
      </c>
      <c r="C472" s="353" t="s">
        <v>1242</v>
      </c>
      <c r="D472" s="353" t="s">
        <v>1242</v>
      </c>
      <c r="E472" s="237"/>
      <c r="F472" s="254" t="str">
        <f t="shared" si="22"/>
        <v/>
      </c>
      <c r="G472" s="254" t="str">
        <f t="shared" si="23"/>
        <v/>
      </c>
    </row>
    <row r="473" spans="1:7" x14ac:dyDescent="0.25">
      <c r="A473" s="275" t="s">
        <v>2022</v>
      </c>
      <c r="B473" s="237" t="s">
        <v>736</v>
      </c>
      <c r="C473" s="353" t="s">
        <v>1242</v>
      </c>
      <c r="D473" s="353" t="s">
        <v>1242</v>
      </c>
      <c r="E473" s="237"/>
      <c r="F473" s="254" t="str">
        <f t="shared" si="22"/>
        <v/>
      </c>
      <c r="G473" s="254" t="str">
        <f t="shared" si="23"/>
        <v/>
      </c>
    </row>
    <row r="474" spans="1:7" x14ac:dyDescent="0.25">
      <c r="A474" s="275" t="s">
        <v>2023</v>
      </c>
      <c r="B474" s="250" t="s">
        <v>148</v>
      </c>
      <c r="C474" s="255">
        <v>0</v>
      </c>
      <c r="D474" s="258">
        <v>0</v>
      </c>
      <c r="E474" s="237"/>
      <c r="F474" s="252">
        <f>SUM(F466:F473)</f>
        <v>0</v>
      </c>
      <c r="G474" s="276">
        <f>SUM(G466:G473)</f>
        <v>0</v>
      </c>
    </row>
    <row r="475" spans="1:7" x14ac:dyDescent="0.25">
      <c r="A475" s="237" t="s">
        <v>2024</v>
      </c>
      <c r="B475" s="241" t="s">
        <v>739</v>
      </c>
      <c r="C475" s="347"/>
      <c r="D475" s="354"/>
      <c r="E475" s="237"/>
      <c r="F475" s="254" t="s">
        <v>1715</v>
      </c>
      <c r="G475" s="254" t="s">
        <v>1715</v>
      </c>
    </row>
    <row r="476" spans="1:7" x14ac:dyDescent="0.25">
      <c r="A476" s="275" t="s">
        <v>2025</v>
      </c>
      <c r="B476" s="241" t="s">
        <v>741</v>
      </c>
      <c r="C476" s="347"/>
      <c r="D476" s="354"/>
      <c r="E476" s="237"/>
      <c r="F476" s="254" t="s">
        <v>1715</v>
      </c>
      <c r="G476" s="254" t="s">
        <v>1715</v>
      </c>
    </row>
    <row r="477" spans="1:7" x14ac:dyDescent="0.25">
      <c r="A477" s="275" t="s">
        <v>2026</v>
      </c>
      <c r="B477" s="241" t="s">
        <v>743</v>
      </c>
      <c r="C477" s="347"/>
      <c r="D477" s="354"/>
      <c r="E477" s="237"/>
      <c r="F477" s="254" t="s">
        <v>1715</v>
      </c>
      <c r="G477" s="254" t="s">
        <v>1715</v>
      </c>
    </row>
    <row r="478" spans="1:7" x14ac:dyDescent="0.25">
      <c r="A478" s="275" t="s">
        <v>2027</v>
      </c>
      <c r="B478" s="241" t="s">
        <v>745</v>
      </c>
      <c r="C478" s="347"/>
      <c r="D478" s="354"/>
      <c r="E478" s="237"/>
      <c r="F478" s="254" t="s">
        <v>1715</v>
      </c>
      <c r="G478" s="254" t="s">
        <v>1715</v>
      </c>
    </row>
    <row r="479" spans="1:7" x14ac:dyDescent="0.25">
      <c r="A479" s="275" t="s">
        <v>2028</v>
      </c>
      <c r="B479" s="241" t="s">
        <v>747</v>
      </c>
      <c r="C479" s="347"/>
      <c r="D479" s="354"/>
      <c r="E479" s="237"/>
      <c r="F479" s="254" t="s">
        <v>1715</v>
      </c>
      <c r="G479" s="254" t="s">
        <v>1715</v>
      </c>
    </row>
    <row r="480" spans="1:7" x14ac:dyDescent="0.25">
      <c r="A480" s="275" t="s">
        <v>2029</v>
      </c>
      <c r="B480" s="241" t="s">
        <v>749</v>
      </c>
      <c r="C480" s="347"/>
      <c r="D480" s="354"/>
      <c r="E480" s="237"/>
      <c r="F480" s="254" t="s">
        <v>1715</v>
      </c>
      <c r="G480" s="254" t="s">
        <v>1715</v>
      </c>
    </row>
    <row r="481" spans="1:7" x14ac:dyDescent="0.25">
      <c r="A481" s="275" t="s">
        <v>2030</v>
      </c>
      <c r="B481" s="241"/>
      <c r="C481" s="237"/>
      <c r="D481" s="237"/>
      <c r="E481" s="237"/>
      <c r="F481" s="238"/>
      <c r="G481" s="238"/>
    </row>
    <row r="482" spans="1:7" x14ac:dyDescent="0.25">
      <c r="A482" s="275" t="s">
        <v>2031</v>
      </c>
      <c r="B482" s="241"/>
      <c r="C482" s="237"/>
      <c r="D482" s="237"/>
      <c r="E482" s="237"/>
      <c r="F482" s="238"/>
      <c r="G482" s="238"/>
    </row>
    <row r="483" spans="1:7" x14ac:dyDescent="0.25">
      <c r="A483" s="275" t="s">
        <v>2032</v>
      </c>
      <c r="B483" s="241"/>
      <c r="C483" s="237"/>
      <c r="D483" s="237"/>
      <c r="E483" s="237"/>
      <c r="F483" s="240"/>
      <c r="G483" s="240"/>
    </row>
    <row r="484" spans="1:7" x14ac:dyDescent="0.25">
      <c r="A484" s="85"/>
      <c r="B484" s="85" t="s">
        <v>2516</v>
      </c>
      <c r="C484" s="85" t="s">
        <v>686</v>
      </c>
      <c r="D484" s="85" t="s">
        <v>687</v>
      </c>
      <c r="E484" s="85"/>
      <c r="F484" s="85" t="s">
        <v>516</v>
      </c>
      <c r="G484" s="85" t="s">
        <v>688</v>
      </c>
    </row>
    <row r="485" spans="1:7" x14ac:dyDescent="0.25">
      <c r="A485" s="237" t="s">
        <v>2034</v>
      </c>
      <c r="B485" s="237" t="s">
        <v>719</v>
      </c>
      <c r="C485" s="353">
        <v>0.39291638417964903</v>
      </c>
      <c r="D485" s="237"/>
      <c r="E485" s="237"/>
      <c r="F485" s="237"/>
      <c r="G485" s="237"/>
    </row>
    <row r="486" spans="1:7" x14ac:dyDescent="0.25">
      <c r="A486" s="237"/>
      <c r="B486" s="237"/>
      <c r="C486" s="237"/>
      <c r="D486" s="237"/>
      <c r="E486" s="237"/>
      <c r="F486" s="237"/>
      <c r="G486" s="237"/>
    </row>
    <row r="487" spans="1:7" x14ac:dyDescent="0.25">
      <c r="A487" s="237"/>
      <c r="B487" s="244" t="s">
        <v>720</v>
      </c>
      <c r="C487" s="237"/>
      <c r="D487" s="237"/>
      <c r="E487" s="237"/>
      <c r="F487" s="237"/>
      <c r="G487" s="237"/>
    </row>
    <row r="488" spans="1:7" x14ac:dyDescent="0.25">
      <c r="A488" s="237" t="s">
        <v>2035</v>
      </c>
      <c r="B488" s="237" t="s">
        <v>722</v>
      </c>
      <c r="C488" s="347">
        <v>15767.242543443101</v>
      </c>
      <c r="D488" s="353" t="s">
        <v>1242</v>
      </c>
      <c r="E488" s="237"/>
      <c r="F488" s="254">
        <f>IF($C$496=0,"",IF(C488="[for completion]","",IF(C488="","",C488/$C$496)))</f>
        <v>0.92106374258254298</v>
      </c>
      <c r="G488" s="254" t="str">
        <f>IF($D$496=0,"",IF(D488="[for completion]","",IF(D488="","",D488/$D$496)))</f>
        <v/>
      </c>
    </row>
    <row r="489" spans="1:7" x14ac:dyDescent="0.25">
      <c r="A489" s="275" t="s">
        <v>2036</v>
      </c>
      <c r="B489" s="237" t="s">
        <v>724</v>
      </c>
      <c r="C489" s="347">
        <v>1156.4620895617099</v>
      </c>
      <c r="D489" s="353" t="s">
        <v>1242</v>
      </c>
      <c r="E489" s="237"/>
      <c r="F489" s="254">
        <f t="shared" ref="F489:F495" si="24">IF($C$496=0,"",IF(C489="[for completion]","",IF(C489="","",C489/$C$496)))</f>
        <v>6.755621963901963E-2</v>
      </c>
      <c r="G489" s="254" t="str">
        <f t="shared" ref="G489:G495" si="25">IF($D$496=0,"",IF(D489="[for completion]","",IF(D489="","",D489/$D$496)))</f>
        <v/>
      </c>
    </row>
    <row r="490" spans="1:7" x14ac:dyDescent="0.25">
      <c r="A490" s="275" t="s">
        <v>2037</v>
      </c>
      <c r="B490" s="237" t="s">
        <v>726</v>
      </c>
      <c r="C490" s="347">
        <v>110.620705575465</v>
      </c>
      <c r="D490" s="353" t="s">
        <v>1242</v>
      </c>
      <c r="E490" s="237"/>
      <c r="F490" s="254">
        <f t="shared" si="24"/>
        <v>6.4620507234367614E-3</v>
      </c>
      <c r="G490" s="254" t="str">
        <f t="shared" si="25"/>
        <v/>
      </c>
    </row>
    <row r="491" spans="1:7" x14ac:dyDescent="0.25">
      <c r="A491" s="275" t="s">
        <v>2038</v>
      </c>
      <c r="B491" s="237" t="s">
        <v>728</v>
      </c>
      <c r="C491" s="347">
        <v>56.768129514019599</v>
      </c>
      <c r="D491" s="353" t="s">
        <v>1242</v>
      </c>
      <c r="E491" s="237"/>
      <c r="F491" s="254">
        <f t="shared" si="24"/>
        <v>3.3161832632134709E-3</v>
      </c>
      <c r="G491" s="254" t="str">
        <f t="shared" si="25"/>
        <v/>
      </c>
    </row>
    <row r="492" spans="1:7" x14ac:dyDescent="0.25">
      <c r="A492" s="275" t="s">
        <v>2039</v>
      </c>
      <c r="B492" s="237" t="s">
        <v>730</v>
      </c>
      <c r="C492" s="347">
        <v>17.222624485519901</v>
      </c>
      <c r="D492" s="353" t="s">
        <v>1242</v>
      </c>
      <c r="E492" s="237"/>
      <c r="F492" s="254">
        <f t="shared" si="24"/>
        <v>1.0060817496793998E-3</v>
      </c>
      <c r="G492" s="254" t="str">
        <f t="shared" si="25"/>
        <v/>
      </c>
    </row>
    <row r="493" spans="1:7" x14ac:dyDescent="0.25">
      <c r="A493" s="275" t="s">
        <v>2040</v>
      </c>
      <c r="B493" s="237" t="s">
        <v>732</v>
      </c>
      <c r="C493" s="347">
        <v>10.1978760992723</v>
      </c>
      <c r="D493" s="353" t="s">
        <v>1242</v>
      </c>
      <c r="E493" s="237"/>
      <c r="F493" s="254">
        <f t="shared" si="24"/>
        <v>5.9572204210779384E-4</v>
      </c>
      <c r="G493" s="254" t="str">
        <f t="shared" si="25"/>
        <v/>
      </c>
    </row>
    <row r="494" spans="1:7" x14ac:dyDescent="0.25">
      <c r="A494" s="275" t="s">
        <v>2041</v>
      </c>
      <c r="B494" s="237" t="s">
        <v>734</v>
      </c>
      <c r="C494" s="347">
        <v>0</v>
      </c>
      <c r="D494" s="353" t="s">
        <v>1242</v>
      </c>
      <c r="E494" s="237"/>
      <c r="F494" s="254">
        <f t="shared" si="24"/>
        <v>0</v>
      </c>
      <c r="G494" s="254" t="str">
        <f t="shared" si="25"/>
        <v/>
      </c>
    </row>
    <row r="495" spans="1:7" x14ac:dyDescent="0.25">
      <c r="A495" s="275" t="s">
        <v>2042</v>
      </c>
      <c r="B495" s="237" t="s">
        <v>736</v>
      </c>
      <c r="C495" s="347">
        <v>0</v>
      </c>
      <c r="D495" s="353" t="s">
        <v>1242</v>
      </c>
      <c r="E495" s="237"/>
      <c r="F495" s="254">
        <f t="shared" si="24"/>
        <v>0</v>
      </c>
      <c r="G495" s="254" t="str">
        <f t="shared" si="25"/>
        <v/>
      </c>
    </row>
    <row r="496" spans="1:7" x14ac:dyDescent="0.25">
      <c r="A496" s="275" t="s">
        <v>2043</v>
      </c>
      <c r="B496" s="250" t="s">
        <v>148</v>
      </c>
      <c r="C496" s="255">
        <f>SUM(C488:C495)</f>
        <v>17118.513968679086</v>
      </c>
      <c r="D496" s="257">
        <v>0</v>
      </c>
      <c r="E496" s="237"/>
      <c r="F496" s="276">
        <f>SUM(F488:F495)</f>
        <v>1</v>
      </c>
      <c r="G496" s="252">
        <f>SUM(G488:G495)</f>
        <v>0</v>
      </c>
    </row>
    <row r="497" spans="1:7" x14ac:dyDescent="0.25">
      <c r="A497" s="237" t="s">
        <v>2044</v>
      </c>
      <c r="B497" s="241" t="s">
        <v>739</v>
      </c>
      <c r="C497" s="255"/>
      <c r="D497" s="257"/>
      <c r="E497" s="237"/>
      <c r="F497" s="254" t="s">
        <v>1715</v>
      </c>
      <c r="G497" s="254" t="s">
        <v>1715</v>
      </c>
    </row>
    <row r="498" spans="1:7" x14ac:dyDescent="0.25">
      <c r="A498" s="275" t="s">
        <v>2045</v>
      </c>
      <c r="B498" s="241" t="s">
        <v>741</v>
      </c>
      <c r="C498" s="255"/>
      <c r="D498" s="257"/>
      <c r="E498" s="237"/>
      <c r="F498" s="254" t="s">
        <v>1715</v>
      </c>
      <c r="G498" s="254" t="s">
        <v>1715</v>
      </c>
    </row>
    <row r="499" spans="1:7" x14ac:dyDescent="0.25">
      <c r="A499" s="275" t="s">
        <v>2046</v>
      </c>
      <c r="B499" s="241" t="s">
        <v>743</v>
      </c>
      <c r="C499" s="255"/>
      <c r="D499" s="257"/>
      <c r="E499" s="237"/>
      <c r="F499" s="254" t="s">
        <v>1715</v>
      </c>
      <c r="G499" s="254" t="s">
        <v>1715</v>
      </c>
    </row>
    <row r="500" spans="1:7" x14ac:dyDescent="0.25">
      <c r="A500" s="275" t="s">
        <v>2121</v>
      </c>
      <c r="B500" s="241" t="s">
        <v>745</v>
      </c>
      <c r="C500" s="255"/>
      <c r="D500" s="257"/>
      <c r="E500" s="237"/>
      <c r="F500" s="254" t="s">
        <v>1715</v>
      </c>
      <c r="G500" s="254" t="s">
        <v>1715</v>
      </c>
    </row>
    <row r="501" spans="1:7" x14ac:dyDescent="0.25">
      <c r="A501" s="275" t="s">
        <v>2122</v>
      </c>
      <c r="B501" s="241" t="s">
        <v>747</v>
      </c>
      <c r="C501" s="255"/>
      <c r="D501" s="257"/>
      <c r="E501" s="237"/>
      <c r="F501" s="254" t="s">
        <v>1715</v>
      </c>
      <c r="G501" s="254" t="s">
        <v>1715</v>
      </c>
    </row>
    <row r="502" spans="1:7" x14ac:dyDescent="0.25">
      <c r="A502" s="275" t="s">
        <v>2123</v>
      </c>
      <c r="B502" s="241" t="s">
        <v>749</v>
      </c>
      <c r="C502" s="255"/>
      <c r="D502" s="257"/>
      <c r="E502" s="237"/>
      <c r="F502" s="254" t="s">
        <v>1715</v>
      </c>
      <c r="G502" s="254" t="s">
        <v>1715</v>
      </c>
    </row>
    <row r="503" spans="1:7" x14ac:dyDescent="0.25">
      <c r="A503" s="275" t="s">
        <v>2124</v>
      </c>
      <c r="B503" s="241"/>
      <c r="C503" s="237"/>
      <c r="D503" s="237"/>
      <c r="E503" s="237"/>
      <c r="F503" s="254"/>
      <c r="G503" s="254"/>
    </row>
    <row r="504" spans="1:7" x14ac:dyDescent="0.25">
      <c r="A504" s="275" t="s">
        <v>2125</v>
      </c>
      <c r="B504" s="241"/>
      <c r="C504" s="237"/>
      <c r="D504" s="237"/>
      <c r="E504" s="237"/>
      <c r="F504" s="254"/>
      <c r="G504" s="254"/>
    </row>
    <row r="505" spans="1:7" x14ac:dyDescent="0.25">
      <c r="A505" s="275" t="s">
        <v>2126</v>
      </c>
      <c r="B505" s="241"/>
      <c r="C505" s="237"/>
      <c r="D505" s="237"/>
      <c r="E505" s="237"/>
      <c r="F505" s="254"/>
      <c r="G505" s="252"/>
    </row>
    <row r="506" spans="1:7" x14ac:dyDescent="0.25">
      <c r="A506" s="85"/>
      <c r="B506" s="85" t="s">
        <v>2379</v>
      </c>
      <c r="C506" s="85" t="s">
        <v>806</v>
      </c>
      <c r="D506" s="85" t="s">
        <v>2013</v>
      </c>
      <c r="E506" s="85"/>
      <c r="F506" s="85"/>
      <c r="G506" s="85"/>
    </row>
    <row r="507" spans="1:7" x14ac:dyDescent="0.25">
      <c r="A507" s="237" t="s">
        <v>2047</v>
      </c>
      <c r="B507" s="244" t="s">
        <v>807</v>
      </c>
      <c r="C507" s="353">
        <v>0.114473950651902</v>
      </c>
      <c r="D507" s="353" t="s">
        <v>1242</v>
      </c>
      <c r="E507" s="237"/>
      <c r="F507" s="237"/>
      <c r="G507" s="237"/>
    </row>
    <row r="508" spans="1:7" x14ac:dyDescent="0.25">
      <c r="A508" s="275" t="s">
        <v>2048</v>
      </c>
      <c r="B508" s="244" t="s">
        <v>808</v>
      </c>
      <c r="C508" s="353">
        <v>0.62695026087470196</v>
      </c>
      <c r="D508" s="353" t="s">
        <v>1242</v>
      </c>
      <c r="E508" s="237"/>
      <c r="F508" s="237"/>
      <c r="G508" s="237"/>
    </row>
    <row r="509" spans="1:7" x14ac:dyDescent="0.25">
      <c r="A509" s="275" t="s">
        <v>2049</v>
      </c>
      <c r="B509" s="244" t="s">
        <v>809</v>
      </c>
      <c r="C509" s="353">
        <v>7.5361248269932403E-3</v>
      </c>
      <c r="D509" s="353" t="s">
        <v>1242</v>
      </c>
      <c r="E509" s="237"/>
      <c r="F509" s="237"/>
      <c r="G509" s="237"/>
    </row>
    <row r="510" spans="1:7" x14ac:dyDescent="0.25">
      <c r="A510" s="275" t="s">
        <v>2050</v>
      </c>
      <c r="B510" s="244" t="s">
        <v>810</v>
      </c>
      <c r="C510" s="353">
        <v>0</v>
      </c>
      <c r="D510" s="353" t="s">
        <v>1242</v>
      </c>
      <c r="E510" s="237"/>
      <c r="F510" s="237"/>
      <c r="G510" s="237"/>
    </row>
    <row r="511" spans="1:7" x14ac:dyDescent="0.25">
      <c r="A511" s="275" t="s">
        <v>2051</v>
      </c>
      <c r="B511" s="244" t="s">
        <v>811</v>
      </c>
      <c r="C511" s="353">
        <v>1.38882414959378E-2</v>
      </c>
      <c r="D511" s="353" t="s">
        <v>1242</v>
      </c>
      <c r="E511" s="237"/>
      <c r="F511" s="237"/>
      <c r="G511" s="237"/>
    </row>
    <row r="512" spans="1:7" x14ac:dyDescent="0.25">
      <c r="A512" s="275" t="s">
        <v>2052</v>
      </c>
      <c r="B512" s="244" t="s">
        <v>812</v>
      </c>
      <c r="C512" s="353">
        <v>3.8258044455887902E-2</v>
      </c>
      <c r="D512" s="353" t="s">
        <v>1242</v>
      </c>
      <c r="E512" s="237"/>
      <c r="F512" s="237"/>
      <c r="G512" s="237"/>
    </row>
    <row r="513" spans="1:7" x14ac:dyDescent="0.25">
      <c r="A513" s="275" t="s">
        <v>2053</v>
      </c>
      <c r="B513" s="244" t="s">
        <v>813</v>
      </c>
      <c r="C513" s="353">
        <v>3.0088294109079398E-4</v>
      </c>
      <c r="D513" s="353" t="s">
        <v>1242</v>
      </c>
      <c r="E513" s="237"/>
      <c r="F513" s="237"/>
      <c r="G513" s="237"/>
    </row>
    <row r="514" spans="1:7" s="269" customFormat="1" x14ac:dyDescent="0.25">
      <c r="A514" s="275" t="s">
        <v>2054</v>
      </c>
      <c r="B514" s="244" t="s">
        <v>2530</v>
      </c>
      <c r="C514" s="353">
        <v>0</v>
      </c>
      <c r="D514" s="353" t="s">
        <v>1242</v>
      </c>
      <c r="E514" s="275"/>
      <c r="F514" s="275"/>
      <c r="G514" s="275"/>
    </row>
    <row r="515" spans="1:7" s="269" customFormat="1" x14ac:dyDescent="0.25">
      <c r="A515" s="275" t="s">
        <v>2055</v>
      </c>
      <c r="B515" s="244" t="s">
        <v>2531</v>
      </c>
      <c r="C515" s="353">
        <v>0</v>
      </c>
      <c r="D515" s="353" t="s">
        <v>1242</v>
      </c>
      <c r="E515" s="275"/>
      <c r="F515" s="275"/>
      <c r="G515" s="275"/>
    </row>
    <row r="516" spans="1:7" s="269" customFormat="1" x14ac:dyDescent="0.25">
      <c r="A516" s="275" t="s">
        <v>2056</v>
      </c>
      <c r="B516" s="244" t="s">
        <v>2532</v>
      </c>
      <c r="C516" s="353">
        <v>0</v>
      </c>
      <c r="D516" s="353" t="s">
        <v>1242</v>
      </c>
      <c r="E516" s="275"/>
      <c r="F516" s="275"/>
      <c r="G516" s="275"/>
    </row>
    <row r="517" spans="1:7" x14ac:dyDescent="0.25">
      <c r="A517" s="275" t="s">
        <v>2127</v>
      </c>
      <c r="B517" s="244" t="s">
        <v>814</v>
      </c>
      <c r="C517" s="353">
        <v>5.4315548808805004E-4</v>
      </c>
      <c r="D517" s="353" t="s">
        <v>1242</v>
      </c>
      <c r="E517" s="237"/>
      <c r="F517" s="237"/>
      <c r="G517" s="237"/>
    </row>
    <row r="518" spans="1:7" x14ac:dyDescent="0.25">
      <c r="A518" s="275" t="s">
        <v>2128</v>
      </c>
      <c r="B518" s="244" t="s">
        <v>815</v>
      </c>
      <c r="C518" s="353">
        <v>0</v>
      </c>
      <c r="D518" s="353" t="s">
        <v>1242</v>
      </c>
      <c r="E518" s="237"/>
      <c r="F518" s="237"/>
      <c r="G518" s="237"/>
    </row>
    <row r="519" spans="1:7" x14ac:dyDescent="0.25">
      <c r="A519" s="275" t="s">
        <v>2129</v>
      </c>
      <c r="B519" s="244" t="s">
        <v>146</v>
      </c>
      <c r="C519" s="353">
        <f>C520</f>
        <v>0.198049339265397</v>
      </c>
      <c r="D519" s="353" t="s">
        <v>1242</v>
      </c>
      <c r="E519" s="237"/>
      <c r="F519" s="237"/>
      <c r="G519" s="237"/>
    </row>
    <row r="520" spans="1:7" x14ac:dyDescent="0.25">
      <c r="A520" s="275" t="s">
        <v>2130</v>
      </c>
      <c r="B520" s="241" t="s">
        <v>2536</v>
      </c>
      <c r="C520" s="353">
        <v>0.198049339265397</v>
      </c>
      <c r="D520" s="352"/>
      <c r="E520" s="237"/>
      <c r="F520" s="237"/>
      <c r="G520" s="237"/>
    </row>
    <row r="521" spans="1:7" x14ac:dyDescent="0.25">
      <c r="A521" s="275" t="s">
        <v>2131</v>
      </c>
      <c r="B521" s="241" t="s">
        <v>150</v>
      </c>
      <c r="C521" s="353"/>
      <c r="D521" s="352"/>
      <c r="E521" s="237"/>
      <c r="F521" s="237"/>
      <c r="G521" s="237"/>
    </row>
    <row r="522" spans="1:7" x14ac:dyDescent="0.25">
      <c r="A522" s="275" t="s">
        <v>2132</v>
      </c>
      <c r="B522" s="241" t="s">
        <v>150</v>
      </c>
      <c r="C522" s="353"/>
      <c r="D522" s="352"/>
      <c r="E522" s="237"/>
      <c r="F522" s="237"/>
      <c r="G522" s="237"/>
    </row>
    <row r="523" spans="1:7" x14ac:dyDescent="0.25">
      <c r="A523" s="275" t="s">
        <v>2552</v>
      </c>
      <c r="B523" s="241" t="s">
        <v>150</v>
      </c>
      <c r="C523" s="353"/>
      <c r="D523" s="352"/>
      <c r="E523" s="237"/>
      <c r="F523" s="237"/>
      <c r="G523" s="237"/>
    </row>
    <row r="524" spans="1:7" x14ac:dyDescent="0.25">
      <c r="A524" s="275" t="s">
        <v>2553</v>
      </c>
      <c r="B524" s="241" t="s">
        <v>150</v>
      </c>
      <c r="C524" s="353"/>
      <c r="D524" s="352"/>
      <c r="E524" s="237"/>
      <c r="F524" s="237"/>
      <c r="G524" s="237"/>
    </row>
    <row r="525" spans="1:7" x14ac:dyDescent="0.25">
      <c r="A525" s="275" t="s">
        <v>2554</v>
      </c>
      <c r="B525" s="241" t="s">
        <v>150</v>
      </c>
      <c r="C525" s="353"/>
      <c r="D525" s="352"/>
      <c r="E525" s="237"/>
      <c r="F525" s="237"/>
      <c r="G525" s="237"/>
    </row>
    <row r="526" spans="1:7" x14ac:dyDescent="0.25">
      <c r="A526" s="275" t="s">
        <v>2555</v>
      </c>
      <c r="B526" s="241" t="s">
        <v>150</v>
      </c>
      <c r="C526" s="353"/>
      <c r="D526" s="352"/>
      <c r="E526" s="237"/>
      <c r="F526" s="237"/>
      <c r="G526" s="237"/>
    </row>
    <row r="527" spans="1:7" x14ac:dyDescent="0.25">
      <c r="A527" s="275" t="s">
        <v>2556</v>
      </c>
      <c r="B527" s="241" t="s">
        <v>150</v>
      </c>
      <c r="C527" s="353"/>
      <c r="D527" s="352"/>
      <c r="E527" s="237"/>
      <c r="F527" s="237"/>
      <c r="G527" s="237"/>
    </row>
    <row r="528" spans="1:7" x14ac:dyDescent="0.25">
      <c r="A528" s="275" t="s">
        <v>2557</v>
      </c>
      <c r="B528" s="241" t="s">
        <v>150</v>
      </c>
      <c r="C528" s="353"/>
      <c r="D528" s="352"/>
      <c r="E528" s="237"/>
      <c r="F528" s="237"/>
      <c r="G528" s="237"/>
    </row>
    <row r="529" spans="1:7" x14ac:dyDescent="0.25">
      <c r="A529" s="275" t="s">
        <v>2558</v>
      </c>
      <c r="B529" s="241" t="s">
        <v>150</v>
      </c>
      <c r="C529" s="353"/>
      <c r="D529" s="352"/>
      <c r="E529" s="237"/>
      <c r="F529" s="237"/>
      <c r="G529" s="237"/>
    </row>
    <row r="530" spans="1:7" x14ac:dyDescent="0.25">
      <c r="A530" s="275" t="s">
        <v>2559</v>
      </c>
      <c r="B530" s="241" t="s">
        <v>150</v>
      </c>
      <c r="C530" s="353"/>
      <c r="D530" s="352"/>
      <c r="E530" s="237"/>
      <c r="F530" s="237"/>
      <c r="G530" s="237"/>
    </row>
    <row r="531" spans="1:7" x14ac:dyDescent="0.25">
      <c r="A531" s="275" t="s">
        <v>2560</v>
      </c>
      <c r="B531" s="241" t="s">
        <v>150</v>
      </c>
      <c r="C531" s="353"/>
      <c r="D531" s="352"/>
      <c r="E531" s="237"/>
      <c r="F531" s="237"/>
      <c r="G531" s="235"/>
    </row>
    <row r="532" spans="1:7" x14ac:dyDescent="0.25">
      <c r="A532" s="275" t="s">
        <v>2561</v>
      </c>
      <c r="B532" s="241" t="s">
        <v>150</v>
      </c>
      <c r="C532" s="353"/>
      <c r="D532" s="352"/>
      <c r="E532" s="237"/>
      <c r="F532" s="237"/>
      <c r="G532" s="235"/>
    </row>
    <row r="533" spans="1:7" x14ac:dyDescent="0.25">
      <c r="A533" s="275" t="s">
        <v>2562</v>
      </c>
      <c r="B533" s="241" t="s">
        <v>150</v>
      </c>
      <c r="C533" s="353"/>
      <c r="D533" s="352"/>
      <c r="E533" s="237"/>
      <c r="F533" s="237"/>
      <c r="G533" s="235"/>
    </row>
    <row r="534" spans="1:7" x14ac:dyDescent="0.25">
      <c r="A534" s="85"/>
      <c r="B534" s="85" t="s">
        <v>2404</v>
      </c>
      <c r="C534" s="85" t="s">
        <v>113</v>
      </c>
      <c r="D534" s="85" t="s">
        <v>1704</v>
      </c>
      <c r="E534" s="85"/>
      <c r="F534" s="85" t="s">
        <v>516</v>
      </c>
      <c r="G534" s="85" t="s">
        <v>2033</v>
      </c>
    </row>
    <row r="535" spans="1:7" x14ac:dyDescent="0.25">
      <c r="A535" s="227" t="s">
        <v>2133</v>
      </c>
      <c r="B535" s="281" t="s">
        <v>2692</v>
      </c>
      <c r="C535" s="347">
        <v>3789.4926780597798</v>
      </c>
      <c r="D535" s="352">
        <v>91</v>
      </c>
      <c r="E535" s="232"/>
      <c r="F535" s="254">
        <f>IF($C$553=0,"",IF(C535="[for completion]","",IF(C535="","",C535/$C$553)))</f>
        <v>0.22136808632999525</v>
      </c>
      <c r="G535" s="254">
        <f>IF($D$553=0,"",IF(D535="[for completion]","",IF(D535="","",D535/$D$553)))</f>
        <v>0.10743801652892562</v>
      </c>
    </row>
    <row r="536" spans="1:7" x14ac:dyDescent="0.25">
      <c r="A536" s="286" t="s">
        <v>2134</v>
      </c>
      <c r="B536" s="281" t="s">
        <v>3041</v>
      </c>
      <c r="C536" s="347">
        <v>2087.6462267894099</v>
      </c>
      <c r="D536" s="352">
        <v>83</v>
      </c>
      <c r="E536" s="232"/>
      <c r="F536" s="254">
        <f t="shared" ref="F536:F552" si="26">IF($C$553=0,"",IF(C536="[for completion]","",IF(C536="","",C536/$C$553)))</f>
        <v>0.12195253808882452</v>
      </c>
      <c r="G536" s="254">
        <f t="shared" ref="G536:G552" si="27">IF($D$553=0,"",IF(D536="[for completion]","",IF(D536="","",D536/$D$553)))</f>
        <v>9.7992916174734351E-2</v>
      </c>
    </row>
    <row r="537" spans="1:7" x14ac:dyDescent="0.25">
      <c r="A537" s="286" t="s">
        <v>2135</v>
      </c>
      <c r="B537" s="281" t="s">
        <v>3042</v>
      </c>
      <c r="C537" s="347"/>
      <c r="D537" s="352"/>
      <c r="E537" s="232"/>
      <c r="F537" s="254" t="str">
        <f t="shared" si="26"/>
        <v/>
      </c>
      <c r="G537" s="254" t="str">
        <f t="shared" si="27"/>
        <v/>
      </c>
    </row>
    <row r="538" spans="1:7" x14ac:dyDescent="0.25">
      <c r="A538" s="286" t="s">
        <v>2136</v>
      </c>
      <c r="B538" s="281" t="s">
        <v>3043</v>
      </c>
      <c r="C538" s="347"/>
      <c r="D538" s="352"/>
      <c r="E538" s="232"/>
      <c r="F538" s="254" t="str">
        <f t="shared" si="26"/>
        <v/>
      </c>
      <c r="G538" s="254" t="str">
        <f t="shared" si="27"/>
        <v/>
      </c>
    </row>
    <row r="539" spans="1:7" x14ac:dyDescent="0.25">
      <c r="A539" s="286" t="s">
        <v>2137</v>
      </c>
      <c r="B539" s="281" t="s">
        <v>3044</v>
      </c>
      <c r="C539" s="347"/>
      <c r="D539" s="352"/>
      <c r="E539" s="232"/>
      <c r="F539" s="254" t="str">
        <f t="shared" si="26"/>
        <v/>
      </c>
      <c r="G539" s="254" t="str">
        <f t="shared" si="27"/>
        <v/>
      </c>
    </row>
    <row r="540" spans="1:7" x14ac:dyDescent="0.25">
      <c r="A540" s="286" t="s">
        <v>2138</v>
      </c>
      <c r="B540" s="281" t="s">
        <v>3045</v>
      </c>
      <c r="C540" s="347"/>
      <c r="D540" s="352"/>
      <c r="E540" s="232"/>
      <c r="F540" s="254" t="str">
        <f t="shared" si="26"/>
        <v/>
      </c>
      <c r="G540" s="254" t="str">
        <f t="shared" si="27"/>
        <v/>
      </c>
    </row>
    <row r="541" spans="1:7" x14ac:dyDescent="0.25">
      <c r="A541" s="286" t="s">
        <v>2139</v>
      </c>
      <c r="B541" s="281" t="s">
        <v>3046</v>
      </c>
      <c r="C541" s="347"/>
      <c r="D541" s="352"/>
      <c r="E541" s="232"/>
      <c r="F541" s="254" t="str">
        <f t="shared" si="26"/>
        <v/>
      </c>
      <c r="G541" s="254" t="str">
        <f t="shared" si="27"/>
        <v/>
      </c>
    </row>
    <row r="542" spans="1:7" x14ac:dyDescent="0.25">
      <c r="A542" s="286" t="s">
        <v>2140</v>
      </c>
      <c r="B542" s="281" t="s">
        <v>3047</v>
      </c>
      <c r="C542" s="347">
        <v>6118.65564594426</v>
      </c>
      <c r="D542" s="352">
        <v>300</v>
      </c>
      <c r="E542" s="232"/>
      <c r="F542" s="254">
        <f t="shared" si="26"/>
        <v>0.3574291353291103</v>
      </c>
      <c r="G542" s="254">
        <f t="shared" si="27"/>
        <v>0.35419126328217237</v>
      </c>
    </row>
    <row r="543" spans="1:7" x14ac:dyDescent="0.25">
      <c r="A543" s="286" t="s">
        <v>2141</v>
      </c>
      <c r="B543" s="281" t="s">
        <v>3048</v>
      </c>
      <c r="C543" s="347">
        <v>5122.7194178856298</v>
      </c>
      <c r="D543" s="352">
        <v>373</v>
      </c>
      <c r="E543" s="232"/>
      <c r="F543" s="254">
        <f t="shared" si="26"/>
        <v>0.29925024025206998</v>
      </c>
      <c r="G543" s="254">
        <f t="shared" si="27"/>
        <v>0.44037780401416765</v>
      </c>
    </row>
    <row r="544" spans="1:7" x14ac:dyDescent="0.25">
      <c r="A544" s="286" t="s">
        <v>2142</v>
      </c>
      <c r="B544" s="281" t="s">
        <v>3049</v>
      </c>
      <c r="C544" s="347"/>
      <c r="D544" s="352"/>
      <c r="E544" s="232"/>
      <c r="F544" s="254" t="str">
        <f t="shared" si="26"/>
        <v/>
      </c>
      <c r="G544" s="254" t="str">
        <f t="shared" si="27"/>
        <v/>
      </c>
    </row>
    <row r="545" spans="1:7" x14ac:dyDescent="0.25">
      <c r="A545" s="286" t="s">
        <v>2243</v>
      </c>
      <c r="B545" s="281" t="s">
        <v>3050</v>
      </c>
      <c r="C545" s="347"/>
      <c r="D545" s="352"/>
      <c r="E545" s="232"/>
      <c r="F545" s="254" t="str">
        <f t="shared" si="26"/>
        <v/>
      </c>
      <c r="G545" s="254" t="str">
        <f t="shared" si="27"/>
        <v/>
      </c>
    </row>
    <row r="546" spans="1:7" x14ac:dyDescent="0.25">
      <c r="A546" s="286" t="s">
        <v>2563</v>
      </c>
      <c r="B546" s="281" t="s">
        <v>3051</v>
      </c>
      <c r="C546" s="347"/>
      <c r="D546" s="352"/>
      <c r="E546" s="232"/>
      <c r="F546" s="254" t="str">
        <f t="shared" si="26"/>
        <v/>
      </c>
      <c r="G546" s="254" t="str">
        <f t="shared" si="27"/>
        <v/>
      </c>
    </row>
    <row r="547" spans="1:7" x14ac:dyDescent="0.25">
      <c r="A547" s="286" t="s">
        <v>2564</v>
      </c>
      <c r="B547" s="281" t="s">
        <v>3052</v>
      </c>
      <c r="C547" s="347"/>
      <c r="D547" s="352"/>
      <c r="E547" s="232"/>
      <c r="F547" s="254" t="str">
        <f t="shared" si="26"/>
        <v/>
      </c>
      <c r="G547" s="254" t="str">
        <f t="shared" si="27"/>
        <v/>
      </c>
    </row>
    <row r="548" spans="1:7" x14ac:dyDescent="0.25">
      <c r="A548" s="286" t="s">
        <v>2565</v>
      </c>
      <c r="B548" s="281" t="s">
        <v>3053</v>
      </c>
      <c r="C548" s="347"/>
      <c r="D548" s="352"/>
      <c r="E548" s="232"/>
      <c r="F548" s="254" t="str">
        <f t="shared" si="26"/>
        <v/>
      </c>
      <c r="G548" s="254" t="str">
        <f t="shared" si="27"/>
        <v/>
      </c>
    </row>
    <row r="549" spans="1:7" x14ac:dyDescent="0.25">
      <c r="A549" s="286" t="s">
        <v>2566</v>
      </c>
      <c r="B549" s="281"/>
      <c r="C549" s="347"/>
      <c r="D549" s="352"/>
      <c r="E549" s="232"/>
      <c r="F549" s="254" t="str">
        <f t="shared" si="26"/>
        <v/>
      </c>
      <c r="G549" s="254" t="str">
        <f t="shared" si="27"/>
        <v/>
      </c>
    </row>
    <row r="550" spans="1:7" x14ac:dyDescent="0.25">
      <c r="A550" s="286" t="s">
        <v>2567</v>
      </c>
      <c r="B550" s="281"/>
      <c r="C550" s="347"/>
      <c r="D550" s="352"/>
      <c r="E550" s="232"/>
      <c r="F550" s="254" t="str">
        <f t="shared" si="26"/>
        <v/>
      </c>
      <c r="G550" s="254" t="str">
        <f t="shared" si="27"/>
        <v/>
      </c>
    </row>
    <row r="551" spans="1:7" x14ac:dyDescent="0.25">
      <c r="A551" s="286" t="s">
        <v>2568</v>
      </c>
      <c r="B551" s="281"/>
      <c r="C551" s="347"/>
      <c r="D551" s="352"/>
      <c r="E551" s="232"/>
      <c r="F551" s="254" t="str">
        <f t="shared" si="26"/>
        <v/>
      </c>
      <c r="G551" s="254" t="str">
        <f t="shared" si="27"/>
        <v/>
      </c>
    </row>
    <row r="552" spans="1:7" x14ac:dyDescent="0.25">
      <c r="A552" s="286" t="s">
        <v>2569</v>
      </c>
      <c r="B552" s="244" t="s">
        <v>2118</v>
      </c>
      <c r="C552" s="347"/>
      <c r="D552" s="310"/>
      <c r="E552" s="232"/>
      <c r="F552" s="254" t="str">
        <f t="shared" si="26"/>
        <v/>
      </c>
      <c r="G552" s="254" t="str">
        <f t="shared" si="27"/>
        <v/>
      </c>
    </row>
    <row r="553" spans="1:7" x14ac:dyDescent="0.25">
      <c r="A553" s="286" t="s">
        <v>2570</v>
      </c>
      <c r="B553" s="234" t="s">
        <v>148</v>
      </c>
      <c r="C553" s="347">
        <f>SUM(C535:C552)</f>
        <v>17118.513968679079</v>
      </c>
      <c r="D553" s="192">
        <f>SUM(D535:D552)</f>
        <v>847</v>
      </c>
      <c r="E553" s="232"/>
      <c r="F553" s="276">
        <f>SUM(F535:F552)</f>
        <v>1</v>
      </c>
      <c r="G553" s="276">
        <f>SUM(G535:G552)</f>
        <v>1</v>
      </c>
    </row>
    <row r="554" spans="1:7" x14ac:dyDescent="0.25">
      <c r="A554" s="227" t="s">
        <v>2571</v>
      </c>
      <c r="B554" s="234"/>
      <c r="C554" s="227"/>
      <c r="D554" s="227"/>
      <c r="E554" s="232"/>
      <c r="F554" s="232"/>
      <c r="G554" s="232"/>
    </row>
    <row r="555" spans="1:7" x14ac:dyDescent="0.25">
      <c r="A555" s="286" t="s">
        <v>2572</v>
      </c>
      <c r="B555" s="234"/>
      <c r="C555" s="227"/>
      <c r="D555" s="227"/>
      <c r="E555" s="232"/>
      <c r="F555" s="232"/>
      <c r="G555" s="232"/>
    </row>
    <row r="556" spans="1:7" x14ac:dyDescent="0.25">
      <c r="A556" s="286" t="s">
        <v>2573</v>
      </c>
      <c r="B556" s="234"/>
      <c r="C556" s="227"/>
      <c r="D556" s="227"/>
      <c r="E556" s="232"/>
      <c r="F556" s="232"/>
      <c r="G556" s="232"/>
    </row>
    <row r="557" spans="1:7" s="269" customFormat="1" x14ac:dyDescent="0.25">
      <c r="A557" s="85"/>
      <c r="B557" s="85" t="s">
        <v>2415</v>
      </c>
      <c r="C557" s="85" t="s">
        <v>113</v>
      </c>
      <c r="D557" s="85" t="s">
        <v>1702</v>
      </c>
      <c r="E557" s="85"/>
      <c r="F557" s="85" t="s">
        <v>516</v>
      </c>
      <c r="G557" s="85" t="s">
        <v>2634</v>
      </c>
    </row>
    <row r="558" spans="1:7" s="269" customFormat="1" x14ac:dyDescent="0.25">
      <c r="A558" s="286" t="s">
        <v>2244</v>
      </c>
      <c r="B558" s="281" t="s">
        <v>3054</v>
      </c>
      <c r="C558" s="347">
        <v>3789.4926780597798</v>
      </c>
      <c r="D558" s="352">
        <v>91</v>
      </c>
      <c r="E558" s="271"/>
      <c r="F558" s="254">
        <f>IF($C$576=0,"",IF(C558="[for completion]","",IF(C558="","",C558/$C$576)))</f>
        <v>0.22136808632999525</v>
      </c>
      <c r="G558" s="254">
        <f>IF($D$576=0,"",IF(D558="[for completion]","",IF(D558="","",D558/$D$576)))</f>
        <v>0.10743801652892562</v>
      </c>
    </row>
    <row r="559" spans="1:7" s="269" customFormat="1" x14ac:dyDescent="0.25">
      <c r="A559" s="286" t="s">
        <v>2245</v>
      </c>
      <c r="B559" s="281" t="s">
        <v>3055</v>
      </c>
      <c r="C559" s="347">
        <v>2087.6462267894099</v>
      </c>
      <c r="D559" s="352">
        <v>83</v>
      </c>
      <c r="E559" s="271"/>
      <c r="F559" s="254">
        <f t="shared" ref="F559:F575" si="28">IF($C$576=0,"",IF(C559="[for completion]","",IF(C559="","",C559/$C$576)))</f>
        <v>0.12195253808882452</v>
      </c>
      <c r="G559" s="254">
        <f t="shared" ref="G559:G575" si="29">IF($D$576=0,"",IF(D559="[for completion]","",IF(D559="","",D559/$D$576)))</f>
        <v>9.7992916174734351E-2</v>
      </c>
    </row>
    <row r="560" spans="1:7" s="269" customFormat="1" x14ac:dyDescent="0.25">
      <c r="A560" s="286" t="s">
        <v>2246</v>
      </c>
      <c r="B560" s="281" t="s">
        <v>3056</v>
      </c>
      <c r="C560" s="347"/>
      <c r="D560" s="352"/>
      <c r="E560" s="271"/>
      <c r="F560" s="254" t="str">
        <f t="shared" si="28"/>
        <v/>
      </c>
      <c r="G560" s="254" t="str">
        <f t="shared" si="29"/>
        <v/>
      </c>
    </row>
    <row r="561" spans="1:7" s="269" customFormat="1" x14ac:dyDescent="0.25">
      <c r="A561" s="286" t="s">
        <v>2247</v>
      </c>
      <c r="B561" s="281" t="s">
        <v>3057</v>
      </c>
      <c r="C561" s="347"/>
      <c r="D561" s="352"/>
      <c r="E561" s="271"/>
      <c r="F561" s="254" t="str">
        <f t="shared" si="28"/>
        <v/>
      </c>
      <c r="G561" s="254" t="str">
        <f t="shared" si="29"/>
        <v/>
      </c>
    </row>
    <row r="562" spans="1:7" s="269" customFormat="1" x14ac:dyDescent="0.25">
      <c r="A562" s="286" t="s">
        <v>2248</v>
      </c>
      <c r="B562" s="281" t="s">
        <v>3058</v>
      </c>
      <c r="C562" s="347"/>
      <c r="D562" s="352"/>
      <c r="E562" s="271"/>
      <c r="F562" s="254" t="str">
        <f t="shared" si="28"/>
        <v/>
      </c>
      <c r="G562" s="254" t="str">
        <f t="shared" si="29"/>
        <v/>
      </c>
    </row>
    <row r="563" spans="1:7" s="269" customFormat="1" x14ac:dyDescent="0.25">
      <c r="A563" s="286" t="s">
        <v>2574</v>
      </c>
      <c r="B563" s="281" t="s">
        <v>3059</v>
      </c>
      <c r="C563" s="347"/>
      <c r="D563" s="352"/>
      <c r="E563" s="271"/>
      <c r="F563" s="254" t="str">
        <f t="shared" si="28"/>
        <v/>
      </c>
      <c r="G563" s="254" t="str">
        <f t="shared" si="29"/>
        <v/>
      </c>
    </row>
    <row r="564" spans="1:7" s="269" customFormat="1" x14ac:dyDescent="0.25">
      <c r="A564" s="286" t="s">
        <v>2575</v>
      </c>
      <c r="B564" s="281" t="s">
        <v>3060</v>
      </c>
      <c r="C564" s="347"/>
      <c r="D564" s="352"/>
      <c r="E564" s="271"/>
      <c r="F564" s="254" t="str">
        <f t="shared" si="28"/>
        <v/>
      </c>
      <c r="G564" s="254" t="str">
        <f t="shared" si="29"/>
        <v/>
      </c>
    </row>
    <row r="565" spans="1:7" s="269" customFormat="1" x14ac:dyDescent="0.25">
      <c r="A565" s="286" t="s">
        <v>2576</v>
      </c>
      <c r="B565" s="281" t="s">
        <v>3061</v>
      </c>
      <c r="C565" s="347">
        <v>6118.65564594426</v>
      </c>
      <c r="D565" s="352">
        <v>300</v>
      </c>
      <c r="E565" s="271"/>
      <c r="F565" s="254">
        <f t="shared" si="28"/>
        <v>0.3574291353291103</v>
      </c>
      <c r="G565" s="254">
        <f t="shared" si="29"/>
        <v>0.35419126328217237</v>
      </c>
    </row>
    <row r="566" spans="1:7" s="269" customFormat="1" x14ac:dyDescent="0.25">
      <c r="A566" s="286" t="s">
        <v>2577</v>
      </c>
      <c r="B566" s="281" t="s">
        <v>3062</v>
      </c>
      <c r="C566" s="347">
        <v>5122.7194178856298</v>
      </c>
      <c r="D566" s="352">
        <v>373</v>
      </c>
      <c r="E566" s="271"/>
      <c r="F566" s="254">
        <f t="shared" si="28"/>
        <v>0.29925024025206998</v>
      </c>
      <c r="G566" s="254">
        <f t="shared" si="29"/>
        <v>0.44037780401416765</v>
      </c>
    </row>
    <row r="567" spans="1:7" s="269" customFormat="1" x14ac:dyDescent="0.25">
      <c r="A567" s="286" t="s">
        <v>2578</v>
      </c>
      <c r="B567" s="281" t="s">
        <v>3063</v>
      </c>
      <c r="C567" s="347"/>
      <c r="D567" s="352"/>
      <c r="E567" s="271"/>
      <c r="F567" s="254" t="str">
        <f t="shared" si="28"/>
        <v/>
      </c>
      <c r="G567" s="254" t="str">
        <f t="shared" si="29"/>
        <v/>
      </c>
    </row>
    <row r="568" spans="1:7" s="269" customFormat="1" x14ac:dyDescent="0.25">
      <c r="A568" s="286" t="s">
        <v>2579</v>
      </c>
      <c r="B568" s="281" t="s">
        <v>3064</v>
      </c>
      <c r="C568" s="347"/>
      <c r="D568" s="352"/>
      <c r="E568" s="271"/>
      <c r="F568" s="254" t="str">
        <f t="shared" si="28"/>
        <v/>
      </c>
      <c r="G568" s="254" t="str">
        <f t="shared" si="29"/>
        <v/>
      </c>
    </row>
    <row r="569" spans="1:7" s="269" customFormat="1" x14ac:dyDescent="0.25">
      <c r="A569" s="286" t="s">
        <v>2580</v>
      </c>
      <c r="B569" s="281" t="s">
        <v>3065</v>
      </c>
      <c r="C569" s="347"/>
      <c r="D569" s="352"/>
      <c r="E569" s="271"/>
      <c r="F569" s="254" t="str">
        <f t="shared" si="28"/>
        <v/>
      </c>
      <c r="G569" s="254" t="str">
        <f t="shared" si="29"/>
        <v/>
      </c>
    </row>
    <row r="570" spans="1:7" s="269" customFormat="1" x14ac:dyDescent="0.25">
      <c r="A570" s="286" t="s">
        <v>2581</v>
      </c>
      <c r="B570" s="281" t="s">
        <v>3066</v>
      </c>
      <c r="C570" s="347"/>
      <c r="D570" s="352"/>
      <c r="E570" s="271"/>
      <c r="F570" s="254" t="str">
        <f t="shared" si="28"/>
        <v/>
      </c>
      <c r="G570" s="254" t="str">
        <f t="shared" si="29"/>
        <v/>
      </c>
    </row>
    <row r="571" spans="1:7" s="269" customFormat="1" x14ac:dyDescent="0.25">
      <c r="A571" s="286" t="s">
        <v>2582</v>
      </c>
      <c r="B571" s="281" t="s">
        <v>3067</v>
      </c>
      <c r="C571" s="347"/>
      <c r="D571" s="352"/>
      <c r="E571" s="271"/>
      <c r="F571" s="254" t="str">
        <f t="shared" si="28"/>
        <v/>
      </c>
      <c r="G571" s="254" t="str">
        <f t="shared" si="29"/>
        <v/>
      </c>
    </row>
    <row r="572" spans="1:7" s="269" customFormat="1" x14ac:dyDescent="0.25">
      <c r="A572" s="286" t="s">
        <v>2583</v>
      </c>
      <c r="B572" s="281"/>
      <c r="C572" s="347"/>
      <c r="D572" s="352"/>
      <c r="E572" s="271"/>
      <c r="F572" s="254" t="str">
        <f t="shared" si="28"/>
        <v/>
      </c>
      <c r="G572" s="254" t="str">
        <f t="shared" si="29"/>
        <v/>
      </c>
    </row>
    <row r="573" spans="1:7" s="269" customFormat="1" x14ac:dyDescent="0.25">
      <c r="A573" s="286" t="s">
        <v>2584</v>
      </c>
      <c r="B573" s="281"/>
      <c r="C573" s="347"/>
      <c r="D573" s="352"/>
      <c r="E573" s="271"/>
      <c r="F573" s="254" t="str">
        <f t="shared" si="28"/>
        <v/>
      </c>
      <c r="G573" s="254" t="str">
        <f t="shared" si="29"/>
        <v/>
      </c>
    </row>
    <row r="574" spans="1:7" s="269" customFormat="1" x14ac:dyDescent="0.25">
      <c r="A574" s="286" t="s">
        <v>2585</v>
      </c>
      <c r="B574" s="281"/>
      <c r="C574" s="347"/>
      <c r="D574" s="352"/>
      <c r="E574" s="271"/>
      <c r="F574" s="254" t="str">
        <f t="shared" si="28"/>
        <v/>
      </c>
      <c r="G574" s="254" t="str">
        <f t="shared" si="29"/>
        <v/>
      </c>
    </row>
    <row r="575" spans="1:7" s="269" customFormat="1" x14ac:dyDescent="0.25">
      <c r="A575" s="286" t="s">
        <v>2586</v>
      </c>
      <c r="B575" s="244" t="s">
        <v>2118</v>
      </c>
      <c r="C575" s="347"/>
      <c r="D575" s="310"/>
      <c r="E575" s="271"/>
      <c r="F575" s="254" t="str">
        <f t="shared" si="28"/>
        <v/>
      </c>
      <c r="G575" s="254" t="str">
        <f t="shared" si="29"/>
        <v/>
      </c>
    </row>
    <row r="576" spans="1:7" s="269" customFormat="1" x14ac:dyDescent="0.25">
      <c r="A576" s="286" t="s">
        <v>2587</v>
      </c>
      <c r="B576" s="272" t="s">
        <v>148</v>
      </c>
      <c r="C576" s="347">
        <f>SUM(C558:C575)</f>
        <v>17118.513968679079</v>
      </c>
      <c r="D576" s="192">
        <f>SUM(D558:D575)</f>
        <v>847</v>
      </c>
      <c r="E576" s="271"/>
      <c r="F576" s="276">
        <f>SUM(F558:F575)</f>
        <v>1</v>
      </c>
      <c r="G576" s="276">
        <f>SUM(G558:G575)</f>
        <v>1</v>
      </c>
    </row>
    <row r="577" spans="1:7" x14ac:dyDescent="0.25">
      <c r="A577" s="85"/>
      <c r="B577" s="85" t="s">
        <v>2433</v>
      </c>
      <c r="C577" s="85" t="s">
        <v>113</v>
      </c>
      <c r="D577" s="85" t="s">
        <v>1704</v>
      </c>
      <c r="E577" s="85"/>
      <c r="F577" s="85" t="s">
        <v>516</v>
      </c>
      <c r="G577" s="85" t="s">
        <v>2033</v>
      </c>
    </row>
    <row r="578" spans="1:7" x14ac:dyDescent="0.25">
      <c r="A578" s="227" t="s">
        <v>2588</v>
      </c>
      <c r="B578" s="234" t="s">
        <v>1693</v>
      </c>
      <c r="C578" s="347">
        <v>700.20545919202402</v>
      </c>
      <c r="D578" s="352">
        <v>60</v>
      </c>
      <c r="E578" s="232"/>
      <c r="F578" s="254">
        <f>IF($C$588=0,"",IF(C578="[for completion]","",IF(C578="","",C578/$C$588)))</f>
        <v>4.0903402040221318E-2</v>
      </c>
      <c r="G578" s="254">
        <f>IF($D$588=0,"",IF(D578="[for completion]","",IF(D578="","",D578/$D$588)))</f>
        <v>7.0838252656434481E-2</v>
      </c>
    </row>
    <row r="579" spans="1:7" x14ac:dyDescent="0.25">
      <c r="A579" s="286" t="s">
        <v>2589</v>
      </c>
      <c r="B579" s="234" t="s">
        <v>1694</v>
      </c>
      <c r="C579" s="347">
        <v>1832.94995779596</v>
      </c>
      <c r="D579" s="352">
        <v>26</v>
      </c>
      <c r="E579" s="232"/>
      <c r="F579" s="254">
        <f t="shared" ref="F579:F587" si="30">IF($C$588=0,"",IF(C579="[for completion]","",IF(C579="","",C579/$C$588)))</f>
        <v>0.10707412811355137</v>
      </c>
      <c r="G579" s="254">
        <f t="shared" ref="G579:G587" si="31">IF($D$588=0,"",IF(D579="[for completion]","",IF(D579="","",D579/$D$588)))</f>
        <v>3.0696576151121605E-2</v>
      </c>
    </row>
    <row r="580" spans="1:7" x14ac:dyDescent="0.25">
      <c r="A580" s="286" t="s">
        <v>2590</v>
      </c>
      <c r="B580" s="234" t="s">
        <v>1695</v>
      </c>
      <c r="C580" s="347">
        <v>564.82611424000004</v>
      </c>
      <c r="D580" s="352">
        <v>17</v>
      </c>
      <c r="E580" s="232"/>
      <c r="F580" s="254">
        <f t="shared" si="30"/>
        <v>3.299504356940304E-2</v>
      </c>
      <c r="G580" s="254">
        <f t="shared" si="31"/>
        <v>2.0070838252656435E-2</v>
      </c>
    </row>
    <row r="581" spans="1:7" x14ac:dyDescent="0.25">
      <c r="A581" s="286" t="s">
        <v>2591</v>
      </c>
      <c r="B581" s="234" t="s">
        <v>1696</v>
      </c>
      <c r="C581" s="347">
        <v>757.06676954279703</v>
      </c>
      <c r="D581" s="352">
        <v>40</v>
      </c>
      <c r="E581" s="232"/>
      <c r="F581" s="254">
        <f t="shared" si="30"/>
        <v>4.4225028581801357E-2</v>
      </c>
      <c r="G581" s="254">
        <f t="shared" si="31"/>
        <v>4.7225501770956316E-2</v>
      </c>
    </row>
    <row r="582" spans="1:7" x14ac:dyDescent="0.25">
      <c r="A582" s="286" t="s">
        <v>2592</v>
      </c>
      <c r="B582" s="234" t="s">
        <v>1697</v>
      </c>
      <c r="C582" s="347">
        <v>1615.32643987455</v>
      </c>
      <c r="D582" s="352">
        <v>49</v>
      </c>
      <c r="E582" s="232"/>
      <c r="F582" s="254">
        <f t="shared" si="30"/>
        <v>9.4361370550623561E-2</v>
      </c>
      <c r="G582" s="254">
        <f t="shared" si="31"/>
        <v>5.7851239669421489E-2</v>
      </c>
    </row>
    <row r="583" spans="1:7" x14ac:dyDescent="0.25">
      <c r="A583" s="286" t="s">
        <v>2593</v>
      </c>
      <c r="B583" s="234" t="s">
        <v>1698</v>
      </c>
      <c r="C583" s="347">
        <v>488.30722620572197</v>
      </c>
      <c r="D583" s="352">
        <v>43</v>
      </c>
      <c r="E583" s="232"/>
      <c r="F583" s="254">
        <f t="shared" si="30"/>
        <v>2.8525094356855671E-2</v>
      </c>
      <c r="G583" s="254">
        <f t="shared" si="31"/>
        <v>5.0767414403778043E-2</v>
      </c>
    </row>
    <row r="584" spans="1:7" x14ac:dyDescent="0.25">
      <c r="A584" s="286" t="s">
        <v>2594</v>
      </c>
      <c r="B584" s="234" t="s">
        <v>1699</v>
      </c>
      <c r="C584" s="347">
        <v>522.60769078059297</v>
      </c>
      <c r="D584" s="352">
        <v>24</v>
      </c>
      <c r="E584" s="232"/>
      <c r="F584" s="254">
        <f t="shared" si="30"/>
        <v>3.0528800089586267E-2</v>
      </c>
      <c r="G584" s="254">
        <f t="shared" si="31"/>
        <v>2.833530106257379E-2</v>
      </c>
    </row>
    <row r="585" spans="1:7" x14ac:dyDescent="0.25">
      <c r="A585" s="286" t="s">
        <v>2595</v>
      </c>
      <c r="B585" s="234" t="s">
        <v>1700</v>
      </c>
      <c r="C585" s="347">
        <v>1366.1068749527201</v>
      </c>
      <c r="D585" s="352">
        <v>39</v>
      </c>
      <c r="E585" s="232"/>
      <c r="F585" s="254">
        <f t="shared" si="30"/>
        <v>7.9802889284211337E-2</v>
      </c>
      <c r="G585" s="254">
        <f t="shared" si="31"/>
        <v>4.6044864226682407E-2</v>
      </c>
    </row>
    <row r="586" spans="1:7" x14ac:dyDescent="0.25">
      <c r="A586" s="286" t="s">
        <v>2596</v>
      </c>
      <c r="B586" s="234" t="s">
        <v>1701</v>
      </c>
      <c r="C586" s="347">
        <v>4995.5181545784999</v>
      </c>
      <c r="D586" s="352">
        <v>308</v>
      </c>
      <c r="E586" s="232"/>
      <c r="F586" s="254">
        <f t="shared" si="30"/>
        <v>0.29181961493378256</v>
      </c>
      <c r="G586" s="254">
        <f t="shared" si="31"/>
        <v>0.36363636363636365</v>
      </c>
    </row>
    <row r="587" spans="1:7" s="269" customFormat="1" x14ac:dyDescent="0.25">
      <c r="A587" s="286" t="s">
        <v>2597</v>
      </c>
      <c r="B587" s="272" t="s">
        <v>2118</v>
      </c>
      <c r="C587" s="347">
        <v>4275.5992815161899</v>
      </c>
      <c r="D587" s="352">
        <v>241</v>
      </c>
      <c r="E587" s="271"/>
      <c r="F587" s="254">
        <f t="shared" si="30"/>
        <v>0.24976462847996347</v>
      </c>
      <c r="G587" s="254">
        <f t="shared" si="31"/>
        <v>0.28453364817001181</v>
      </c>
    </row>
    <row r="588" spans="1:7" x14ac:dyDescent="0.25">
      <c r="A588" s="286" t="s">
        <v>2598</v>
      </c>
      <c r="B588" s="234" t="s">
        <v>148</v>
      </c>
      <c r="C588" s="347">
        <f>SUM(C578:C587)</f>
        <v>17118.513968679057</v>
      </c>
      <c r="D588" s="193">
        <f>SUM(D578:D587)</f>
        <v>847</v>
      </c>
      <c r="E588" s="232"/>
      <c r="F588" s="276">
        <f>SUM(F578:F587)</f>
        <v>1</v>
      </c>
      <c r="G588" s="276">
        <f>SUM(G578:G587)</f>
        <v>1</v>
      </c>
    </row>
    <row r="590" spans="1:7" x14ac:dyDescent="0.25">
      <c r="A590" s="161"/>
      <c r="B590" s="161" t="s">
        <v>2543</v>
      </c>
      <c r="C590" s="161" t="s">
        <v>113</v>
      </c>
      <c r="D590" s="161" t="s">
        <v>1702</v>
      </c>
      <c r="E590" s="161"/>
      <c r="F590" s="161" t="s">
        <v>516</v>
      </c>
      <c r="G590" s="161" t="s">
        <v>2033</v>
      </c>
    </row>
    <row r="591" spans="1:7" x14ac:dyDescent="0.25">
      <c r="A591" s="270" t="s">
        <v>2599</v>
      </c>
      <c r="B591" s="281" t="s">
        <v>2606</v>
      </c>
      <c r="C591" s="347">
        <v>929.42384689000005</v>
      </c>
      <c r="D591" s="352">
        <v>26</v>
      </c>
      <c r="E591" s="282"/>
      <c r="F591" s="254">
        <f>IF($C$595=0,"",IF(C591="[for completion]","",IF(C591="","",C591/$C$595)))</f>
        <v>5.429348882680593E-2</v>
      </c>
      <c r="G591" s="254">
        <f>IF($D$595=0,"",IF(D591="[for completion]","",IF(D591="","",D591/$D$595)))</f>
        <v>3.0696576151121605E-2</v>
      </c>
    </row>
    <row r="592" spans="1:7" x14ac:dyDescent="0.25">
      <c r="A592" s="286" t="s">
        <v>2600</v>
      </c>
      <c r="B592" s="277" t="s">
        <v>2605</v>
      </c>
      <c r="C592" s="347">
        <v>16189.090121789101</v>
      </c>
      <c r="D592" s="352">
        <v>821</v>
      </c>
      <c r="E592" s="282"/>
      <c r="F592" s="282"/>
      <c r="G592" s="254">
        <f t="shared" ref="G592:G594" si="32">IF($D$595=0,"",IF(D592="[for completion]","",IF(D592="","",D592/$D$595)))</f>
        <v>0.96930342384887835</v>
      </c>
    </row>
    <row r="593" spans="1:7" x14ac:dyDescent="0.25">
      <c r="A593" s="286" t="s">
        <v>2601</v>
      </c>
      <c r="B593" s="281" t="s">
        <v>1703</v>
      </c>
      <c r="C593" s="347">
        <v>0</v>
      </c>
      <c r="D593" s="352">
        <v>0</v>
      </c>
      <c r="E593" s="282"/>
      <c r="F593" s="282"/>
      <c r="G593" s="254">
        <f t="shared" si="32"/>
        <v>0</v>
      </c>
    </row>
    <row r="594" spans="1:7" x14ac:dyDescent="0.25">
      <c r="A594" s="286" t="s">
        <v>2602</v>
      </c>
      <c r="B594" s="279" t="s">
        <v>2118</v>
      </c>
      <c r="C594" s="347">
        <v>0</v>
      </c>
      <c r="D594" s="352">
        <v>0</v>
      </c>
      <c r="E594" s="282"/>
      <c r="F594" s="282"/>
      <c r="G594" s="254">
        <f t="shared" si="32"/>
        <v>0</v>
      </c>
    </row>
    <row r="595" spans="1:7" x14ac:dyDescent="0.25">
      <c r="A595" s="286" t="s">
        <v>2603</v>
      </c>
      <c r="B595" s="281" t="s">
        <v>148</v>
      </c>
      <c r="C595" s="347">
        <f>SUM(C591:C594)</f>
        <v>17118.513968679101</v>
      </c>
      <c r="D595" s="193">
        <f>SUM(D591:D594)</f>
        <v>847</v>
      </c>
      <c r="E595" s="282"/>
      <c r="F595" s="276">
        <f>SUM(F591:F594)</f>
        <v>5.429348882680593E-2</v>
      </c>
      <c r="G595" s="276">
        <f>SUM(G591:G594)</f>
        <v>1</v>
      </c>
    </row>
    <row r="596" spans="1:7" x14ac:dyDescent="0.25">
      <c r="A596" s="270"/>
    </row>
  </sheetData>
  <sheetProtection formatColumns="0" formatRows="0" insertHyperlinks="0" sort="0" autoFilter="0" pivotTables="0"/>
  <protectedRanges>
    <protectedRange sqref="B520" name="Mortgage Assets III_1"/>
    <protectedRange sqref="B121:B125" name="Mortgage Asset I"/>
    <protectedRange sqref="B175:B178" name="Mortgage Assets II"/>
    <protectedRange sqref="B215:B220" name="Mortgage Assets II_1"/>
    <protectedRange sqref="B437:B442" name="Mortgage Assets II_1_1"/>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00000000-0004-0000-1400-000000000000}"/>
    <hyperlink ref="B10" location="'F. Optional Sustainable data'!B153" display="3.  Additional information on the asset distribution" xr:uid="{00000000-0004-0000-1400-000001000000}"/>
    <hyperlink ref="B9" location="'F. Optional Sustainable data'!B59" tooltip="b59" display="2.  Additional information on the commercial mortgage stock" xr:uid="{00000000-0004-0000-1400-000002000000}"/>
    <hyperlink ref="B171" location="'2. Harmonised Glossary'!A9" display="Breakdown by Interest Rate" xr:uid="{00000000-0004-0000-1400-000003000000}"/>
    <hyperlink ref="B201" location="'2. Harmonised Glossary'!A14" display="Non-Performing Loans (NPLs)" xr:uid="{00000000-0004-0000-1400-000004000000}"/>
    <hyperlink ref="B240" location="'2. Harmonised Glossary'!A288" display="Loan to Value (LTV) Information - Un-indexed" xr:uid="{00000000-0004-0000-1400-000005000000}"/>
    <hyperlink ref="B262" location="'2. Harmonised Glossary'!A11" display="Loan to Value (LTV) Information - Indexed" xr:uid="{00000000-0004-0000-1400-000006000000}"/>
    <hyperlink ref="B8:C8" location="'F1. HTT Sustainable M data'!B26" display="2. Additional information on the sustainable section of the mortgage stock" xr:uid="{00000000-0004-0000-1400-000007000000}"/>
    <hyperlink ref="B9:C9" location="'F1. HTT Sustainable M data'!B211" tooltip="b59" display="2A. Sustainable Residential Cover Pool" xr:uid="{00000000-0004-0000-1400-000008000000}"/>
    <hyperlink ref="B10:C10" location="'F1. HTT Sustainable M data'!B401" display="2B. Commercial Cover Pool" xr:uid="{00000000-0004-0000-1400-000009000000}"/>
    <hyperlink ref="B484" location="'2. Harmonised Glossary'!A11" display="Loan to Value (LTV) Information - Indexed" xr:uid="{00000000-0004-0000-1400-00000A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43386"/>
  </sheetPr>
  <dimension ref="A1:I515"/>
  <sheetViews>
    <sheetView zoomScaleNormal="100" workbookViewId="0">
      <selection activeCell="C6" sqref="C6"/>
    </sheetView>
  </sheetViews>
  <sheetFormatPr defaultColWidth="9.140625" defaultRowHeight="15" x14ac:dyDescent="0.25"/>
  <cols>
    <col min="1" max="1" width="13.28515625" style="269" customWidth="1"/>
    <col min="2" max="2" width="59" style="269" customWidth="1"/>
    <col min="3" max="7" width="36.7109375" style="269" customWidth="1"/>
    <col min="8" max="16384" width="9.140625" style="269"/>
  </cols>
  <sheetData>
    <row r="1" spans="1:9" ht="45" customHeight="1" x14ac:dyDescent="0.25">
      <c r="A1" s="637" t="s">
        <v>1569</v>
      </c>
      <c r="B1" s="637"/>
    </row>
    <row r="2" spans="1:9" ht="31.5" x14ac:dyDescent="0.25">
      <c r="A2" s="287" t="s">
        <v>2239</v>
      </c>
      <c r="B2" s="287"/>
      <c r="C2" s="278"/>
      <c r="D2" s="278"/>
      <c r="E2" s="278"/>
      <c r="F2" s="288" t="s">
        <v>2094</v>
      </c>
      <c r="G2" s="289"/>
    </row>
    <row r="3" spans="1:9" x14ac:dyDescent="0.25">
      <c r="A3" s="278"/>
      <c r="B3" s="278"/>
      <c r="C3" s="278"/>
      <c r="D3" s="278"/>
      <c r="E3" s="278"/>
      <c r="F3" s="278"/>
      <c r="G3" s="278"/>
    </row>
    <row r="4" spans="1:9" ht="15.75" customHeight="1" thickBot="1" x14ac:dyDescent="0.3">
      <c r="A4" s="278"/>
      <c r="B4" s="278"/>
      <c r="C4" s="290"/>
      <c r="D4" s="278"/>
      <c r="E4" s="278"/>
      <c r="F4" s="278"/>
      <c r="G4" s="278"/>
    </row>
    <row r="5" spans="1:9" ht="60.75" customHeight="1" thickBot="1" x14ac:dyDescent="0.3">
      <c r="A5" s="291"/>
      <c r="B5" s="292" t="s">
        <v>71</v>
      </c>
      <c r="C5" s="293" t="s">
        <v>226</v>
      </c>
      <c r="D5" s="291"/>
      <c r="E5" s="654" t="s">
        <v>2219</v>
      </c>
      <c r="F5" s="655"/>
      <c r="G5" s="294" t="s">
        <v>2218</v>
      </c>
      <c r="H5" s="284"/>
    </row>
    <row r="6" spans="1:9" x14ac:dyDescent="0.25">
      <c r="A6" s="279"/>
      <c r="B6" s="279"/>
      <c r="C6" s="279"/>
      <c r="D6" s="279"/>
      <c r="F6" s="295"/>
      <c r="G6" s="295"/>
    </row>
    <row r="7" spans="1:9" ht="18.75" customHeight="1" x14ac:dyDescent="0.25">
      <c r="A7" s="296"/>
      <c r="B7" s="640" t="s">
        <v>2249</v>
      </c>
      <c r="C7" s="641"/>
      <c r="D7" s="297"/>
      <c r="E7" s="640" t="s">
        <v>2236</v>
      </c>
      <c r="F7" s="656"/>
      <c r="G7" s="656"/>
      <c r="H7" s="641"/>
    </row>
    <row r="8" spans="1:9" ht="18.75" customHeight="1" x14ac:dyDescent="0.25">
      <c r="A8" s="279"/>
      <c r="B8" s="657" t="s">
        <v>2212</v>
      </c>
      <c r="C8" s="658"/>
      <c r="D8" s="297"/>
      <c r="E8" s="659" t="s">
        <v>83</v>
      </c>
      <c r="F8" s="660"/>
      <c r="G8" s="660"/>
      <c r="H8" s="661"/>
    </row>
    <row r="9" spans="1:9" ht="18.75" customHeight="1" x14ac:dyDescent="0.25">
      <c r="A9" s="279"/>
      <c r="B9" s="657" t="s">
        <v>2216</v>
      </c>
      <c r="C9" s="658"/>
      <c r="D9" s="298"/>
      <c r="E9" s="659"/>
      <c r="F9" s="660"/>
      <c r="G9" s="660"/>
      <c r="H9" s="661"/>
      <c r="I9" s="284"/>
    </row>
    <row r="10" spans="1:9" x14ac:dyDescent="0.25">
      <c r="A10" s="299"/>
      <c r="B10" s="662"/>
      <c r="C10" s="662"/>
      <c r="D10" s="297"/>
      <c r="E10" s="659"/>
      <c r="F10" s="660"/>
      <c r="G10" s="660"/>
      <c r="H10" s="661"/>
      <c r="I10" s="284"/>
    </row>
    <row r="11" spans="1:9" ht="15.75" thickBot="1" x14ac:dyDescent="0.3">
      <c r="A11" s="299"/>
      <c r="B11" s="663"/>
      <c r="C11" s="664"/>
      <c r="D11" s="298"/>
      <c r="E11" s="659"/>
      <c r="F11" s="660"/>
      <c r="G11" s="660"/>
      <c r="H11" s="661"/>
      <c r="I11" s="284"/>
    </row>
    <row r="12" spans="1:9" x14ac:dyDescent="0.25">
      <c r="A12" s="279"/>
      <c r="B12" s="300"/>
      <c r="C12" s="279"/>
      <c r="D12" s="279"/>
      <c r="E12" s="659"/>
      <c r="F12" s="660"/>
      <c r="G12" s="660"/>
      <c r="H12" s="661"/>
      <c r="I12" s="284"/>
    </row>
    <row r="13" spans="1:9" ht="15.75" customHeight="1" thickBot="1" x14ac:dyDescent="0.3">
      <c r="A13" s="279"/>
      <c r="B13" s="300"/>
      <c r="C13" s="279"/>
      <c r="D13" s="279"/>
      <c r="E13" s="649" t="s">
        <v>2250</v>
      </c>
      <c r="F13" s="650"/>
      <c r="G13" s="651" t="s">
        <v>2251</v>
      </c>
      <c r="H13" s="652"/>
      <c r="I13" s="284"/>
    </row>
    <row r="14" spans="1:9" x14ac:dyDescent="0.25">
      <c r="A14" s="279"/>
      <c r="B14" s="300"/>
      <c r="C14" s="279"/>
      <c r="D14" s="279"/>
      <c r="E14" s="301"/>
      <c r="F14" s="301"/>
      <c r="G14" s="279"/>
      <c r="H14" s="285"/>
    </row>
    <row r="15" spans="1:9" ht="18.75" customHeight="1" x14ac:dyDescent="0.25">
      <c r="A15" s="302"/>
      <c r="B15" s="653" t="s">
        <v>2252</v>
      </c>
      <c r="C15" s="653"/>
      <c r="D15" s="653"/>
      <c r="E15" s="302"/>
      <c r="F15" s="302"/>
      <c r="G15" s="302"/>
      <c r="H15" s="302"/>
    </row>
    <row r="16" spans="1:9" x14ac:dyDescent="0.25">
      <c r="A16" s="303"/>
      <c r="B16" s="303" t="s">
        <v>2213</v>
      </c>
      <c r="C16" s="303" t="s">
        <v>113</v>
      </c>
      <c r="D16" s="303" t="s">
        <v>1710</v>
      </c>
      <c r="E16" s="303"/>
      <c r="F16" s="303" t="s">
        <v>2214</v>
      </c>
      <c r="G16" s="303" t="s">
        <v>2215</v>
      </c>
      <c r="H16" s="303"/>
    </row>
    <row r="17" spans="1:8" x14ac:dyDescent="0.25">
      <c r="A17" s="279" t="s">
        <v>2220</v>
      </c>
      <c r="B17" s="281" t="s">
        <v>2221</v>
      </c>
      <c r="C17" s="340" t="s">
        <v>83</v>
      </c>
      <c r="D17" s="340" t="s">
        <v>83</v>
      </c>
      <c r="F17" s="268" t="str">
        <f>IF(OR('B1. HTT Mortgage Assets'!$C$15=0,C17="[For completion]"),"",C17/'B1. HTT Mortgage Assets'!$C$15)</f>
        <v/>
      </c>
      <c r="G17" s="268" t="str">
        <f>IF(OR('B1. HTT Mortgage Assets'!$F$28=0,D17="[For completion]"),"",D17/'B1. HTT Mortgage Assets'!$F$28)</f>
        <v/>
      </c>
    </row>
    <row r="18" spans="1:8" x14ac:dyDescent="0.25">
      <c r="A18" s="281" t="s">
        <v>2253</v>
      </c>
      <c r="B18" s="305"/>
      <c r="C18" s="281"/>
      <c r="D18" s="281"/>
      <c r="F18" s="281"/>
      <c r="G18" s="281"/>
    </row>
    <row r="19" spans="1:8" x14ac:dyDescent="0.25">
      <c r="A19" s="281" t="s">
        <v>2254</v>
      </c>
      <c r="B19" s="281"/>
      <c r="C19" s="281"/>
      <c r="D19" s="281"/>
      <c r="F19" s="281"/>
      <c r="G19" s="281"/>
    </row>
    <row r="20" spans="1:8" ht="18.75" customHeight="1" x14ac:dyDescent="0.25">
      <c r="A20" s="302"/>
      <c r="B20" s="653" t="s">
        <v>2216</v>
      </c>
      <c r="C20" s="653"/>
      <c r="D20" s="653"/>
      <c r="E20" s="302"/>
      <c r="F20" s="302"/>
      <c r="G20" s="302"/>
      <c r="H20" s="302"/>
    </row>
    <row r="21" spans="1:8" x14ac:dyDescent="0.25">
      <c r="A21" s="303"/>
      <c r="B21" s="303" t="s">
        <v>2255</v>
      </c>
      <c r="C21" s="303" t="s">
        <v>2222</v>
      </c>
      <c r="D21" s="303" t="s">
        <v>2223</v>
      </c>
      <c r="E21" s="303" t="s">
        <v>2224</v>
      </c>
      <c r="F21" s="303" t="s">
        <v>2256</v>
      </c>
      <c r="G21" s="303" t="s">
        <v>2225</v>
      </c>
      <c r="H21" s="303" t="s">
        <v>2226</v>
      </c>
    </row>
    <row r="22" spans="1:8" ht="15" customHeight="1" x14ac:dyDescent="0.25">
      <c r="A22" s="280"/>
      <c r="B22" s="306" t="s">
        <v>2257</v>
      </c>
      <c r="C22" s="306"/>
      <c r="D22" s="280"/>
      <c r="E22" s="280"/>
      <c r="F22" s="280"/>
      <c r="G22" s="280"/>
      <c r="H22" s="280"/>
    </row>
    <row r="23" spans="1:8" x14ac:dyDescent="0.25">
      <c r="A23" s="279" t="s">
        <v>2227</v>
      </c>
      <c r="B23" s="279" t="s">
        <v>2238</v>
      </c>
      <c r="C23" s="307" t="s">
        <v>83</v>
      </c>
      <c r="D23" s="307" t="s">
        <v>83</v>
      </c>
      <c r="E23" s="307" t="s">
        <v>83</v>
      </c>
      <c r="F23" s="307" t="s">
        <v>83</v>
      </c>
      <c r="G23" s="307" t="s">
        <v>83</v>
      </c>
      <c r="H23" s="283">
        <f>SUM(C23:G23)</f>
        <v>0</v>
      </c>
    </row>
    <row r="24" spans="1:8" x14ac:dyDescent="0.25">
      <c r="A24" s="279" t="s">
        <v>2228</v>
      </c>
      <c r="B24" s="279" t="s">
        <v>2237</v>
      </c>
      <c r="C24" s="307" t="s">
        <v>83</v>
      </c>
      <c r="D24" s="307" t="s">
        <v>83</v>
      </c>
      <c r="E24" s="307" t="s">
        <v>83</v>
      </c>
      <c r="F24" s="307" t="s">
        <v>83</v>
      </c>
      <c r="G24" s="307" t="s">
        <v>83</v>
      </c>
      <c r="H24" s="283">
        <f t="shared" ref="H24:H25" si="0">SUM(C24:G24)</f>
        <v>0</v>
      </c>
    </row>
    <row r="25" spans="1:8" x14ac:dyDescent="0.25">
      <c r="A25" s="279" t="s">
        <v>2229</v>
      </c>
      <c r="B25" s="279" t="s">
        <v>1703</v>
      </c>
      <c r="C25" s="307" t="s">
        <v>83</v>
      </c>
      <c r="D25" s="307" t="s">
        <v>83</v>
      </c>
      <c r="E25" s="307" t="s">
        <v>83</v>
      </c>
      <c r="F25" s="307" t="s">
        <v>83</v>
      </c>
      <c r="G25" s="307" t="s">
        <v>83</v>
      </c>
      <c r="H25" s="283">
        <f t="shared" si="0"/>
        <v>0</v>
      </c>
    </row>
    <row r="26" spans="1:8" x14ac:dyDescent="0.25">
      <c r="A26" s="279" t="s">
        <v>2230</v>
      </c>
      <c r="B26" s="279" t="s">
        <v>2217</v>
      </c>
      <c r="C26" s="308">
        <f>SUM(C23:C25)</f>
        <v>0</v>
      </c>
      <c r="D26" s="308">
        <f>SUM(D23:D25)</f>
        <v>0</v>
      </c>
      <c r="E26" s="308">
        <f t="shared" ref="E26:H26" si="1">SUM(E23:E25)</f>
        <v>0</v>
      </c>
      <c r="F26" s="308">
        <f t="shared" si="1"/>
        <v>0</v>
      </c>
      <c r="G26" s="308">
        <f t="shared" si="1"/>
        <v>0</v>
      </c>
      <c r="H26" s="308">
        <f t="shared" si="1"/>
        <v>0</v>
      </c>
    </row>
    <row r="27" spans="1:8" x14ac:dyDescent="0.25">
      <c r="A27" s="279" t="s">
        <v>2232</v>
      </c>
      <c r="B27" s="309" t="s">
        <v>2231</v>
      </c>
      <c r="C27" s="307"/>
      <c r="D27" s="307"/>
      <c r="E27" s="307"/>
      <c r="F27" s="307"/>
      <c r="G27" s="307"/>
      <c r="H27" s="268">
        <f>IF(SUM(C27:G27)="","",SUM(C27:G27))</f>
        <v>0</v>
      </c>
    </row>
    <row r="28" spans="1:8" x14ac:dyDescent="0.25">
      <c r="A28" s="279" t="s">
        <v>2233</v>
      </c>
      <c r="B28" s="309" t="s">
        <v>2231</v>
      </c>
      <c r="C28" s="307"/>
      <c r="D28" s="307"/>
      <c r="E28" s="307"/>
      <c r="F28" s="307"/>
      <c r="G28" s="307"/>
      <c r="H28" s="283">
        <f t="shared" ref="H28:H30" si="2">IF(SUM(C28:G28)="","",SUM(C28:G28))</f>
        <v>0</v>
      </c>
    </row>
    <row r="29" spans="1:8" x14ac:dyDescent="0.25">
      <c r="A29" s="279" t="s">
        <v>2234</v>
      </c>
      <c r="B29" s="309" t="s">
        <v>2231</v>
      </c>
      <c r="C29" s="307"/>
      <c r="D29" s="307"/>
      <c r="E29" s="307"/>
      <c r="F29" s="307"/>
      <c r="G29" s="307"/>
      <c r="H29" s="283">
        <f t="shared" si="2"/>
        <v>0</v>
      </c>
    </row>
    <row r="30" spans="1:8" x14ac:dyDescent="0.25">
      <c r="A30" s="279" t="s">
        <v>2235</v>
      </c>
      <c r="B30" s="309" t="s">
        <v>2231</v>
      </c>
      <c r="C30" s="307"/>
      <c r="D30" s="307"/>
      <c r="E30" s="307"/>
      <c r="F30" s="307"/>
      <c r="G30" s="307"/>
      <c r="H30" s="283">
        <f t="shared" si="2"/>
        <v>0</v>
      </c>
    </row>
    <row r="31" spans="1:8" x14ac:dyDescent="0.25">
      <c r="A31" s="279"/>
      <c r="B31" s="309"/>
      <c r="C31" s="310"/>
      <c r="D31" s="304"/>
      <c r="E31" s="304"/>
      <c r="F31" s="311"/>
      <c r="G31" s="312"/>
    </row>
    <row r="32" spans="1:8" x14ac:dyDescent="0.25">
      <c r="A32" s="279"/>
      <c r="B32" s="309"/>
      <c r="C32" s="313"/>
      <c r="D32" s="279"/>
      <c r="E32" s="279"/>
      <c r="F32" s="268"/>
      <c r="G32" s="282"/>
    </row>
    <row r="33" spans="1:7" x14ac:dyDescent="0.25">
      <c r="A33" s="279"/>
      <c r="B33" s="309"/>
      <c r="C33" s="313"/>
      <c r="D33" s="279"/>
      <c r="E33" s="279"/>
      <c r="F33" s="268"/>
      <c r="G33" s="282"/>
    </row>
    <row r="34" spans="1:7" x14ac:dyDescent="0.25">
      <c r="A34" s="279"/>
      <c r="B34" s="309"/>
      <c r="C34" s="313"/>
      <c r="D34" s="279"/>
      <c r="E34" s="279"/>
      <c r="F34" s="268"/>
      <c r="G34" s="282"/>
    </row>
    <row r="35" spans="1:7" x14ac:dyDescent="0.25">
      <c r="A35" s="279"/>
      <c r="B35" s="309"/>
      <c r="C35" s="313"/>
      <c r="D35" s="279"/>
      <c r="F35" s="268"/>
      <c r="G35" s="282"/>
    </row>
    <row r="36" spans="1:7" x14ac:dyDescent="0.25">
      <c r="A36" s="279"/>
      <c r="B36" s="279"/>
      <c r="C36" s="267"/>
      <c r="D36" s="267"/>
      <c r="E36" s="267"/>
      <c r="F36" s="267"/>
      <c r="G36" s="281"/>
    </row>
    <row r="37" spans="1:7" x14ac:dyDescent="0.25">
      <c r="A37" s="279"/>
      <c r="B37" s="279"/>
      <c r="C37" s="267"/>
      <c r="D37" s="267"/>
      <c r="E37" s="267"/>
      <c r="F37" s="267"/>
      <c r="G37" s="281"/>
    </row>
    <row r="38" spans="1:7" x14ac:dyDescent="0.25">
      <c r="A38" s="279"/>
      <c r="B38" s="279"/>
      <c r="C38" s="267"/>
      <c r="D38" s="267"/>
      <c r="E38" s="267"/>
      <c r="F38" s="267"/>
      <c r="G38" s="281"/>
    </row>
    <row r="39" spans="1:7" x14ac:dyDescent="0.25">
      <c r="A39" s="279"/>
      <c r="B39" s="279"/>
      <c r="C39" s="267"/>
      <c r="D39" s="267"/>
      <c r="E39" s="267"/>
      <c r="F39" s="267"/>
      <c r="G39" s="281"/>
    </row>
    <row r="40" spans="1:7" x14ac:dyDescent="0.25">
      <c r="A40" s="279"/>
      <c r="B40" s="279"/>
      <c r="C40" s="267"/>
      <c r="D40" s="267"/>
      <c r="E40" s="267"/>
      <c r="F40" s="267"/>
      <c r="G40" s="281"/>
    </row>
    <row r="41" spans="1:7" x14ac:dyDescent="0.25">
      <c r="A41" s="279"/>
      <c r="B41" s="279"/>
      <c r="C41" s="267"/>
      <c r="D41" s="267"/>
      <c r="E41" s="267"/>
      <c r="F41" s="267"/>
      <c r="G41" s="281"/>
    </row>
    <row r="42" spans="1:7" x14ac:dyDescent="0.25">
      <c r="A42" s="279"/>
      <c r="B42" s="279"/>
      <c r="C42" s="267"/>
      <c r="D42" s="267"/>
      <c r="E42" s="267"/>
      <c r="F42" s="267"/>
      <c r="G42" s="281"/>
    </row>
    <row r="43" spans="1:7" x14ac:dyDescent="0.25">
      <c r="A43" s="279"/>
      <c r="B43" s="279"/>
      <c r="C43" s="267"/>
      <c r="D43" s="267"/>
      <c r="E43" s="267"/>
      <c r="F43" s="267"/>
      <c r="G43" s="281"/>
    </row>
    <row r="44" spans="1:7" x14ac:dyDescent="0.25">
      <c r="A44" s="279"/>
      <c r="B44" s="279"/>
      <c r="C44" s="267"/>
      <c r="D44" s="267"/>
      <c r="E44" s="267"/>
      <c r="F44" s="267"/>
      <c r="G44" s="281"/>
    </row>
    <row r="45" spans="1:7" x14ac:dyDescent="0.25">
      <c r="A45" s="279"/>
      <c r="B45" s="279"/>
      <c r="C45" s="267"/>
      <c r="D45" s="267"/>
      <c r="E45" s="267"/>
      <c r="F45" s="267"/>
      <c r="G45" s="281"/>
    </row>
    <row r="46" spans="1:7" x14ac:dyDescent="0.25">
      <c r="A46" s="279"/>
      <c r="B46" s="279"/>
      <c r="C46" s="267"/>
      <c r="D46" s="267"/>
      <c r="E46" s="267"/>
      <c r="F46" s="267"/>
      <c r="G46" s="281"/>
    </row>
    <row r="47" spans="1:7" x14ac:dyDescent="0.25">
      <c r="A47" s="279"/>
      <c r="B47" s="279"/>
      <c r="C47" s="267"/>
      <c r="D47" s="267"/>
      <c r="E47" s="267"/>
      <c r="F47" s="267"/>
      <c r="G47" s="281"/>
    </row>
    <row r="48" spans="1:7" x14ac:dyDescent="0.25">
      <c r="A48" s="279"/>
      <c r="B48" s="279"/>
      <c r="C48" s="267"/>
      <c r="D48" s="267"/>
      <c r="E48" s="267"/>
      <c r="F48" s="267"/>
      <c r="G48" s="281"/>
    </row>
    <row r="49" spans="1:7" x14ac:dyDescent="0.25">
      <c r="A49" s="279"/>
      <c r="B49" s="279"/>
      <c r="C49" s="267"/>
      <c r="D49" s="267"/>
      <c r="E49" s="267"/>
      <c r="F49" s="267"/>
      <c r="G49" s="281"/>
    </row>
    <row r="50" spans="1:7" x14ac:dyDescent="0.25">
      <c r="A50" s="279"/>
      <c r="B50" s="279"/>
      <c r="C50" s="267"/>
      <c r="D50" s="267"/>
      <c r="E50" s="267"/>
      <c r="F50" s="267"/>
      <c r="G50" s="281"/>
    </row>
    <row r="51" spans="1:7" x14ac:dyDescent="0.25">
      <c r="A51" s="279"/>
      <c r="B51" s="279"/>
      <c r="C51" s="267"/>
      <c r="D51" s="267"/>
      <c r="E51" s="267"/>
      <c r="F51" s="267"/>
      <c r="G51" s="281"/>
    </row>
    <row r="52" spans="1:7" x14ac:dyDescent="0.25">
      <c r="A52" s="279"/>
      <c r="B52" s="279"/>
      <c r="C52" s="267"/>
      <c r="D52" s="267"/>
      <c r="E52" s="267"/>
      <c r="F52" s="267"/>
      <c r="G52" s="281"/>
    </row>
    <row r="53" spans="1:7" x14ac:dyDescent="0.25">
      <c r="A53" s="279"/>
      <c r="B53" s="279"/>
      <c r="C53" s="267"/>
      <c r="D53" s="267"/>
      <c r="E53" s="267"/>
      <c r="F53" s="267"/>
      <c r="G53" s="281"/>
    </row>
    <row r="54" spans="1:7" x14ac:dyDescent="0.25">
      <c r="A54" s="279"/>
      <c r="B54" s="279"/>
      <c r="C54" s="267"/>
      <c r="D54" s="267"/>
      <c r="E54" s="267"/>
      <c r="F54" s="267"/>
      <c r="G54" s="281"/>
    </row>
    <row r="55" spans="1:7" x14ac:dyDescent="0.25">
      <c r="A55" s="279"/>
      <c r="B55" s="279"/>
      <c r="C55" s="267"/>
      <c r="D55" s="267"/>
      <c r="E55" s="267"/>
      <c r="F55" s="267"/>
      <c r="G55" s="281"/>
    </row>
    <row r="56" spans="1:7" x14ac:dyDescent="0.25">
      <c r="A56" s="279"/>
      <c r="B56" s="279"/>
      <c r="C56" s="267"/>
      <c r="D56" s="267"/>
      <c r="E56" s="267"/>
      <c r="F56" s="267"/>
      <c r="G56" s="281"/>
    </row>
    <row r="57" spans="1:7" x14ac:dyDescent="0.25">
      <c r="A57" s="279"/>
      <c r="B57" s="279"/>
      <c r="C57" s="267"/>
      <c r="D57" s="267"/>
      <c r="E57" s="267"/>
      <c r="F57" s="267"/>
      <c r="G57" s="281"/>
    </row>
    <row r="58" spans="1:7" x14ac:dyDescent="0.25">
      <c r="A58" s="279"/>
      <c r="B58" s="279"/>
      <c r="C58" s="267"/>
      <c r="D58" s="267"/>
      <c r="E58" s="267"/>
      <c r="F58" s="267"/>
      <c r="G58" s="281"/>
    </row>
    <row r="59" spans="1:7" x14ac:dyDescent="0.25">
      <c r="A59" s="279"/>
      <c r="B59" s="279"/>
      <c r="C59" s="267"/>
      <c r="D59" s="267"/>
      <c r="E59" s="267"/>
      <c r="F59" s="267"/>
      <c r="G59" s="281"/>
    </row>
    <row r="60" spans="1:7" x14ac:dyDescent="0.25">
      <c r="A60" s="279"/>
      <c r="B60" s="279"/>
      <c r="C60" s="267"/>
      <c r="D60" s="267"/>
      <c r="E60" s="267"/>
      <c r="F60" s="267"/>
      <c r="G60" s="281"/>
    </row>
    <row r="61" spans="1:7" x14ac:dyDescent="0.25">
      <c r="A61" s="279"/>
      <c r="B61" s="279"/>
      <c r="C61" s="267"/>
      <c r="D61" s="267"/>
      <c r="E61" s="267"/>
      <c r="F61" s="267"/>
      <c r="G61" s="281"/>
    </row>
    <row r="62" spans="1:7" x14ac:dyDescent="0.25">
      <c r="A62" s="279"/>
      <c r="B62" s="279"/>
      <c r="C62" s="267"/>
      <c r="D62" s="267"/>
      <c r="E62" s="267"/>
      <c r="F62" s="267"/>
      <c r="G62" s="281"/>
    </row>
    <row r="63" spans="1:7" x14ac:dyDescent="0.25">
      <c r="A63" s="279"/>
      <c r="B63" s="314"/>
      <c r="C63" s="315"/>
      <c r="D63" s="315"/>
      <c r="E63" s="267"/>
      <c r="F63" s="315"/>
      <c r="G63" s="281"/>
    </row>
    <row r="64" spans="1:7" x14ac:dyDescent="0.25">
      <c r="A64" s="279"/>
      <c r="B64" s="279"/>
      <c r="C64" s="267"/>
      <c r="D64" s="267"/>
      <c r="E64" s="267"/>
      <c r="F64" s="267"/>
      <c r="G64" s="281"/>
    </row>
    <row r="65" spans="1:7" x14ac:dyDescent="0.25">
      <c r="A65" s="279"/>
      <c r="B65" s="279"/>
      <c r="C65" s="267"/>
      <c r="D65" s="267"/>
      <c r="E65" s="267"/>
      <c r="F65" s="267"/>
      <c r="G65" s="281"/>
    </row>
    <row r="66" spans="1:7" x14ac:dyDescent="0.25">
      <c r="A66" s="279"/>
      <c r="B66" s="279"/>
      <c r="C66" s="267"/>
      <c r="D66" s="267"/>
      <c r="E66" s="267"/>
      <c r="F66" s="267"/>
      <c r="G66" s="281"/>
    </row>
    <row r="67" spans="1:7" x14ac:dyDescent="0.25">
      <c r="A67" s="279"/>
      <c r="B67" s="314"/>
      <c r="C67" s="315"/>
      <c r="D67" s="315"/>
      <c r="E67" s="267"/>
      <c r="F67" s="315"/>
      <c r="G67" s="281"/>
    </row>
    <row r="68" spans="1:7" x14ac:dyDescent="0.25">
      <c r="A68" s="279"/>
      <c r="B68" s="281"/>
      <c r="C68" s="267"/>
      <c r="D68" s="267"/>
      <c r="E68" s="267"/>
      <c r="F68" s="267"/>
      <c r="G68" s="281"/>
    </row>
    <row r="69" spans="1:7" x14ac:dyDescent="0.25">
      <c r="A69" s="279"/>
      <c r="B69" s="279"/>
      <c r="C69" s="267"/>
      <c r="D69" s="267"/>
      <c r="E69" s="267"/>
      <c r="F69" s="267"/>
      <c r="G69" s="281"/>
    </row>
    <row r="70" spans="1:7" x14ac:dyDescent="0.25">
      <c r="A70" s="279"/>
      <c r="B70" s="281"/>
      <c r="C70" s="267"/>
      <c r="D70" s="267"/>
      <c r="E70" s="267"/>
      <c r="F70" s="267"/>
      <c r="G70" s="281"/>
    </row>
    <row r="71" spans="1:7" x14ac:dyDescent="0.25">
      <c r="A71" s="279"/>
      <c r="B71" s="281"/>
      <c r="C71" s="267"/>
      <c r="D71" s="267"/>
      <c r="E71" s="267"/>
      <c r="F71" s="267"/>
      <c r="G71" s="281"/>
    </row>
    <row r="72" spans="1:7" x14ac:dyDescent="0.25">
      <c r="A72" s="279"/>
      <c r="B72" s="281"/>
      <c r="C72" s="267"/>
      <c r="D72" s="267"/>
      <c r="E72" s="267"/>
      <c r="F72" s="267"/>
      <c r="G72" s="281"/>
    </row>
    <row r="73" spans="1:7" x14ac:dyDescent="0.25">
      <c r="A73" s="279"/>
      <c r="B73" s="281"/>
      <c r="C73" s="267"/>
      <c r="D73" s="267"/>
      <c r="E73" s="267"/>
      <c r="F73" s="267"/>
      <c r="G73" s="281"/>
    </row>
    <row r="74" spans="1:7" x14ac:dyDescent="0.25">
      <c r="A74" s="279"/>
      <c r="B74" s="281"/>
      <c r="C74" s="267"/>
      <c r="D74" s="267"/>
      <c r="E74" s="267"/>
      <c r="F74" s="267"/>
      <c r="G74" s="281"/>
    </row>
    <row r="75" spans="1:7" x14ac:dyDescent="0.25">
      <c r="A75" s="279"/>
      <c r="B75" s="281"/>
      <c r="C75" s="267"/>
      <c r="D75" s="267"/>
      <c r="E75" s="267"/>
      <c r="F75" s="267"/>
      <c r="G75" s="281"/>
    </row>
    <row r="76" spans="1:7" x14ac:dyDescent="0.25">
      <c r="A76" s="279"/>
      <c r="B76" s="281"/>
      <c r="C76" s="267"/>
      <c r="D76" s="267"/>
      <c r="E76" s="267"/>
      <c r="F76" s="267"/>
      <c r="G76" s="281"/>
    </row>
    <row r="77" spans="1:7" x14ac:dyDescent="0.25">
      <c r="A77" s="279"/>
      <c r="B77" s="281"/>
      <c r="C77" s="267"/>
      <c r="D77" s="267"/>
      <c r="E77" s="267"/>
      <c r="F77" s="267"/>
      <c r="G77" s="281"/>
    </row>
    <row r="78" spans="1:7" x14ac:dyDescent="0.25">
      <c r="A78" s="279"/>
      <c r="B78" s="281"/>
      <c r="C78" s="267"/>
      <c r="D78" s="267"/>
      <c r="E78" s="267"/>
      <c r="F78" s="267"/>
      <c r="G78" s="281"/>
    </row>
    <row r="79" spans="1:7" x14ac:dyDescent="0.25">
      <c r="A79" s="279"/>
      <c r="B79" s="309"/>
      <c r="C79" s="267"/>
      <c r="D79" s="267"/>
      <c r="E79" s="267"/>
      <c r="F79" s="267"/>
      <c r="G79" s="281"/>
    </row>
    <row r="80" spans="1:7" x14ac:dyDescent="0.25">
      <c r="A80" s="279"/>
      <c r="B80" s="309"/>
      <c r="C80" s="267"/>
      <c r="D80" s="267"/>
      <c r="E80" s="267"/>
      <c r="F80" s="267"/>
      <c r="G80" s="281"/>
    </row>
    <row r="81" spans="1:7" x14ac:dyDescent="0.25">
      <c r="A81" s="279"/>
      <c r="B81" s="309"/>
      <c r="C81" s="267"/>
      <c r="D81" s="267"/>
      <c r="E81" s="267"/>
      <c r="F81" s="267"/>
      <c r="G81" s="281"/>
    </row>
    <row r="82" spans="1:7" x14ac:dyDescent="0.25">
      <c r="A82" s="279"/>
      <c r="B82" s="309"/>
      <c r="C82" s="267"/>
      <c r="D82" s="267"/>
      <c r="E82" s="267"/>
      <c r="F82" s="267"/>
      <c r="G82" s="281"/>
    </row>
    <row r="83" spans="1:7" x14ac:dyDescent="0.25">
      <c r="A83" s="279"/>
      <c r="B83" s="309"/>
      <c r="C83" s="267"/>
      <c r="D83" s="267"/>
      <c r="E83" s="267"/>
      <c r="F83" s="267"/>
      <c r="G83" s="281"/>
    </row>
    <row r="84" spans="1:7" x14ac:dyDescent="0.25">
      <c r="A84" s="279"/>
      <c r="B84" s="309"/>
      <c r="C84" s="267"/>
      <c r="D84" s="267"/>
      <c r="E84" s="267"/>
      <c r="F84" s="267"/>
      <c r="G84" s="281"/>
    </row>
    <row r="85" spans="1:7" x14ac:dyDescent="0.25">
      <c r="A85" s="279"/>
      <c r="B85" s="309"/>
      <c r="C85" s="267"/>
      <c r="D85" s="267"/>
      <c r="E85" s="267"/>
      <c r="F85" s="267"/>
      <c r="G85" s="281"/>
    </row>
    <row r="86" spans="1:7" x14ac:dyDescent="0.25">
      <c r="A86" s="279"/>
      <c r="B86" s="309"/>
      <c r="C86" s="267"/>
      <c r="D86" s="267"/>
      <c r="E86" s="267"/>
      <c r="F86" s="267"/>
      <c r="G86" s="281"/>
    </row>
    <row r="87" spans="1:7" x14ac:dyDescent="0.25">
      <c r="A87" s="279"/>
      <c r="B87" s="309"/>
      <c r="C87" s="267"/>
      <c r="D87" s="267"/>
      <c r="E87" s="267"/>
      <c r="F87" s="267"/>
      <c r="G87" s="281"/>
    </row>
    <row r="88" spans="1:7" x14ac:dyDescent="0.25">
      <c r="A88" s="279"/>
      <c r="B88" s="309"/>
      <c r="C88" s="267"/>
      <c r="D88" s="267"/>
      <c r="E88" s="267"/>
      <c r="F88" s="267"/>
      <c r="G88" s="281"/>
    </row>
    <row r="89" spans="1:7" x14ac:dyDescent="0.25">
      <c r="A89" s="303"/>
      <c r="B89" s="303"/>
      <c r="C89" s="303"/>
      <c r="D89" s="303"/>
      <c r="E89" s="303"/>
      <c r="F89" s="303"/>
      <c r="G89" s="303"/>
    </row>
    <row r="90" spans="1:7" x14ac:dyDescent="0.25">
      <c r="A90" s="279"/>
      <c r="B90" s="281"/>
      <c r="C90" s="267"/>
      <c r="D90" s="267"/>
      <c r="E90" s="267"/>
      <c r="F90" s="267"/>
      <c r="G90" s="281"/>
    </row>
    <row r="91" spans="1:7" x14ac:dyDescent="0.25">
      <c r="A91" s="279"/>
      <c r="B91" s="281"/>
      <c r="C91" s="267"/>
      <c r="D91" s="267"/>
      <c r="E91" s="267"/>
      <c r="F91" s="267"/>
      <c r="G91" s="281"/>
    </row>
    <row r="92" spans="1:7" x14ac:dyDescent="0.25">
      <c r="A92" s="279"/>
      <c r="B92" s="281"/>
      <c r="C92" s="267"/>
      <c r="D92" s="267"/>
      <c r="E92" s="267"/>
      <c r="F92" s="267"/>
      <c r="G92" s="281"/>
    </row>
    <row r="93" spans="1:7" x14ac:dyDescent="0.25">
      <c r="A93" s="279"/>
      <c r="B93" s="281"/>
      <c r="C93" s="267"/>
      <c r="D93" s="267"/>
      <c r="E93" s="267"/>
      <c r="F93" s="267"/>
      <c r="G93" s="281"/>
    </row>
    <row r="94" spans="1:7" x14ac:dyDescent="0.25">
      <c r="A94" s="279"/>
      <c r="B94" s="281"/>
      <c r="C94" s="267"/>
      <c r="D94" s="267"/>
      <c r="E94" s="267"/>
      <c r="F94" s="267"/>
      <c r="G94" s="281"/>
    </row>
    <row r="95" spans="1:7" x14ac:dyDescent="0.25">
      <c r="A95" s="279"/>
      <c r="B95" s="281"/>
      <c r="C95" s="267"/>
      <c r="D95" s="267"/>
      <c r="E95" s="267"/>
      <c r="F95" s="267"/>
      <c r="G95" s="281"/>
    </row>
    <row r="96" spans="1:7" x14ac:dyDescent="0.25">
      <c r="A96" s="279"/>
      <c r="B96" s="281"/>
      <c r="C96" s="267"/>
      <c r="D96" s="267"/>
      <c r="E96" s="267"/>
      <c r="F96" s="267"/>
      <c r="G96" s="281"/>
    </row>
    <row r="97" spans="1:7" x14ac:dyDescent="0.25">
      <c r="A97" s="279"/>
      <c r="B97" s="281"/>
      <c r="C97" s="267"/>
      <c r="D97" s="267"/>
      <c r="E97" s="267"/>
      <c r="F97" s="267"/>
      <c r="G97" s="281"/>
    </row>
    <row r="98" spans="1:7" x14ac:dyDescent="0.25">
      <c r="A98" s="279"/>
      <c r="B98" s="281"/>
      <c r="C98" s="267"/>
      <c r="D98" s="267"/>
      <c r="E98" s="267"/>
      <c r="F98" s="267"/>
      <c r="G98" s="281"/>
    </row>
    <row r="99" spans="1:7" x14ac:dyDescent="0.25">
      <c r="A99" s="279"/>
      <c r="B99" s="281"/>
      <c r="C99" s="267"/>
      <c r="D99" s="267"/>
      <c r="E99" s="267"/>
      <c r="F99" s="267"/>
      <c r="G99" s="281"/>
    </row>
    <row r="100" spans="1:7" x14ac:dyDescent="0.25">
      <c r="A100" s="279"/>
      <c r="B100" s="281"/>
      <c r="C100" s="267"/>
      <c r="D100" s="267"/>
      <c r="E100" s="267"/>
      <c r="F100" s="267"/>
      <c r="G100" s="281"/>
    </row>
    <row r="101" spans="1:7" x14ac:dyDescent="0.25">
      <c r="A101" s="279"/>
      <c r="B101" s="281"/>
      <c r="C101" s="267"/>
      <c r="D101" s="267"/>
      <c r="E101" s="267"/>
      <c r="F101" s="267"/>
      <c r="G101" s="281"/>
    </row>
    <row r="102" spans="1:7" x14ac:dyDescent="0.25">
      <c r="A102" s="279"/>
      <c r="B102" s="281"/>
      <c r="C102" s="267"/>
      <c r="D102" s="267"/>
      <c r="E102" s="267"/>
      <c r="F102" s="267"/>
      <c r="G102" s="281"/>
    </row>
    <row r="103" spans="1:7" x14ac:dyDescent="0.25">
      <c r="A103" s="279"/>
      <c r="B103" s="281"/>
      <c r="C103" s="267"/>
      <c r="D103" s="267"/>
      <c r="E103" s="267"/>
      <c r="F103" s="267"/>
      <c r="G103" s="281"/>
    </row>
    <row r="104" spans="1:7" x14ac:dyDescent="0.25">
      <c r="A104" s="279"/>
      <c r="B104" s="281"/>
      <c r="C104" s="267"/>
      <c r="D104" s="267"/>
      <c r="E104" s="267"/>
      <c r="F104" s="267"/>
      <c r="G104" s="281"/>
    </row>
    <row r="105" spans="1:7" x14ac:dyDescent="0.25">
      <c r="A105" s="279"/>
      <c r="B105" s="281"/>
      <c r="C105" s="267"/>
      <c r="D105" s="267"/>
      <c r="E105" s="267"/>
      <c r="F105" s="267"/>
      <c r="G105" s="281"/>
    </row>
    <row r="106" spans="1:7" x14ac:dyDescent="0.25">
      <c r="A106" s="279"/>
      <c r="B106" s="281"/>
      <c r="C106" s="267"/>
      <c r="D106" s="267"/>
      <c r="E106" s="267"/>
      <c r="F106" s="267"/>
      <c r="G106" s="281"/>
    </row>
    <row r="107" spans="1:7" x14ac:dyDescent="0.25">
      <c r="A107" s="279"/>
      <c r="B107" s="281"/>
      <c r="C107" s="267"/>
      <c r="D107" s="267"/>
      <c r="E107" s="267"/>
      <c r="F107" s="267"/>
      <c r="G107" s="281"/>
    </row>
    <row r="108" spans="1:7" x14ac:dyDescent="0.25">
      <c r="A108" s="279"/>
      <c r="B108" s="281"/>
      <c r="C108" s="267"/>
      <c r="D108" s="267"/>
      <c r="E108" s="267"/>
      <c r="F108" s="267"/>
      <c r="G108" s="281"/>
    </row>
    <row r="109" spans="1:7" x14ac:dyDescent="0.25">
      <c r="A109" s="279"/>
      <c r="B109" s="281"/>
      <c r="C109" s="267"/>
      <c r="D109" s="267"/>
      <c r="E109" s="267"/>
      <c r="F109" s="267"/>
      <c r="G109" s="281"/>
    </row>
    <row r="110" spans="1:7" x14ac:dyDescent="0.25">
      <c r="A110" s="279"/>
      <c r="B110" s="281"/>
      <c r="C110" s="267"/>
      <c r="D110" s="267"/>
      <c r="E110" s="267"/>
      <c r="F110" s="267"/>
      <c r="G110" s="281"/>
    </row>
    <row r="111" spans="1:7" x14ac:dyDescent="0.25">
      <c r="A111" s="279"/>
      <c r="B111" s="281"/>
      <c r="C111" s="267"/>
      <c r="D111" s="267"/>
      <c r="E111" s="267"/>
      <c r="F111" s="267"/>
      <c r="G111" s="281"/>
    </row>
    <row r="112" spans="1:7" x14ac:dyDescent="0.25">
      <c r="A112" s="279"/>
      <c r="B112" s="281"/>
      <c r="C112" s="267"/>
      <c r="D112" s="267"/>
      <c r="E112" s="267"/>
      <c r="F112" s="267"/>
      <c r="G112" s="281"/>
    </row>
    <row r="113" spans="1:7" x14ac:dyDescent="0.25">
      <c r="A113" s="279"/>
      <c r="B113" s="281"/>
      <c r="C113" s="267"/>
      <c r="D113" s="267"/>
      <c r="E113" s="267"/>
      <c r="F113" s="267"/>
      <c r="G113" s="281"/>
    </row>
    <row r="114" spans="1:7" x14ac:dyDescent="0.25">
      <c r="A114" s="279"/>
      <c r="B114" s="281"/>
      <c r="C114" s="267"/>
      <c r="D114" s="267"/>
      <c r="E114" s="267"/>
      <c r="F114" s="267"/>
      <c r="G114" s="281"/>
    </row>
    <row r="115" spans="1:7" x14ac:dyDescent="0.25">
      <c r="A115" s="279"/>
      <c r="B115" s="281"/>
      <c r="C115" s="267"/>
      <c r="D115" s="267"/>
      <c r="E115" s="267"/>
      <c r="F115" s="267"/>
      <c r="G115" s="281"/>
    </row>
    <row r="116" spans="1:7" x14ac:dyDescent="0.25">
      <c r="A116" s="279"/>
      <c r="B116" s="281"/>
      <c r="C116" s="267"/>
      <c r="D116" s="267"/>
      <c r="E116" s="267"/>
      <c r="F116" s="267"/>
      <c r="G116" s="281"/>
    </row>
    <row r="117" spans="1:7" x14ac:dyDescent="0.25">
      <c r="A117" s="279"/>
      <c r="B117" s="281"/>
      <c r="C117" s="267"/>
      <c r="D117" s="267"/>
      <c r="E117" s="267"/>
      <c r="F117" s="267"/>
      <c r="G117" s="281"/>
    </row>
    <row r="118" spans="1:7" x14ac:dyDescent="0.25">
      <c r="A118" s="279"/>
      <c r="B118" s="281"/>
      <c r="C118" s="267"/>
      <c r="D118" s="267"/>
      <c r="E118" s="267"/>
      <c r="F118" s="267"/>
      <c r="G118" s="281"/>
    </row>
    <row r="119" spans="1:7" x14ac:dyDescent="0.25">
      <c r="A119" s="279"/>
      <c r="B119" s="281"/>
      <c r="C119" s="267"/>
      <c r="D119" s="267"/>
      <c r="E119" s="267"/>
      <c r="F119" s="267"/>
      <c r="G119" s="281"/>
    </row>
    <row r="120" spans="1:7" x14ac:dyDescent="0.25">
      <c r="A120" s="279"/>
      <c r="B120" s="281"/>
      <c r="C120" s="267"/>
      <c r="D120" s="267"/>
      <c r="E120" s="267"/>
      <c r="F120" s="267"/>
      <c r="G120" s="281"/>
    </row>
    <row r="121" spans="1:7" x14ac:dyDescent="0.25">
      <c r="A121" s="279"/>
      <c r="B121" s="281"/>
      <c r="C121" s="267"/>
      <c r="D121" s="267"/>
      <c r="E121" s="267"/>
      <c r="F121" s="267"/>
      <c r="G121" s="281"/>
    </row>
    <row r="122" spans="1:7" x14ac:dyDescent="0.25">
      <c r="A122" s="279"/>
      <c r="B122" s="281"/>
      <c r="C122" s="267"/>
      <c r="D122" s="267"/>
      <c r="E122" s="267"/>
      <c r="F122" s="267"/>
      <c r="G122" s="281"/>
    </row>
    <row r="123" spans="1:7" x14ac:dyDescent="0.25">
      <c r="A123" s="279"/>
      <c r="B123" s="281"/>
      <c r="C123" s="267"/>
      <c r="D123" s="267"/>
      <c r="E123" s="267"/>
      <c r="F123" s="267"/>
      <c r="G123" s="281"/>
    </row>
    <row r="124" spans="1:7" x14ac:dyDescent="0.25">
      <c r="A124" s="279"/>
      <c r="B124" s="281"/>
      <c r="C124" s="267"/>
      <c r="D124" s="267"/>
      <c r="E124" s="267"/>
      <c r="F124" s="267"/>
      <c r="G124" s="281"/>
    </row>
    <row r="125" spans="1:7" x14ac:dyDescent="0.25">
      <c r="A125" s="279"/>
      <c r="B125" s="281"/>
      <c r="C125" s="267"/>
      <c r="D125" s="267"/>
      <c r="E125" s="267"/>
      <c r="F125" s="267"/>
      <c r="G125" s="281"/>
    </row>
    <row r="126" spans="1:7" x14ac:dyDescent="0.25">
      <c r="A126" s="279"/>
      <c r="B126" s="281"/>
      <c r="C126" s="267"/>
      <c r="D126" s="267"/>
      <c r="E126" s="267"/>
      <c r="F126" s="267"/>
      <c r="G126" s="281"/>
    </row>
    <row r="127" spans="1:7" x14ac:dyDescent="0.25">
      <c r="A127" s="279"/>
      <c r="B127" s="281"/>
      <c r="C127" s="267"/>
      <c r="D127" s="267"/>
      <c r="E127" s="267"/>
      <c r="F127" s="267"/>
      <c r="G127" s="281"/>
    </row>
    <row r="128" spans="1:7" x14ac:dyDescent="0.25">
      <c r="A128" s="279"/>
      <c r="B128" s="281"/>
      <c r="C128" s="267"/>
      <c r="D128" s="267"/>
      <c r="E128" s="267"/>
      <c r="F128" s="267"/>
      <c r="G128" s="281"/>
    </row>
    <row r="129" spans="1:7" x14ac:dyDescent="0.25">
      <c r="A129" s="279"/>
      <c r="B129" s="281"/>
      <c r="C129" s="267"/>
      <c r="D129" s="267"/>
      <c r="E129" s="267"/>
      <c r="F129" s="267"/>
      <c r="G129" s="281"/>
    </row>
    <row r="130" spans="1:7" x14ac:dyDescent="0.25">
      <c r="A130" s="279"/>
      <c r="B130" s="281"/>
      <c r="C130" s="267"/>
      <c r="D130" s="267"/>
      <c r="E130" s="267"/>
      <c r="F130" s="267"/>
      <c r="G130" s="281"/>
    </row>
    <row r="131" spans="1:7" x14ac:dyDescent="0.25">
      <c r="A131" s="279"/>
      <c r="B131" s="281"/>
      <c r="C131" s="267"/>
      <c r="D131" s="267"/>
      <c r="E131" s="267"/>
      <c r="F131" s="267"/>
      <c r="G131" s="281"/>
    </row>
    <row r="132" spans="1:7" x14ac:dyDescent="0.25">
      <c r="A132" s="279"/>
      <c r="B132" s="281"/>
      <c r="C132" s="267"/>
      <c r="D132" s="267"/>
      <c r="E132" s="267"/>
      <c r="F132" s="267"/>
      <c r="G132" s="281"/>
    </row>
    <row r="133" spans="1:7" x14ac:dyDescent="0.25">
      <c r="A133" s="279"/>
      <c r="B133" s="281"/>
      <c r="C133" s="267"/>
      <c r="D133" s="267"/>
      <c r="E133" s="267"/>
      <c r="F133" s="267"/>
      <c r="G133" s="281"/>
    </row>
    <row r="134" spans="1:7" x14ac:dyDescent="0.25">
      <c r="A134" s="279"/>
      <c r="B134" s="281"/>
      <c r="C134" s="267"/>
      <c r="D134" s="267"/>
      <c r="E134" s="267"/>
      <c r="F134" s="267"/>
      <c r="G134" s="281"/>
    </row>
    <row r="135" spans="1:7" x14ac:dyDescent="0.25">
      <c r="A135" s="279"/>
      <c r="B135" s="281"/>
      <c r="C135" s="267"/>
      <c r="D135" s="267"/>
      <c r="E135" s="267"/>
      <c r="F135" s="267"/>
      <c r="G135" s="281"/>
    </row>
    <row r="136" spans="1:7" x14ac:dyDescent="0.25">
      <c r="A136" s="279"/>
      <c r="B136" s="281"/>
      <c r="C136" s="267"/>
      <c r="D136" s="267"/>
      <c r="E136" s="267"/>
      <c r="F136" s="267"/>
      <c r="G136" s="281"/>
    </row>
    <row r="137" spans="1:7" x14ac:dyDescent="0.25">
      <c r="A137" s="279"/>
      <c r="B137" s="281"/>
      <c r="C137" s="267"/>
      <c r="D137" s="267"/>
      <c r="E137" s="267"/>
      <c r="F137" s="267"/>
      <c r="G137" s="281"/>
    </row>
    <row r="138" spans="1:7" x14ac:dyDescent="0.25">
      <c r="A138" s="279"/>
      <c r="B138" s="281"/>
      <c r="C138" s="267"/>
      <c r="D138" s="267"/>
      <c r="E138" s="267"/>
      <c r="F138" s="267"/>
      <c r="G138" s="281"/>
    </row>
    <row r="139" spans="1:7" x14ac:dyDescent="0.25">
      <c r="A139" s="279"/>
      <c r="B139" s="281"/>
      <c r="C139" s="267"/>
      <c r="D139" s="267"/>
      <c r="E139" s="267"/>
      <c r="F139" s="267"/>
      <c r="G139" s="281"/>
    </row>
    <row r="140" spans="1:7" x14ac:dyDescent="0.25">
      <c r="A140" s="303"/>
      <c r="B140" s="303"/>
      <c r="C140" s="303"/>
      <c r="D140" s="303"/>
      <c r="E140" s="303"/>
      <c r="F140" s="303"/>
      <c r="G140" s="303"/>
    </row>
    <row r="141" spans="1:7" x14ac:dyDescent="0.25">
      <c r="A141" s="279"/>
      <c r="B141" s="279"/>
      <c r="C141" s="267"/>
      <c r="D141" s="267"/>
      <c r="E141" s="316"/>
      <c r="F141" s="267"/>
      <c r="G141" s="281"/>
    </row>
    <row r="142" spans="1:7" x14ac:dyDescent="0.25">
      <c r="A142" s="279"/>
      <c r="B142" s="279"/>
      <c r="C142" s="267"/>
      <c r="D142" s="267"/>
      <c r="E142" s="316"/>
      <c r="F142" s="267"/>
      <c r="G142" s="281"/>
    </row>
    <row r="143" spans="1:7" x14ac:dyDescent="0.25">
      <c r="A143" s="279"/>
      <c r="B143" s="279"/>
      <c r="C143" s="267"/>
      <c r="D143" s="267"/>
      <c r="E143" s="316"/>
      <c r="F143" s="267"/>
      <c r="G143" s="281"/>
    </row>
    <row r="144" spans="1:7" x14ac:dyDescent="0.25">
      <c r="A144" s="279"/>
      <c r="B144" s="279"/>
      <c r="C144" s="267"/>
      <c r="D144" s="267"/>
      <c r="E144" s="316"/>
      <c r="F144" s="267"/>
      <c r="G144" s="281"/>
    </row>
    <row r="145" spans="1:7" x14ac:dyDescent="0.25">
      <c r="A145" s="279"/>
      <c r="B145" s="279"/>
      <c r="C145" s="267"/>
      <c r="D145" s="267"/>
      <c r="E145" s="316"/>
      <c r="F145" s="267"/>
      <c r="G145" s="281"/>
    </row>
    <row r="146" spans="1:7" x14ac:dyDescent="0.25">
      <c r="A146" s="279"/>
      <c r="B146" s="279"/>
      <c r="C146" s="267"/>
      <c r="D146" s="267"/>
      <c r="E146" s="316"/>
      <c r="F146" s="267"/>
      <c r="G146" s="281"/>
    </row>
    <row r="147" spans="1:7" x14ac:dyDescent="0.25">
      <c r="A147" s="279"/>
      <c r="B147" s="279"/>
      <c r="C147" s="267"/>
      <c r="D147" s="267"/>
      <c r="E147" s="316"/>
      <c r="F147" s="267"/>
      <c r="G147" s="281"/>
    </row>
    <row r="148" spans="1:7" x14ac:dyDescent="0.25">
      <c r="A148" s="279"/>
      <c r="B148" s="279"/>
      <c r="C148" s="267"/>
      <c r="D148" s="267"/>
      <c r="E148" s="316"/>
      <c r="F148" s="267"/>
      <c r="G148" s="281"/>
    </row>
    <row r="149" spans="1:7" x14ac:dyDescent="0.25">
      <c r="A149" s="279"/>
      <c r="B149" s="279"/>
      <c r="C149" s="267"/>
      <c r="D149" s="267"/>
      <c r="E149" s="316"/>
      <c r="F149" s="267"/>
      <c r="G149" s="281"/>
    </row>
    <row r="150" spans="1:7" x14ac:dyDescent="0.25">
      <c r="A150" s="303"/>
      <c r="B150" s="303"/>
      <c r="C150" s="303"/>
      <c r="D150" s="303"/>
      <c r="E150" s="303"/>
      <c r="F150" s="303"/>
      <c r="G150" s="303"/>
    </row>
    <row r="151" spans="1:7" x14ac:dyDescent="0.25">
      <c r="A151" s="279"/>
      <c r="B151" s="279"/>
      <c r="C151" s="267"/>
      <c r="D151" s="267"/>
      <c r="E151" s="316"/>
      <c r="F151" s="267"/>
      <c r="G151" s="281"/>
    </row>
    <row r="152" spans="1:7" x14ac:dyDescent="0.25">
      <c r="A152" s="279"/>
      <c r="B152" s="279"/>
      <c r="C152" s="267"/>
      <c r="D152" s="267"/>
      <c r="E152" s="316"/>
      <c r="F152" s="267"/>
      <c r="G152" s="281"/>
    </row>
    <row r="153" spans="1:7" x14ac:dyDescent="0.25">
      <c r="A153" s="279"/>
      <c r="B153" s="279"/>
      <c r="C153" s="267"/>
      <c r="D153" s="267"/>
      <c r="E153" s="316"/>
      <c r="F153" s="267"/>
      <c r="G153" s="281"/>
    </row>
    <row r="154" spans="1:7" x14ac:dyDescent="0.25">
      <c r="A154" s="279"/>
      <c r="B154" s="279"/>
      <c r="C154" s="279"/>
      <c r="D154" s="279"/>
      <c r="E154" s="278"/>
      <c r="F154" s="279"/>
      <c r="G154" s="281"/>
    </row>
    <row r="155" spans="1:7" x14ac:dyDescent="0.25">
      <c r="A155" s="279"/>
      <c r="B155" s="279"/>
      <c r="C155" s="279"/>
      <c r="D155" s="279"/>
      <c r="E155" s="278"/>
      <c r="F155" s="279"/>
      <c r="G155" s="281"/>
    </row>
    <row r="156" spans="1:7" x14ac:dyDescent="0.25">
      <c r="A156" s="279"/>
      <c r="B156" s="279"/>
      <c r="C156" s="279"/>
      <c r="D156" s="279"/>
      <c r="E156" s="278"/>
      <c r="F156" s="279"/>
      <c r="G156" s="281"/>
    </row>
    <row r="157" spans="1:7" x14ac:dyDescent="0.25">
      <c r="A157" s="279"/>
      <c r="B157" s="279"/>
      <c r="C157" s="279"/>
      <c r="D157" s="279"/>
      <c r="E157" s="278"/>
      <c r="F157" s="279"/>
      <c r="G157" s="281"/>
    </row>
    <row r="158" spans="1:7" x14ac:dyDescent="0.25">
      <c r="A158" s="279"/>
      <c r="B158" s="279"/>
      <c r="C158" s="279"/>
      <c r="D158" s="279"/>
      <c r="E158" s="278"/>
      <c r="F158" s="279"/>
      <c r="G158" s="281"/>
    </row>
    <row r="159" spans="1:7" x14ac:dyDescent="0.25">
      <c r="A159" s="279"/>
      <c r="B159" s="279"/>
      <c r="C159" s="279"/>
      <c r="D159" s="279"/>
      <c r="E159" s="278"/>
      <c r="F159" s="279"/>
      <c r="G159" s="281"/>
    </row>
    <row r="160" spans="1:7" x14ac:dyDescent="0.25">
      <c r="A160" s="303"/>
      <c r="B160" s="303"/>
      <c r="C160" s="303"/>
      <c r="D160" s="303"/>
      <c r="E160" s="303"/>
      <c r="F160" s="303"/>
      <c r="G160" s="303"/>
    </row>
    <row r="161" spans="1:7" x14ac:dyDescent="0.25">
      <c r="A161" s="279"/>
      <c r="B161" s="317"/>
      <c r="C161" s="267"/>
      <c r="D161" s="267"/>
      <c r="E161" s="316"/>
      <c r="F161" s="267"/>
      <c r="G161" s="281"/>
    </row>
    <row r="162" spans="1:7" x14ac:dyDescent="0.25">
      <c r="A162" s="279"/>
      <c r="B162" s="317"/>
      <c r="C162" s="267"/>
      <c r="D162" s="267"/>
      <c r="E162" s="316"/>
      <c r="F162" s="267"/>
      <c r="G162" s="281"/>
    </row>
    <row r="163" spans="1:7" x14ac:dyDescent="0.25">
      <c r="A163" s="279"/>
      <c r="B163" s="317"/>
      <c r="C163" s="267"/>
      <c r="D163" s="267"/>
      <c r="E163" s="267"/>
      <c r="F163" s="267"/>
      <c r="G163" s="281"/>
    </row>
    <row r="164" spans="1:7" x14ac:dyDescent="0.25">
      <c r="A164" s="279"/>
      <c r="B164" s="317"/>
      <c r="C164" s="267"/>
      <c r="D164" s="267"/>
      <c r="E164" s="267"/>
      <c r="F164" s="267"/>
      <c r="G164" s="281"/>
    </row>
    <row r="165" spans="1:7" x14ac:dyDescent="0.25">
      <c r="A165" s="279"/>
      <c r="B165" s="317"/>
      <c r="C165" s="267"/>
      <c r="D165" s="267"/>
      <c r="E165" s="267"/>
      <c r="F165" s="267"/>
      <c r="G165" s="281"/>
    </row>
    <row r="166" spans="1:7" x14ac:dyDescent="0.25">
      <c r="A166" s="279"/>
      <c r="B166" s="305"/>
      <c r="C166" s="267"/>
      <c r="D166" s="267"/>
      <c r="E166" s="267"/>
      <c r="F166" s="267"/>
      <c r="G166" s="281"/>
    </row>
    <row r="167" spans="1:7" x14ac:dyDescent="0.25">
      <c r="A167" s="279"/>
      <c r="B167" s="305"/>
      <c r="C167" s="267"/>
      <c r="D167" s="267"/>
      <c r="E167" s="267"/>
      <c r="F167" s="267"/>
      <c r="G167" s="281"/>
    </row>
    <row r="168" spans="1:7" x14ac:dyDescent="0.25">
      <c r="A168" s="279"/>
      <c r="B168" s="317"/>
      <c r="C168" s="267"/>
      <c r="D168" s="267"/>
      <c r="E168" s="267"/>
      <c r="F168" s="267"/>
      <c r="G168" s="281"/>
    </row>
    <row r="169" spans="1:7" x14ac:dyDescent="0.25">
      <c r="A169" s="279"/>
      <c r="B169" s="317"/>
      <c r="C169" s="267"/>
      <c r="D169" s="267"/>
      <c r="E169" s="267"/>
      <c r="F169" s="267"/>
      <c r="G169" s="281"/>
    </row>
    <row r="170" spans="1:7" x14ac:dyDescent="0.25">
      <c r="A170" s="303"/>
      <c r="B170" s="303"/>
      <c r="C170" s="303"/>
      <c r="D170" s="303"/>
      <c r="E170" s="303"/>
      <c r="F170" s="303"/>
      <c r="G170" s="303"/>
    </row>
    <row r="171" spans="1:7" x14ac:dyDescent="0.25">
      <c r="A171" s="279"/>
      <c r="B171" s="279"/>
      <c r="C171" s="267"/>
      <c r="D171" s="267"/>
      <c r="E171" s="316"/>
      <c r="F171" s="267"/>
      <c r="G171" s="281"/>
    </row>
    <row r="172" spans="1:7" x14ac:dyDescent="0.25">
      <c r="A172" s="279"/>
      <c r="B172" s="318"/>
      <c r="C172" s="267"/>
      <c r="D172" s="267"/>
      <c r="E172" s="316"/>
      <c r="F172" s="267"/>
      <c r="G172" s="281"/>
    </row>
    <row r="173" spans="1:7" x14ac:dyDescent="0.25">
      <c r="A173" s="279"/>
      <c r="B173" s="318"/>
      <c r="C173" s="267"/>
      <c r="D173" s="267"/>
      <c r="E173" s="316"/>
      <c r="F173" s="267"/>
      <c r="G173" s="281"/>
    </row>
    <row r="174" spans="1:7" x14ac:dyDescent="0.25">
      <c r="A174" s="279"/>
      <c r="B174" s="318"/>
      <c r="C174" s="267"/>
      <c r="D174" s="267"/>
      <c r="E174" s="316"/>
      <c r="F174" s="267"/>
      <c r="G174" s="281"/>
    </row>
    <row r="175" spans="1:7" x14ac:dyDescent="0.25">
      <c r="A175" s="279"/>
      <c r="B175" s="318"/>
      <c r="C175" s="267"/>
      <c r="D175" s="267"/>
      <c r="E175" s="316"/>
      <c r="F175" s="267"/>
      <c r="G175" s="281"/>
    </row>
    <row r="176" spans="1:7" x14ac:dyDescent="0.25">
      <c r="A176" s="279"/>
      <c r="B176" s="281"/>
      <c r="C176" s="281"/>
      <c r="D176" s="281"/>
      <c r="E176" s="281"/>
      <c r="F176" s="281"/>
      <c r="G176" s="281"/>
    </row>
    <row r="177" spans="1:7" x14ac:dyDescent="0.25">
      <c r="A177" s="279"/>
      <c r="B177" s="281"/>
      <c r="C177" s="281"/>
      <c r="D177" s="281"/>
      <c r="E177" s="281"/>
      <c r="F177" s="281"/>
      <c r="G177" s="281"/>
    </row>
    <row r="178" spans="1:7" x14ac:dyDescent="0.25">
      <c r="A178" s="279"/>
      <c r="B178" s="281"/>
      <c r="C178" s="281"/>
      <c r="D178" s="281"/>
      <c r="E178" s="281"/>
      <c r="F178" s="281"/>
      <c r="G178" s="281"/>
    </row>
    <row r="179" spans="1:7" ht="18.75" x14ac:dyDescent="0.25">
      <c r="A179" s="319"/>
      <c r="B179" s="320"/>
      <c r="C179" s="321"/>
      <c r="D179" s="321"/>
      <c r="E179" s="321"/>
      <c r="F179" s="321"/>
      <c r="G179" s="321"/>
    </row>
    <row r="180" spans="1:7" x14ac:dyDescent="0.25">
      <c r="A180" s="303"/>
      <c r="B180" s="303"/>
      <c r="C180" s="303"/>
      <c r="D180" s="303"/>
      <c r="E180" s="303"/>
      <c r="F180" s="303"/>
      <c r="G180" s="303"/>
    </row>
    <row r="181" spans="1:7" x14ac:dyDescent="0.25">
      <c r="A181" s="279"/>
      <c r="B181" s="281"/>
      <c r="C181" s="313"/>
      <c r="D181" s="279"/>
      <c r="E181" s="280"/>
      <c r="F181" s="289"/>
      <c r="G181" s="289"/>
    </row>
    <row r="182" spans="1:7" x14ac:dyDescent="0.25">
      <c r="A182" s="280"/>
      <c r="B182" s="322"/>
      <c r="C182" s="280"/>
      <c r="D182" s="280"/>
      <c r="E182" s="280"/>
      <c r="F182" s="289"/>
      <c r="G182" s="289"/>
    </row>
    <row r="183" spans="1:7" x14ac:dyDescent="0.25">
      <c r="A183" s="279"/>
      <c r="B183" s="281"/>
      <c r="C183" s="280"/>
      <c r="D183" s="280"/>
      <c r="E183" s="280"/>
      <c r="F183" s="289"/>
      <c r="G183" s="289"/>
    </row>
    <row r="184" spans="1:7" x14ac:dyDescent="0.25">
      <c r="A184" s="279"/>
      <c r="B184" s="281"/>
      <c r="C184" s="313"/>
      <c r="D184" s="323"/>
      <c r="E184" s="280"/>
      <c r="F184" s="268"/>
      <c r="G184" s="268"/>
    </row>
    <row r="185" spans="1:7" x14ac:dyDescent="0.25">
      <c r="A185" s="279"/>
      <c r="B185" s="281"/>
      <c r="C185" s="313"/>
      <c r="D185" s="323"/>
      <c r="E185" s="280"/>
      <c r="F185" s="268"/>
      <c r="G185" s="268"/>
    </row>
    <row r="186" spans="1:7" x14ac:dyDescent="0.25">
      <c r="A186" s="279"/>
      <c r="B186" s="281"/>
      <c r="C186" s="313"/>
      <c r="D186" s="323"/>
      <c r="E186" s="280"/>
      <c r="F186" s="268"/>
      <c r="G186" s="268"/>
    </row>
    <row r="187" spans="1:7" x14ac:dyDescent="0.25">
      <c r="A187" s="279"/>
      <c r="B187" s="281"/>
      <c r="C187" s="313"/>
      <c r="D187" s="323"/>
      <c r="E187" s="280"/>
      <c r="F187" s="268"/>
      <c r="G187" s="268"/>
    </row>
    <row r="188" spans="1:7" x14ac:dyDescent="0.25">
      <c r="A188" s="279"/>
      <c r="B188" s="281"/>
      <c r="C188" s="313"/>
      <c r="D188" s="323"/>
      <c r="E188" s="280"/>
      <c r="F188" s="268"/>
      <c r="G188" s="268"/>
    </row>
    <row r="189" spans="1:7" x14ac:dyDescent="0.25">
      <c r="A189" s="279"/>
      <c r="B189" s="281"/>
      <c r="C189" s="313"/>
      <c r="D189" s="323"/>
      <c r="E189" s="280"/>
      <c r="F189" s="268"/>
      <c r="G189" s="268"/>
    </row>
    <row r="190" spans="1:7" x14ac:dyDescent="0.25">
      <c r="A190" s="279"/>
      <c r="B190" s="281"/>
      <c r="C190" s="313"/>
      <c r="D190" s="323"/>
      <c r="E190" s="280"/>
      <c r="F190" s="268"/>
      <c r="G190" s="268"/>
    </row>
    <row r="191" spans="1:7" x14ac:dyDescent="0.25">
      <c r="A191" s="279"/>
      <c r="B191" s="281"/>
      <c r="C191" s="313"/>
      <c r="D191" s="323"/>
      <c r="E191" s="280"/>
      <c r="F191" s="268"/>
      <c r="G191" s="268"/>
    </row>
    <row r="192" spans="1:7" x14ac:dyDescent="0.25">
      <c r="A192" s="279"/>
      <c r="B192" s="281"/>
      <c r="C192" s="313"/>
      <c r="D192" s="323"/>
      <c r="E192" s="280"/>
      <c r="F192" s="268"/>
      <c r="G192" s="268"/>
    </row>
    <row r="193" spans="1:7" x14ac:dyDescent="0.25">
      <c r="A193" s="279"/>
      <c r="B193" s="281"/>
      <c r="C193" s="313"/>
      <c r="D193" s="323"/>
      <c r="E193" s="281"/>
      <c r="F193" s="268"/>
      <c r="G193" s="268"/>
    </row>
    <row r="194" spans="1:7" x14ac:dyDescent="0.25">
      <c r="A194" s="279"/>
      <c r="B194" s="281"/>
      <c r="C194" s="313"/>
      <c r="D194" s="323"/>
      <c r="E194" s="281"/>
      <c r="F194" s="268"/>
      <c r="G194" s="268"/>
    </row>
    <row r="195" spans="1:7" x14ac:dyDescent="0.25">
      <c r="A195" s="279"/>
      <c r="B195" s="281"/>
      <c r="C195" s="313"/>
      <c r="D195" s="323"/>
      <c r="E195" s="281"/>
      <c r="F195" s="268"/>
      <c r="G195" s="268"/>
    </row>
    <row r="196" spans="1:7" x14ac:dyDescent="0.25">
      <c r="A196" s="279"/>
      <c r="B196" s="281"/>
      <c r="C196" s="313"/>
      <c r="D196" s="323"/>
      <c r="E196" s="281"/>
      <c r="F196" s="268"/>
      <c r="G196" s="268"/>
    </row>
    <row r="197" spans="1:7" x14ac:dyDescent="0.25">
      <c r="A197" s="279"/>
      <c r="B197" s="281"/>
      <c r="C197" s="313"/>
      <c r="D197" s="323"/>
      <c r="E197" s="281"/>
      <c r="F197" s="268"/>
      <c r="G197" s="268"/>
    </row>
    <row r="198" spans="1:7" x14ac:dyDescent="0.25">
      <c r="A198" s="279"/>
      <c r="B198" s="281"/>
      <c r="C198" s="313"/>
      <c r="D198" s="323"/>
      <c r="E198" s="281"/>
      <c r="F198" s="268"/>
      <c r="G198" s="268"/>
    </row>
    <row r="199" spans="1:7" x14ac:dyDescent="0.25">
      <c r="A199" s="279"/>
      <c r="B199" s="281"/>
      <c r="C199" s="313"/>
      <c r="D199" s="323"/>
      <c r="E199" s="279"/>
      <c r="F199" s="268"/>
      <c r="G199" s="268"/>
    </row>
    <row r="200" spans="1:7" x14ac:dyDescent="0.25">
      <c r="A200" s="279"/>
      <c r="B200" s="281"/>
      <c r="C200" s="313"/>
      <c r="D200" s="323"/>
      <c r="E200" s="324"/>
      <c r="F200" s="268"/>
      <c r="G200" s="268"/>
    </row>
    <row r="201" spans="1:7" x14ac:dyDescent="0.25">
      <c r="A201" s="279"/>
      <c r="B201" s="281"/>
      <c r="C201" s="313"/>
      <c r="D201" s="323"/>
      <c r="E201" s="324"/>
      <c r="F201" s="268"/>
      <c r="G201" s="268"/>
    </row>
    <row r="202" spans="1:7" x14ac:dyDescent="0.25">
      <c r="A202" s="279"/>
      <c r="B202" s="281"/>
      <c r="C202" s="313"/>
      <c r="D202" s="323"/>
      <c r="E202" s="324"/>
      <c r="F202" s="268"/>
      <c r="G202" s="268"/>
    </row>
    <row r="203" spans="1:7" x14ac:dyDescent="0.25">
      <c r="A203" s="279"/>
      <c r="B203" s="281"/>
      <c r="C203" s="313"/>
      <c r="D203" s="323"/>
      <c r="E203" s="324"/>
      <c r="F203" s="268"/>
      <c r="G203" s="268"/>
    </row>
    <row r="204" spans="1:7" x14ac:dyDescent="0.25">
      <c r="A204" s="279"/>
      <c r="B204" s="281"/>
      <c r="C204" s="313"/>
      <c r="D204" s="323"/>
      <c r="E204" s="324"/>
      <c r="F204" s="268"/>
      <c r="G204" s="268"/>
    </row>
    <row r="205" spans="1:7" x14ac:dyDescent="0.25">
      <c r="A205" s="279"/>
      <c r="B205" s="281"/>
      <c r="C205" s="313"/>
      <c r="D205" s="323"/>
      <c r="E205" s="324"/>
      <c r="F205" s="268"/>
      <c r="G205" s="268"/>
    </row>
    <row r="206" spans="1:7" x14ac:dyDescent="0.25">
      <c r="A206" s="279"/>
      <c r="B206" s="281"/>
      <c r="C206" s="313"/>
      <c r="D206" s="323"/>
      <c r="E206" s="324"/>
      <c r="F206" s="268"/>
      <c r="G206" s="268"/>
    </row>
    <row r="207" spans="1:7" x14ac:dyDescent="0.25">
      <c r="A207" s="279"/>
      <c r="B207" s="281"/>
      <c r="C207" s="313"/>
      <c r="D207" s="323"/>
      <c r="E207" s="324"/>
      <c r="F207" s="268"/>
      <c r="G207" s="268"/>
    </row>
    <row r="208" spans="1:7" x14ac:dyDescent="0.25">
      <c r="A208" s="279"/>
      <c r="B208" s="325"/>
      <c r="C208" s="326"/>
      <c r="D208" s="327"/>
      <c r="E208" s="324"/>
      <c r="F208" s="328"/>
      <c r="G208" s="328"/>
    </row>
    <row r="209" spans="1:7" x14ac:dyDescent="0.25">
      <c r="A209" s="303"/>
      <c r="B209" s="303"/>
      <c r="C209" s="303"/>
      <c r="D209" s="303"/>
      <c r="E209" s="303"/>
      <c r="F209" s="303"/>
      <c r="G209" s="303"/>
    </row>
    <row r="210" spans="1:7" x14ac:dyDescent="0.25">
      <c r="A210" s="279"/>
      <c r="B210" s="279"/>
      <c r="C210" s="267"/>
      <c r="D210" s="279"/>
      <c r="E210" s="279"/>
      <c r="F210" s="308"/>
      <c r="G210" s="308"/>
    </row>
    <row r="211" spans="1:7" x14ac:dyDescent="0.25">
      <c r="A211" s="279"/>
      <c r="B211" s="279"/>
      <c r="C211" s="279"/>
      <c r="D211" s="279"/>
      <c r="E211" s="279"/>
      <c r="F211" s="308"/>
      <c r="G211" s="308"/>
    </row>
    <row r="212" spans="1:7" x14ac:dyDescent="0.25">
      <c r="A212" s="279"/>
      <c r="B212" s="281"/>
      <c r="C212" s="279"/>
      <c r="D212" s="279"/>
      <c r="E212" s="279"/>
      <c r="F212" s="308"/>
      <c r="G212" s="308"/>
    </row>
    <row r="213" spans="1:7" x14ac:dyDescent="0.25">
      <c r="A213" s="279"/>
      <c r="B213" s="279"/>
      <c r="C213" s="313"/>
      <c r="D213" s="323"/>
      <c r="E213" s="279"/>
      <c r="F213" s="268"/>
      <c r="G213" s="268"/>
    </row>
    <row r="214" spans="1:7" x14ac:dyDescent="0.25">
      <c r="A214" s="279"/>
      <c r="B214" s="279"/>
      <c r="C214" s="313"/>
      <c r="D214" s="323"/>
      <c r="E214" s="279"/>
      <c r="F214" s="268"/>
      <c r="G214" s="268"/>
    </row>
    <row r="215" spans="1:7" x14ac:dyDescent="0.25">
      <c r="A215" s="279"/>
      <c r="B215" s="279"/>
      <c r="C215" s="313"/>
      <c r="D215" s="323"/>
      <c r="E215" s="279"/>
      <c r="F215" s="268"/>
      <c r="G215" s="268"/>
    </row>
    <row r="216" spans="1:7" x14ac:dyDescent="0.25">
      <c r="A216" s="279"/>
      <c r="B216" s="279"/>
      <c r="C216" s="313"/>
      <c r="D216" s="323"/>
      <c r="E216" s="279"/>
      <c r="F216" s="268"/>
      <c r="G216" s="268"/>
    </row>
    <row r="217" spans="1:7" x14ac:dyDescent="0.25">
      <c r="A217" s="279"/>
      <c r="B217" s="279"/>
      <c r="C217" s="313"/>
      <c r="D217" s="323"/>
      <c r="E217" s="279"/>
      <c r="F217" s="268"/>
      <c r="G217" s="268"/>
    </row>
    <row r="218" spans="1:7" x14ac:dyDescent="0.25">
      <c r="A218" s="279"/>
      <c r="B218" s="279"/>
      <c r="C218" s="313"/>
      <c r="D218" s="323"/>
      <c r="E218" s="279"/>
      <c r="F218" s="268"/>
      <c r="G218" s="268"/>
    </row>
    <row r="219" spans="1:7" x14ac:dyDescent="0.25">
      <c r="A219" s="279"/>
      <c r="B219" s="279"/>
      <c r="C219" s="313"/>
      <c r="D219" s="323"/>
      <c r="E219" s="279"/>
      <c r="F219" s="268"/>
      <c r="G219" s="268"/>
    </row>
    <row r="220" spans="1:7" x14ac:dyDescent="0.25">
      <c r="A220" s="279"/>
      <c r="B220" s="279"/>
      <c r="C220" s="313"/>
      <c r="D220" s="323"/>
      <c r="E220" s="279"/>
      <c r="F220" s="268"/>
      <c r="G220" s="268"/>
    </row>
    <row r="221" spans="1:7" x14ac:dyDescent="0.25">
      <c r="A221" s="279"/>
      <c r="B221" s="325"/>
      <c r="C221" s="313"/>
      <c r="D221" s="323"/>
      <c r="E221" s="279"/>
      <c r="F221" s="268"/>
      <c r="G221" s="268"/>
    </row>
    <row r="222" spans="1:7" x14ac:dyDescent="0.25">
      <c r="A222" s="279"/>
      <c r="B222" s="309"/>
      <c r="C222" s="313"/>
      <c r="D222" s="323"/>
      <c r="E222" s="279"/>
      <c r="F222" s="268"/>
      <c r="G222" s="268"/>
    </row>
    <row r="223" spans="1:7" x14ac:dyDescent="0.25">
      <c r="A223" s="279"/>
      <c r="B223" s="309"/>
      <c r="C223" s="313"/>
      <c r="D223" s="323"/>
      <c r="E223" s="279"/>
      <c r="F223" s="268"/>
      <c r="G223" s="268"/>
    </row>
    <row r="224" spans="1:7" x14ac:dyDescent="0.25">
      <c r="A224" s="279"/>
      <c r="B224" s="309"/>
      <c r="C224" s="313"/>
      <c r="D224" s="323"/>
      <c r="E224" s="279"/>
      <c r="F224" s="268"/>
      <c r="G224" s="268"/>
    </row>
    <row r="225" spans="1:7" x14ac:dyDescent="0.25">
      <c r="A225" s="279"/>
      <c r="B225" s="309"/>
      <c r="C225" s="313"/>
      <c r="D225" s="323"/>
      <c r="E225" s="279"/>
      <c r="F225" s="268"/>
      <c r="G225" s="268"/>
    </row>
    <row r="226" spans="1:7" x14ac:dyDescent="0.25">
      <c r="A226" s="279"/>
      <c r="B226" s="309"/>
      <c r="C226" s="313"/>
      <c r="D226" s="323"/>
      <c r="E226" s="279"/>
      <c r="F226" s="268"/>
      <c r="G226" s="268"/>
    </row>
    <row r="227" spans="1:7" x14ac:dyDescent="0.25">
      <c r="A227" s="279"/>
      <c r="B227" s="309"/>
      <c r="C227" s="313"/>
      <c r="D227" s="323"/>
      <c r="E227" s="279"/>
      <c r="F227" s="268"/>
      <c r="G227" s="268"/>
    </row>
    <row r="228" spans="1:7" x14ac:dyDescent="0.25">
      <c r="A228" s="279"/>
      <c r="B228" s="309"/>
      <c r="C228" s="279"/>
      <c r="D228" s="279"/>
      <c r="E228" s="279"/>
      <c r="F228" s="268"/>
      <c r="G228" s="268"/>
    </row>
    <row r="229" spans="1:7" x14ac:dyDescent="0.25">
      <c r="A229" s="279"/>
      <c r="B229" s="309"/>
      <c r="C229" s="279"/>
      <c r="D229" s="279"/>
      <c r="E229" s="279"/>
      <c r="F229" s="268"/>
      <c r="G229" s="268"/>
    </row>
    <row r="230" spans="1:7" x14ac:dyDescent="0.25">
      <c r="A230" s="279"/>
      <c r="B230" s="309"/>
      <c r="C230" s="279"/>
      <c r="D230" s="279"/>
      <c r="E230" s="279"/>
      <c r="F230" s="268"/>
      <c r="G230" s="268"/>
    </row>
    <row r="231" spans="1:7" x14ac:dyDescent="0.25">
      <c r="A231" s="303"/>
      <c r="B231" s="303"/>
      <c r="C231" s="303"/>
      <c r="D231" s="303"/>
      <c r="E231" s="303"/>
      <c r="F231" s="303"/>
      <c r="G231" s="303"/>
    </row>
    <row r="232" spans="1:7" x14ac:dyDescent="0.25">
      <c r="A232" s="279"/>
      <c r="B232" s="279"/>
      <c r="C232" s="267"/>
      <c r="D232" s="279"/>
      <c r="E232" s="279"/>
      <c r="F232" s="308"/>
      <c r="G232" s="308"/>
    </row>
    <row r="233" spans="1:7" x14ac:dyDescent="0.25">
      <c r="A233" s="279"/>
      <c r="B233" s="279"/>
      <c r="C233" s="279"/>
      <c r="D233" s="279"/>
      <c r="E233" s="279"/>
      <c r="F233" s="308"/>
      <c r="G233" s="308"/>
    </row>
    <row r="234" spans="1:7" x14ac:dyDescent="0.25">
      <c r="A234" s="279"/>
      <c r="B234" s="281"/>
      <c r="C234" s="279"/>
      <c r="D234" s="279"/>
      <c r="E234" s="279"/>
      <c r="F234" s="308"/>
      <c r="G234" s="308"/>
    </row>
    <row r="235" spans="1:7" x14ac:dyDescent="0.25">
      <c r="A235" s="279"/>
      <c r="B235" s="279"/>
      <c r="C235" s="313"/>
      <c r="D235" s="323"/>
      <c r="E235" s="279"/>
      <c r="F235" s="268"/>
      <c r="G235" s="268"/>
    </row>
    <row r="236" spans="1:7" x14ac:dyDescent="0.25">
      <c r="A236" s="279"/>
      <c r="B236" s="279"/>
      <c r="C236" s="313"/>
      <c r="D236" s="323"/>
      <c r="E236" s="279"/>
      <c r="F236" s="268"/>
      <c r="G236" s="268"/>
    </row>
    <row r="237" spans="1:7" x14ac:dyDescent="0.25">
      <c r="A237" s="279"/>
      <c r="B237" s="279"/>
      <c r="C237" s="313"/>
      <c r="D237" s="323"/>
      <c r="E237" s="279"/>
      <c r="F237" s="268"/>
      <c r="G237" s="268"/>
    </row>
    <row r="238" spans="1:7" x14ac:dyDescent="0.25">
      <c r="A238" s="279"/>
      <c r="B238" s="279"/>
      <c r="C238" s="313"/>
      <c r="D238" s="323"/>
      <c r="E238" s="279"/>
      <c r="F238" s="268"/>
      <c r="G238" s="268"/>
    </row>
    <row r="239" spans="1:7" x14ac:dyDescent="0.25">
      <c r="A239" s="279"/>
      <c r="B239" s="279"/>
      <c r="C239" s="313"/>
      <c r="D239" s="323"/>
      <c r="E239" s="279"/>
      <c r="F239" s="268"/>
      <c r="G239" s="268"/>
    </row>
    <row r="240" spans="1:7" x14ac:dyDescent="0.25">
      <c r="A240" s="279"/>
      <c r="B240" s="279"/>
      <c r="C240" s="313"/>
      <c r="D240" s="323"/>
      <c r="E240" s="279"/>
      <c r="F240" s="268"/>
      <c r="G240" s="268"/>
    </row>
    <row r="241" spans="1:7" x14ac:dyDescent="0.25">
      <c r="A241" s="279"/>
      <c r="B241" s="279"/>
      <c r="C241" s="313"/>
      <c r="D241" s="323"/>
      <c r="E241" s="279"/>
      <c r="F241" s="268"/>
      <c r="G241" s="268"/>
    </row>
    <row r="242" spans="1:7" x14ac:dyDescent="0.25">
      <c r="A242" s="279"/>
      <c r="B242" s="279"/>
      <c r="C242" s="313"/>
      <c r="D242" s="323"/>
      <c r="E242" s="279"/>
      <c r="F242" s="268"/>
      <c r="G242" s="268"/>
    </row>
    <row r="243" spans="1:7" x14ac:dyDescent="0.25">
      <c r="A243" s="279"/>
      <c r="B243" s="325"/>
      <c r="C243" s="313"/>
      <c r="D243" s="323"/>
      <c r="E243" s="279"/>
      <c r="F243" s="268"/>
      <c r="G243" s="268"/>
    </row>
    <row r="244" spans="1:7" x14ac:dyDescent="0.25">
      <c r="A244" s="279"/>
      <c r="B244" s="309"/>
      <c r="C244" s="313"/>
      <c r="D244" s="323"/>
      <c r="E244" s="279"/>
      <c r="F244" s="268"/>
      <c r="G244" s="268"/>
    </row>
    <row r="245" spans="1:7" x14ac:dyDescent="0.25">
      <c r="A245" s="279"/>
      <c r="B245" s="309"/>
      <c r="C245" s="313"/>
      <c r="D245" s="323"/>
      <c r="E245" s="279"/>
      <c r="F245" s="268"/>
      <c r="G245" s="268"/>
    </row>
    <row r="246" spans="1:7" x14ac:dyDescent="0.25">
      <c r="A246" s="279"/>
      <c r="B246" s="309"/>
      <c r="C246" s="313"/>
      <c r="D246" s="323"/>
      <c r="E246" s="279"/>
      <c r="F246" s="268"/>
      <c r="G246" s="268"/>
    </row>
    <row r="247" spans="1:7" x14ac:dyDescent="0.25">
      <c r="A247" s="279"/>
      <c r="B247" s="309"/>
      <c r="C247" s="313"/>
      <c r="D247" s="323"/>
      <c r="E247" s="279"/>
      <c r="F247" s="268"/>
      <c r="G247" s="268"/>
    </row>
    <row r="248" spans="1:7" x14ac:dyDescent="0.25">
      <c r="A248" s="279"/>
      <c r="B248" s="309"/>
      <c r="C248" s="313"/>
      <c r="D248" s="323"/>
      <c r="E248" s="279"/>
      <c r="F248" s="268"/>
      <c r="G248" s="268"/>
    </row>
    <row r="249" spans="1:7" x14ac:dyDescent="0.25">
      <c r="A249" s="279"/>
      <c r="B249" s="309"/>
      <c r="C249" s="313"/>
      <c r="D249" s="323"/>
      <c r="E249" s="279"/>
      <c r="F249" s="268"/>
      <c r="G249" s="268"/>
    </row>
    <row r="250" spans="1:7" x14ac:dyDescent="0.25">
      <c r="A250" s="279"/>
      <c r="B250" s="309"/>
      <c r="C250" s="279"/>
      <c r="D250" s="279"/>
      <c r="E250" s="279"/>
      <c r="F250" s="329"/>
      <c r="G250" s="329"/>
    </row>
    <row r="251" spans="1:7" x14ac:dyDescent="0.25">
      <c r="A251" s="279"/>
      <c r="B251" s="309"/>
      <c r="C251" s="279"/>
      <c r="D251" s="279"/>
      <c r="E251" s="279"/>
      <c r="F251" s="329"/>
      <c r="G251" s="329"/>
    </row>
    <row r="252" spans="1:7" x14ac:dyDescent="0.25">
      <c r="A252" s="279"/>
      <c r="B252" s="309"/>
      <c r="C252" s="279"/>
      <c r="D252" s="279"/>
      <c r="E252" s="279"/>
      <c r="F252" s="329"/>
      <c r="G252" s="329"/>
    </row>
    <row r="253" spans="1:7" x14ac:dyDescent="0.25">
      <c r="A253" s="303"/>
      <c r="B253" s="303"/>
      <c r="C253" s="303"/>
      <c r="D253" s="303"/>
      <c r="E253" s="303"/>
      <c r="F253" s="303"/>
      <c r="G253" s="303"/>
    </row>
    <row r="254" spans="1:7" x14ac:dyDescent="0.25">
      <c r="A254" s="279"/>
      <c r="B254" s="279"/>
      <c r="C254" s="267"/>
      <c r="D254" s="279"/>
      <c r="E254" s="324"/>
      <c r="F254" s="324"/>
      <c r="G254" s="324"/>
    </row>
    <row r="255" spans="1:7" x14ac:dyDescent="0.25">
      <c r="A255" s="279"/>
      <c r="B255" s="279"/>
      <c r="C255" s="267"/>
      <c r="D255" s="279"/>
      <c r="E255" s="324"/>
      <c r="F255" s="324"/>
      <c r="G255" s="278"/>
    </row>
    <row r="256" spans="1:7" x14ac:dyDescent="0.25">
      <c r="A256" s="279"/>
      <c r="B256" s="279"/>
      <c r="C256" s="267"/>
      <c r="D256" s="279"/>
      <c r="E256" s="324"/>
      <c r="F256" s="324"/>
      <c r="G256" s="278"/>
    </row>
    <row r="257" spans="1:7" x14ac:dyDescent="0.25">
      <c r="A257" s="279"/>
      <c r="B257" s="281"/>
      <c r="C257" s="267"/>
      <c r="D257" s="280"/>
      <c r="E257" s="280"/>
      <c r="F257" s="289"/>
      <c r="G257" s="289"/>
    </row>
    <row r="258" spans="1:7" x14ac:dyDescent="0.25">
      <c r="A258" s="279"/>
      <c r="B258" s="279"/>
      <c r="C258" s="267"/>
      <c r="D258" s="279"/>
      <c r="E258" s="324"/>
      <c r="F258" s="324"/>
      <c r="G258" s="278"/>
    </row>
    <row r="259" spans="1:7" x14ac:dyDescent="0.25">
      <c r="A259" s="279"/>
      <c r="B259" s="309"/>
      <c r="C259" s="267"/>
      <c r="D259" s="279"/>
      <c r="E259" s="324"/>
      <c r="F259" s="324"/>
      <c r="G259" s="278"/>
    </row>
    <row r="260" spans="1:7" x14ac:dyDescent="0.25">
      <c r="A260" s="279"/>
      <c r="B260" s="309"/>
      <c r="C260" s="330"/>
      <c r="D260" s="279"/>
      <c r="E260" s="324"/>
      <c r="F260" s="324"/>
      <c r="G260" s="278"/>
    </row>
    <row r="261" spans="1:7" x14ac:dyDescent="0.25">
      <c r="A261" s="279"/>
      <c r="B261" s="309"/>
      <c r="C261" s="267"/>
      <c r="D261" s="279"/>
      <c r="E261" s="324"/>
      <c r="F261" s="324"/>
      <c r="G261" s="278"/>
    </row>
    <row r="262" spans="1:7" x14ac:dyDescent="0.25">
      <c r="A262" s="279"/>
      <c r="B262" s="309"/>
      <c r="C262" s="267"/>
      <c r="D262" s="279"/>
      <c r="E262" s="324"/>
      <c r="F262" s="324"/>
      <c r="G262" s="278"/>
    </row>
    <row r="263" spans="1:7" x14ac:dyDescent="0.25">
      <c r="A263" s="279"/>
      <c r="B263" s="309"/>
      <c r="C263" s="267"/>
      <c r="D263" s="279"/>
      <c r="E263" s="324"/>
      <c r="F263" s="324"/>
      <c r="G263" s="278"/>
    </row>
    <row r="264" spans="1:7" x14ac:dyDescent="0.25">
      <c r="A264" s="279"/>
      <c r="B264" s="309"/>
      <c r="C264" s="267"/>
      <c r="D264" s="279"/>
      <c r="E264" s="324"/>
      <c r="F264" s="324"/>
      <c r="G264" s="278"/>
    </row>
    <row r="265" spans="1:7" x14ac:dyDescent="0.25">
      <c r="A265" s="279"/>
      <c r="B265" s="309"/>
      <c r="C265" s="267"/>
      <c r="D265" s="279"/>
      <c r="E265" s="324"/>
      <c r="F265" s="324"/>
      <c r="G265" s="278"/>
    </row>
    <row r="266" spans="1:7" x14ac:dyDescent="0.25">
      <c r="A266" s="279"/>
      <c r="B266" s="309"/>
      <c r="C266" s="267"/>
      <c r="D266" s="279"/>
      <c r="E266" s="324"/>
      <c r="F266" s="324"/>
      <c r="G266" s="278"/>
    </row>
    <row r="267" spans="1:7" x14ac:dyDescent="0.25">
      <c r="A267" s="279"/>
      <c r="B267" s="309"/>
      <c r="C267" s="267"/>
      <c r="D267" s="279"/>
      <c r="E267" s="324"/>
      <c r="F267" s="324"/>
      <c r="G267" s="278"/>
    </row>
    <row r="268" spans="1:7" x14ac:dyDescent="0.25">
      <c r="A268" s="279"/>
      <c r="B268" s="309"/>
      <c r="C268" s="267"/>
      <c r="D268" s="279"/>
      <c r="E268" s="324"/>
      <c r="F268" s="324"/>
      <c r="G268" s="278"/>
    </row>
    <row r="269" spans="1:7" x14ac:dyDescent="0.25">
      <c r="A269" s="279"/>
      <c r="B269" s="309"/>
      <c r="C269" s="267"/>
      <c r="D269" s="279"/>
      <c r="E269" s="324"/>
      <c r="F269" s="324"/>
      <c r="G269" s="278"/>
    </row>
    <row r="270" spans="1:7" x14ac:dyDescent="0.25">
      <c r="A270" s="303"/>
      <c r="B270" s="303"/>
      <c r="C270" s="303"/>
      <c r="D270" s="303"/>
      <c r="E270" s="303"/>
      <c r="F270" s="303"/>
      <c r="G270" s="303"/>
    </row>
    <row r="271" spans="1:7" x14ac:dyDescent="0.25">
      <c r="A271" s="279"/>
      <c r="B271" s="279"/>
      <c r="C271" s="267"/>
      <c r="D271" s="279"/>
      <c r="E271" s="278"/>
      <c r="F271" s="278"/>
      <c r="G271" s="278"/>
    </row>
    <row r="272" spans="1:7" x14ac:dyDescent="0.25">
      <c r="A272" s="279"/>
      <c r="B272" s="279"/>
      <c r="C272" s="267"/>
      <c r="D272" s="279"/>
      <c r="E272" s="278"/>
      <c r="F272" s="278"/>
      <c r="G272" s="278"/>
    </row>
    <row r="273" spans="1:7" x14ac:dyDescent="0.25">
      <c r="A273" s="279"/>
      <c r="B273" s="279"/>
      <c r="C273" s="267"/>
      <c r="D273" s="279"/>
      <c r="E273" s="278"/>
      <c r="F273" s="278"/>
      <c r="G273" s="278"/>
    </row>
    <row r="274" spans="1:7" x14ac:dyDescent="0.25">
      <c r="A274" s="279"/>
      <c r="B274" s="279"/>
      <c r="C274" s="267"/>
      <c r="D274" s="279"/>
      <c r="E274" s="278"/>
      <c r="F274" s="278"/>
      <c r="G274" s="278"/>
    </row>
    <row r="275" spans="1:7" x14ac:dyDescent="0.25">
      <c r="A275" s="279"/>
      <c r="B275" s="279"/>
      <c r="C275" s="267"/>
      <c r="D275" s="279"/>
      <c r="E275" s="278"/>
      <c r="F275" s="278"/>
      <c r="G275" s="278"/>
    </row>
    <row r="276" spans="1:7" x14ac:dyDescent="0.25">
      <c r="A276" s="279"/>
      <c r="B276" s="279"/>
      <c r="C276" s="267"/>
      <c r="D276" s="279"/>
      <c r="E276" s="278"/>
      <c r="F276" s="278"/>
      <c r="G276" s="278"/>
    </row>
    <row r="277" spans="1:7" x14ac:dyDescent="0.25">
      <c r="A277" s="303"/>
      <c r="B277" s="303"/>
      <c r="C277" s="303"/>
      <c r="D277" s="303"/>
      <c r="E277" s="303"/>
      <c r="F277" s="303"/>
      <c r="G277" s="303"/>
    </row>
    <row r="278" spans="1:7" x14ac:dyDescent="0.25">
      <c r="A278" s="279"/>
      <c r="B278" s="281"/>
      <c r="C278" s="279"/>
      <c r="D278" s="279"/>
      <c r="E278" s="282"/>
      <c r="F278" s="282"/>
      <c r="G278" s="282"/>
    </row>
    <row r="279" spans="1:7" x14ac:dyDescent="0.25">
      <c r="A279" s="279"/>
      <c r="B279" s="281"/>
      <c r="C279" s="279"/>
      <c r="D279" s="279"/>
      <c r="E279" s="282"/>
      <c r="F279" s="282"/>
      <c r="G279" s="282"/>
    </row>
    <row r="280" spans="1:7" x14ac:dyDescent="0.25">
      <c r="A280" s="279"/>
      <c r="B280" s="281"/>
      <c r="C280" s="279"/>
      <c r="D280" s="279"/>
      <c r="E280" s="282"/>
      <c r="F280" s="282"/>
      <c r="G280" s="282"/>
    </row>
    <row r="281" spans="1:7" x14ac:dyDescent="0.25">
      <c r="A281" s="279"/>
      <c r="B281" s="281"/>
      <c r="C281" s="279"/>
      <c r="D281" s="279"/>
      <c r="E281" s="282"/>
      <c r="F281" s="282"/>
      <c r="G281" s="282"/>
    </row>
    <row r="282" spans="1:7" x14ac:dyDescent="0.25">
      <c r="A282" s="279"/>
      <c r="B282" s="281"/>
      <c r="C282" s="279"/>
      <c r="D282" s="279"/>
      <c r="E282" s="282"/>
      <c r="F282" s="282"/>
      <c r="G282" s="282"/>
    </row>
    <row r="283" spans="1:7" x14ac:dyDescent="0.25">
      <c r="A283" s="279"/>
      <c r="B283" s="281"/>
      <c r="C283" s="279"/>
      <c r="D283" s="279"/>
      <c r="E283" s="282"/>
      <c r="F283" s="282"/>
      <c r="G283" s="282"/>
    </row>
    <row r="284" spans="1:7" x14ac:dyDescent="0.25">
      <c r="A284" s="279"/>
      <c r="B284" s="281"/>
      <c r="C284" s="279"/>
      <c r="D284" s="279"/>
      <c r="E284" s="282"/>
      <c r="F284" s="282"/>
      <c r="G284" s="282"/>
    </row>
    <row r="285" spans="1:7" x14ac:dyDescent="0.25">
      <c r="A285" s="279"/>
      <c r="B285" s="281"/>
      <c r="C285" s="279"/>
      <c r="D285" s="279"/>
      <c r="E285" s="282"/>
      <c r="F285" s="282"/>
      <c r="G285" s="282"/>
    </row>
    <row r="286" spans="1:7" x14ac:dyDescent="0.25">
      <c r="A286" s="279"/>
      <c r="B286" s="281"/>
      <c r="C286" s="279"/>
      <c r="D286" s="279"/>
      <c r="E286" s="282"/>
      <c r="F286" s="282"/>
      <c r="G286" s="282"/>
    </row>
    <row r="287" spans="1:7" x14ac:dyDescent="0.25">
      <c r="A287" s="279"/>
      <c r="B287" s="281"/>
      <c r="C287" s="279"/>
      <c r="D287" s="279"/>
      <c r="E287" s="282"/>
      <c r="F287" s="282"/>
      <c r="G287" s="282"/>
    </row>
    <row r="288" spans="1:7" x14ac:dyDescent="0.25">
      <c r="A288" s="279"/>
      <c r="B288" s="281"/>
      <c r="C288" s="279"/>
      <c r="D288" s="279"/>
      <c r="E288" s="282"/>
      <c r="F288" s="282"/>
      <c r="G288" s="282"/>
    </row>
    <row r="289" spans="1:7" x14ac:dyDescent="0.25">
      <c r="A289" s="279"/>
      <c r="B289" s="281"/>
      <c r="C289" s="279"/>
      <c r="D289" s="279"/>
      <c r="E289" s="282"/>
      <c r="F289" s="282"/>
      <c r="G289" s="282"/>
    </row>
    <row r="290" spans="1:7" x14ac:dyDescent="0.25">
      <c r="A290" s="279"/>
      <c r="B290" s="281"/>
      <c r="C290" s="279"/>
      <c r="D290" s="279"/>
      <c r="E290" s="282"/>
      <c r="F290" s="282"/>
      <c r="G290" s="282"/>
    </row>
    <row r="291" spans="1:7" x14ac:dyDescent="0.25">
      <c r="A291" s="279"/>
      <c r="B291" s="281"/>
      <c r="C291" s="279"/>
      <c r="D291" s="279"/>
      <c r="E291" s="282"/>
      <c r="F291" s="282"/>
      <c r="G291" s="282"/>
    </row>
    <row r="292" spans="1:7" x14ac:dyDescent="0.25">
      <c r="A292" s="279"/>
      <c r="B292" s="281"/>
      <c r="C292" s="279"/>
      <c r="D292" s="279"/>
      <c r="E292" s="282"/>
      <c r="F292" s="282"/>
      <c r="G292" s="282"/>
    </row>
    <row r="293" spans="1:7" x14ac:dyDescent="0.25">
      <c r="A293" s="279"/>
      <c r="B293" s="281"/>
      <c r="C293" s="279"/>
      <c r="D293" s="279"/>
      <c r="E293" s="282"/>
      <c r="F293" s="282"/>
      <c r="G293" s="282"/>
    </row>
    <row r="294" spans="1:7" x14ac:dyDescent="0.25">
      <c r="A294" s="279"/>
      <c r="B294" s="281"/>
      <c r="C294" s="279"/>
      <c r="D294" s="279"/>
      <c r="E294" s="282"/>
      <c r="F294" s="282"/>
      <c r="G294" s="282"/>
    </row>
    <row r="295" spans="1:7" x14ac:dyDescent="0.25">
      <c r="A295" s="279"/>
      <c r="B295" s="281"/>
      <c r="C295" s="279"/>
      <c r="D295" s="279"/>
      <c r="E295" s="282"/>
      <c r="F295" s="282"/>
      <c r="G295" s="282"/>
    </row>
    <row r="296" spans="1:7" x14ac:dyDescent="0.25">
      <c r="A296" s="279"/>
      <c r="B296" s="281"/>
      <c r="C296" s="279"/>
      <c r="D296" s="279"/>
      <c r="E296" s="282"/>
      <c r="F296" s="282"/>
      <c r="G296" s="282"/>
    </row>
    <row r="297" spans="1:7" x14ac:dyDescent="0.25">
      <c r="A297" s="279"/>
      <c r="B297" s="281"/>
      <c r="C297" s="279"/>
      <c r="D297" s="279"/>
      <c r="E297" s="282"/>
      <c r="F297" s="282"/>
      <c r="G297" s="282"/>
    </row>
    <row r="298" spans="1:7" x14ac:dyDescent="0.25">
      <c r="A298" s="279"/>
      <c r="B298" s="281"/>
      <c r="C298" s="279"/>
      <c r="D298" s="279"/>
      <c r="E298" s="282"/>
      <c r="F298" s="282"/>
      <c r="G298" s="282"/>
    </row>
    <row r="299" spans="1:7" x14ac:dyDescent="0.25">
      <c r="A299" s="279"/>
      <c r="B299" s="281"/>
      <c r="C299" s="279"/>
      <c r="D299" s="279"/>
      <c r="E299" s="282"/>
      <c r="F299" s="282"/>
      <c r="G299" s="282"/>
    </row>
    <row r="300" spans="1:7" x14ac:dyDescent="0.25">
      <c r="A300" s="303"/>
      <c r="B300" s="303"/>
      <c r="C300" s="303"/>
      <c r="D300" s="303"/>
      <c r="E300" s="303"/>
      <c r="F300" s="303"/>
      <c r="G300" s="303"/>
    </row>
    <row r="301" spans="1:7" x14ac:dyDescent="0.25">
      <c r="A301" s="279"/>
      <c r="B301" s="281"/>
      <c r="C301" s="279"/>
      <c r="D301" s="279"/>
      <c r="E301" s="282"/>
      <c r="F301" s="282"/>
      <c r="G301" s="282"/>
    </row>
    <row r="302" spans="1:7" x14ac:dyDescent="0.25">
      <c r="A302" s="279"/>
      <c r="B302" s="281"/>
      <c r="C302" s="279"/>
      <c r="D302" s="279"/>
      <c r="E302" s="282"/>
      <c r="F302" s="282"/>
      <c r="G302" s="282"/>
    </row>
    <row r="303" spans="1:7" x14ac:dyDescent="0.25">
      <c r="A303" s="279"/>
      <c r="B303" s="281"/>
      <c r="C303" s="279"/>
      <c r="D303" s="279"/>
      <c r="E303" s="282"/>
      <c r="F303" s="282"/>
      <c r="G303" s="282"/>
    </row>
    <row r="304" spans="1:7" x14ac:dyDescent="0.25">
      <c r="A304" s="279"/>
      <c r="B304" s="281"/>
      <c r="C304" s="279"/>
      <c r="D304" s="279"/>
      <c r="E304" s="282"/>
      <c r="F304" s="282"/>
      <c r="G304" s="282"/>
    </row>
    <row r="305" spans="1:7" x14ac:dyDescent="0.25">
      <c r="A305" s="279"/>
      <c r="B305" s="281"/>
      <c r="C305" s="279"/>
      <c r="D305" s="279"/>
      <c r="E305" s="282"/>
      <c r="F305" s="282"/>
      <c r="G305" s="282"/>
    </row>
    <row r="306" spans="1:7" x14ac:dyDescent="0.25">
      <c r="A306" s="279"/>
      <c r="B306" s="281"/>
      <c r="C306" s="279"/>
      <c r="D306" s="279"/>
      <c r="E306" s="282"/>
      <c r="F306" s="282"/>
      <c r="G306" s="282"/>
    </row>
    <row r="307" spans="1:7" x14ac:dyDescent="0.25">
      <c r="A307" s="279"/>
      <c r="B307" s="281"/>
      <c r="C307" s="279"/>
      <c r="D307" s="279"/>
      <c r="E307" s="282"/>
      <c r="F307" s="282"/>
      <c r="G307" s="282"/>
    </row>
    <row r="308" spans="1:7" x14ac:dyDescent="0.25">
      <c r="A308" s="279"/>
      <c r="B308" s="281"/>
      <c r="C308" s="279"/>
      <c r="D308" s="279"/>
      <c r="E308" s="282"/>
      <c r="F308" s="282"/>
      <c r="G308" s="282"/>
    </row>
    <row r="309" spans="1:7" x14ac:dyDescent="0.25">
      <c r="A309" s="279"/>
      <c r="B309" s="281"/>
      <c r="C309" s="279"/>
      <c r="D309" s="279"/>
      <c r="E309" s="282"/>
      <c r="F309" s="282"/>
      <c r="G309" s="282"/>
    </row>
    <row r="310" spans="1:7" x14ac:dyDescent="0.25">
      <c r="A310" s="279"/>
      <c r="B310" s="281"/>
      <c r="C310" s="279"/>
      <c r="D310" s="279"/>
      <c r="E310" s="282"/>
      <c r="F310" s="282"/>
      <c r="G310" s="282"/>
    </row>
    <row r="311" spans="1:7" x14ac:dyDescent="0.25">
      <c r="A311" s="279"/>
      <c r="B311" s="281"/>
      <c r="C311" s="279"/>
      <c r="D311" s="279"/>
      <c r="E311" s="282"/>
      <c r="F311" s="282"/>
      <c r="G311" s="282"/>
    </row>
    <row r="312" spans="1:7" x14ac:dyDescent="0.25">
      <c r="A312" s="279"/>
      <c r="B312" s="281"/>
      <c r="C312" s="279"/>
      <c r="D312" s="279"/>
      <c r="E312" s="282"/>
      <c r="F312" s="282"/>
      <c r="G312" s="282"/>
    </row>
    <row r="313" spans="1:7" x14ac:dyDescent="0.25">
      <c r="A313" s="279"/>
      <c r="B313" s="281"/>
      <c r="C313" s="279"/>
      <c r="D313" s="279"/>
      <c r="E313" s="282"/>
      <c r="F313" s="282"/>
      <c r="G313" s="282"/>
    </row>
    <row r="314" spans="1:7" x14ac:dyDescent="0.25">
      <c r="A314" s="303"/>
      <c r="B314" s="303"/>
      <c r="C314" s="303"/>
      <c r="D314" s="303"/>
      <c r="E314" s="303"/>
      <c r="F314" s="303"/>
      <c r="G314" s="303"/>
    </row>
    <row r="315" spans="1:7" x14ac:dyDescent="0.25">
      <c r="A315" s="279"/>
      <c r="B315" s="281"/>
      <c r="C315" s="279"/>
      <c r="D315" s="279"/>
      <c r="E315" s="282"/>
      <c r="F315" s="282"/>
      <c r="G315" s="282"/>
    </row>
    <row r="316" spans="1:7" x14ac:dyDescent="0.25">
      <c r="A316" s="279"/>
      <c r="B316" s="277"/>
      <c r="C316" s="279"/>
      <c r="D316" s="279"/>
      <c r="E316" s="282"/>
      <c r="F316" s="282"/>
      <c r="G316" s="282"/>
    </row>
    <row r="317" spans="1:7" x14ac:dyDescent="0.25">
      <c r="A317" s="279"/>
      <c r="B317" s="281"/>
      <c r="C317" s="279"/>
      <c r="D317" s="279"/>
      <c r="E317" s="282"/>
      <c r="F317" s="282"/>
      <c r="G317" s="282"/>
    </row>
    <row r="318" spans="1:7" x14ac:dyDescent="0.25">
      <c r="A318" s="279"/>
      <c r="B318" s="281"/>
      <c r="C318" s="279"/>
      <c r="D318" s="279"/>
      <c r="E318" s="282"/>
      <c r="F318" s="282"/>
      <c r="G318" s="282"/>
    </row>
    <row r="319" spans="1:7" x14ac:dyDescent="0.25">
      <c r="A319" s="279"/>
      <c r="B319" s="281"/>
      <c r="C319" s="279"/>
      <c r="D319" s="279"/>
      <c r="E319" s="282"/>
      <c r="F319" s="282"/>
      <c r="G319" s="282"/>
    </row>
    <row r="320" spans="1:7" x14ac:dyDescent="0.25">
      <c r="A320" s="279"/>
      <c r="B320" s="281"/>
      <c r="C320" s="279"/>
      <c r="D320" s="279"/>
      <c r="E320" s="282"/>
      <c r="F320" s="282"/>
      <c r="G320" s="282"/>
    </row>
    <row r="321" spans="1:7" x14ac:dyDescent="0.25">
      <c r="A321" s="279"/>
      <c r="B321" s="281"/>
      <c r="C321" s="279"/>
      <c r="D321" s="279"/>
      <c r="E321" s="282"/>
      <c r="F321" s="282"/>
      <c r="G321" s="282"/>
    </row>
    <row r="322" spans="1:7" x14ac:dyDescent="0.25">
      <c r="A322" s="279"/>
      <c r="B322" s="281"/>
      <c r="C322" s="279"/>
      <c r="D322" s="279"/>
      <c r="E322" s="282"/>
      <c r="F322" s="282"/>
      <c r="G322" s="282"/>
    </row>
    <row r="323" spans="1:7" x14ac:dyDescent="0.25">
      <c r="A323" s="279"/>
      <c r="B323" s="281"/>
      <c r="C323" s="279"/>
      <c r="D323" s="279"/>
      <c r="E323" s="282"/>
      <c r="F323" s="282"/>
      <c r="G323" s="282"/>
    </row>
    <row r="324" spans="1:7" x14ac:dyDescent="0.25">
      <c r="A324" s="303"/>
      <c r="B324" s="303"/>
      <c r="C324" s="303"/>
      <c r="D324" s="303"/>
      <c r="E324" s="303"/>
      <c r="F324" s="303"/>
      <c r="G324" s="303"/>
    </row>
    <row r="325" spans="1:7" x14ac:dyDescent="0.25">
      <c r="A325" s="279"/>
      <c r="B325" s="281"/>
      <c r="C325" s="279"/>
      <c r="D325" s="279"/>
      <c r="E325" s="282"/>
      <c r="F325" s="282"/>
      <c r="G325" s="282"/>
    </row>
    <row r="326" spans="1:7" x14ac:dyDescent="0.25">
      <c r="A326" s="279"/>
      <c r="B326" s="277"/>
      <c r="C326" s="279"/>
      <c r="D326" s="279"/>
      <c r="E326" s="282"/>
      <c r="F326" s="282"/>
      <c r="G326" s="282"/>
    </row>
    <row r="327" spans="1:7" x14ac:dyDescent="0.25">
      <c r="A327" s="279"/>
      <c r="B327" s="281"/>
      <c r="C327" s="279"/>
      <c r="D327" s="279"/>
      <c r="E327" s="282"/>
      <c r="F327" s="282"/>
      <c r="G327" s="282"/>
    </row>
    <row r="328" spans="1:7" x14ac:dyDescent="0.25">
      <c r="A328" s="279"/>
      <c r="B328" s="279"/>
      <c r="C328" s="279"/>
      <c r="D328" s="279"/>
      <c r="E328" s="282"/>
      <c r="F328" s="282"/>
      <c r="G328" s="282"/>
    </row>
    <row r="329" spans="1:7" x14ac:dyDescent="0.25">
      <c r="A329" s="279"/>
      <c r="B329" s="281"/>
      <c r="C329" s="279"/>
      <c r="D329" s="279"/>
      <c r="E329" s="282"/>
      <c r="F329" s="282"/>
      <c r="G329" s="282"/>
    </row>
    <row r="330" spans="1:7" x14ac:dyDescent="0.25">
      <c r="A330" s="279"/>
      <c r="B330" s="279"/>
      <c r="C330" s="267"/>
      <c r="D330" s="279"/>
      <c r="E330" s="278"/>
      <c r="F330" s="278"/>
      <c r="G330" s="278"/>
    </row>
    <row r="331" spans="1:7" x14ac:dyDescent="0.25">
      <c r="A331" s="279"/>
      <c r="B331" s="279"/>
      <c r="C331" s="267"/>
      <c r="D331" s="279"/>
      <c r="E331" s="278"/>
      <c r="F331" s="278"/>
      <c r="G331" s="278"/>
    </row>
    <row r="332" spans="1:7" x14ac:dyDescent="0.25">
      <c r="A332" s="279"/>
      <c r="B332" s="279"/>
      <c r="C332" s="267"/>
      <c r="D332" s="279"/>
      <c r="E332" s="278"/>
      <c r="F332" s="278"/>
      <c r="G332" s="278"/>
    </row>
    <row r="333" spans="1:7" x14ac:dyDescent="0.25">
      <c r="A333" s="279"/>
      <c r="B333" s="279"/>
      <c r="C333" s="267"/>
      <c r="D333" s="279"/>
      <c r="E333" s="278"/>
      <c r="F333" s="278"/>
      <c r="G333" s="278"/>
    </row>
    <row r="334" spans="1:7" x14ac:dyDescent="0.25">
      <c r="A334" s="279"/>
      <c r="B334" s="279"/>
      <c r="C334" s="267"/>
      <c r="D334" s="279"/>
      <c r="E334" s="278"/>
      <c r="F334" s="278"/>
      <c r="G334" s="278"/>
    </row>
    <row r="335" spans="1:7" x14ac:dyDescent="0.25">
      <c r="A335" s="279"/>
      <c r="B335" s="279"/>
      <c r="C335" s="267"/>
      <c r="D335" s="279"/>
      <c r="E335" s="278"/>
      <c r="F335" s="278"/>
      <c r="G335" s="278"/>
    </row>
    <row r="336" spans="1:7" x14ac:dyDescent="0.25">
      <c r="A336" s="279"/>
      <c r="B336" s="279"/>
      <c r="C336" s="267"/>
      <c r="D336" s="279"/>
      <c r="E336" s="278"/>
      <c r="F336" s="278"/>
      <c r="G336" s="278"/>
    </row>
    <row r="337" spans="1:7" x14ac:dyDescent="0.25">
      <c r="A337" s="279"/>
      <c r="B337" s="279"/>
      <c r="C337" s="267"/>
      <c r="D337" s="279"/>
      <c r="E337" s="278"/>
      <c r="F337" s="278"/>
      <c r="G337" s="278"/>
    </row>
    <row r="338" spans="1:7" x14ac:dyDescent="0.25">
      <c r="A338" s="279"/>
      <c r="B338" s="279"/>
      <c r="C338" s="267"/>
      <c r="D338" s="279"/>
      <c r="E338" s="278"/>
      <c r="F338" s="278"/>
      <c r="G338" s="278"/>
    </row>
    <row r="339" spans="1:7" x14ac:dyDescent="0.25">
      <c r="A339" s="279"/>
      <c r="B339" s="279"/>
      <c r="C339" s="267"/>
      <c r="D339" s="279"/>
      <c r="E339" s="278"/>
      <c r="F339" s="278"/>
      <c r="G339" s="278"/>
    </row>
    <row r="340" spans="1:7" x14ac:dyDescent="0.25">
      <c r="A340" s="279"/>
      <c r="B340" s="279"/>
      <c r="C340" s="267"/>
      <c r="D340" s="279"/>
      <c r="E340" s="278"/>
      <c r="F340" s="278"/>
      <c r="G340" s="278"/>
    </row>
    <row r="341" spans="1:7" x14ac:dyDescent="0.25">
      <c r="A341" s="279"/>
      <c r="B341" s="279"/>
      <c r="C341" s="267"/>
      <c r="D341" s="279"/>
      <c r="E341" s="278"/>
      <c r="F341" s="278"/>
      <c r="G341" s="278"/>
    </row>
    <row r="342" spans="1:7" x14ac:dyDescent="0.25">
      <c r="A342" s="279"/>
      <c r="B342" s="279"/>
      <c r="C342" s="267"/>
      <c r="D342" s="279"/>
      <c r="E342" s="278"/>
      <c r="F342" s="278"/>
      <c r="G342" s="278"/>
    </row>
    <row r="343" spans="1:7" x14ac:dyDescent="0.25">
      <c r="A343" s="279"/>
      <c r="B343" s="279"/>
      <c r="C343" s="267"/>
      <c r="D343" s="279"/>
      <c r="E343" s="278"/>
      <c r="F343" s="278"/>
      <c r="G343" s="278"/>
    </row>
    <row r="344" spans="1:7" x14ac:dyDescent="0.25">
      <c r="A344" s="279"/>
      <c r="B344" s="279"/>
      <c r="C344" s="267"/>
      <c r="D344" s="279"/>
      <c r="E344" s="278"/>
      <c r="F344" s="278"/>
      <c r="G344" s="278"/>
    </row>
    <row r="345" spans="1:7" x14ac:dyDescent="0.25">
      <c r="A345" s="279"/>
      <c r="B345" s="279"/>
      <c r="C345" s="267"/>
      <c r="D345" s="279"/>
      <c r="E345" s="278"/>
      <c r="F345" s="278"/>
      <c r="G345" s="278"/>
    </row>
    <row r="346" spans="1:7" x14ac:dyDescent="0.25">
      <c r="A346" s="279"/>
      <c r="B346" s="279"/>
      <c r="C346" s="267"/>
      <c r="D346" s="279"/>
      <c r="E346" s="278"/>
      <c r="F346" s="278"/>
      <c r="G346" s="278"/>
    </row>
    <row r="347" spans="1:7" x14ac:dyDescent="0.25">
      <c r="A347" s="279"/>
      <c r="B347" s="279"/>
      <c r="C347" s="267"/>
      <c r="D347" s="279"/>
      <c r="E347" s="278"/>
      <c r="F347" s="278"/>
      <c r="G347" s="278"/>
    </row>
    <row r="348" spans="1:7" x14ac:dyDescent="0.25">
      <c r="A348" s="279"/>
      <c r="B348" s="279"/>
      <c r="C348" s="267"/>
      <c r="D348" s="279"/>
      <c r="E348" s="278"/>
      <c r="F348" s="278"/>
      <c r="G348" s="278"/>
    </row>
    <row r="349" spans="1:7" x14ac:dyDescent="0.25">
      <c r="A349" s="279"/>
      <c r="B349" s="279"/>
      <c r="C349" s="267"/>
      <c r="D349" s="279"/>
      <c r="E349" s="278"/>
      <c r="F349" s="278"/>
      <c r="G349" s="278"/>
    </row>
    <row r="350" spans="1:7" x14ac:dyDescent="0.25">
      <c r="A350" s="279"/>
      <c r="B350" s="279"/>
      <c r="C350" s="267"/>
      <c r="D350" s="279"/>
      <c r="E350" s="278"/>
      <c r="F350" s="278"/>
      <c r="G350" s="278"/>
    </row>
    <row r="351" spans="1:7" x14ac:dyDescent="0.25">
      <c r="A351" s="279"/>
      <c r="B351" s="279"/>
      <c r="C351" s="267"/>
      <c r="D351" s="279"/>
      <c r="E351" s="278"/>
      <c r="F351" s="278"/>
      <c r="G351" s="278"/>
    </row>
    <row r="352" spans="1:7" x14ac:dyDescent="0.25">
      <c r="A352" s="279"/>
      <c r="B352" s="279"/>
      <c r="C352" s="267"/>
      <c r="D352" s="279"/>
      <c r="E352" s="278"/>
      <c r="F352" s="278"/>
      <c r="G352" s="278"/>
    </row>
    <row r="353" spans="1:7" x14ac:dyDescent="0.25">
      <c r="A353" s="279"/>
      <c r="B353" s="279"/>
      <c r="C353" s="267"/>
      <c r="D353" s="279"/>
      <c r="E353" s="278"/>
      <c r="F353" s="278"/>
      <c r="G353" s="278"/>
    </row>
    <row r="354" spans="1:7" x14ac:dyDescent="0.25">
      <c r="A354" s="279"/>
      <c r="B354" s="279"/>
      <c r="C354" s="267"/>
      <c r="D354" s="279"/>
      <c r="E354" s="278"/>
      <c r="F354" s="278"/>
      <c r="G354" s="278"/>
    </row>
    <row r="355" spans="1:7" x14ac:dyDescent="0.25">
      <c r="A355" s="279"/>
      <c r="B355" s="279"/>
      <c r="C355" s="267"/>
      <c r="D355" s="279"/>
      <c r="E355" s="278"/>
      <c r="F355" s="278"/>
      <c r="G355" s="278"/>
    </row>
    <row r="356" spans="1:7" x14ac:dyDescent="0.25">
      <c r="A356" s="279"/>
      <c r="B356" s="279"/>
      <c r="C356" s="267"/>
      <c r="D356" s="279"/>
      <c r="E356" s="278"/>
      <c r="F356" s="278"/>
      <c r="G356" s="278"/>
    </row>
    <row r="357" spans="1:7" x14ac:dyDescent="0.25">
      <c r="A357" s="279"/>
      <c r="B357" s="279"/>
      <c r="C357" s="267"/>
      <c r="D357" s="279"/>
      <c r="E357" s="278"/>
      <c r="F357" s="278"/>
      <c r="G357" s="278"/>
    </row>
    <row r="358" spans="1:7" x14ac:dyDescent="0.25">
      <c r="A358" s="279"/>
      <c r="B358" s="279"/>
      <c r="C358" s="267"/>
      <c r="D358" s="279"/>
      <c r="E358" s="278"/>
      <c r="F358" s="278"/>
      <c r="G358" s="278"/>
    </row>
    <row r="359" spans="1:7" x14ac:dyDescent="0.25">
      <c r="A359" s="279"/>
      <c r="B359" s="279"/>
      <c r="C359" s="267"/>
      <c r="D359" s="279"/>
      <c r="E359" s="278"/>
      <c r="F359" s="278"/>
      <c r="G359" s="278"/>
    </row>
    <row r="360" spans="1:7" x14ac:dyDescent="0.25">
      <c r="A360" s="279"/>
      <c r="B360" s="279"/>
      <c r="C360" s="267"/>
      <c r="D360" s="279"/>
      <c r="E360" s="278"/>
      <c r="F360" s="278"/>
      <c r="G360" s="278"/>
    </row>
    <row r="361" spans="1:7" x14ac:dyDescent="0.25">
      <c r="A361" s="279"/>
      <c r="B361" s="279"/>
      <c r="C361" s="267"/>
      <c r="D361" s="279"/>
      <c r="E361" s="278"/>
      <c r="F361" s="278"/>
      <c r="G361" s="278"/>
    </row>
    <row r="362" spans="1:7" x14ac:dyDescent="0.25">
      <c r="A362" s="279"/>
      <c r="B362" s="279"/>
      <c r="C362" s="267"/>
      <c r="D362" s="279"/>
      <c r="E362" s="278"/>
      <c r="F362" s="278"/>
      <c r="G362" s="278"/>
    </row>
    <row r="363" spans="1:7" x14ac:dyDescent="0.25">
      <c r="A363" s="279"/>
      <c r="B363" s="279"/>
      <c r="C363" s="267"/>
      <c r="D363" s="279"/>
      <c r="E363" s="278"/>
      <c r="F363" s="278"/>
      <c r="G363" s="278"/>
    </row>
    <row r="364" spans="1:7" x14ac:dyDescent="0.25">
      <c r="A364" s="279"/>
      <c r="B364" s="279"/>
      <c r="C364" s="267"/>
      <c r="D364" s="279"/>
      <c r="E364" s="278"/>
      <c r="F364" s="278"/>
      <c r="G364" s="278"/>
    </row>
    <row r="365" spans="1:7" x14ac:dyDescent="0.25">
      <c r="A365" s="279"/>
      <c r="B365" s="279"/>
      <c r="C365" s="267"/>
      <c r="D365" s="279"/>
      <c r="E365" s="278"/>
      <c r="F365" s="278"/>
      <c r="G365" s="278"/>
    </row>
    <row r="366" spans="1:7" x14ac:dyDescent="0.25">
      <c r="A366" s="279"/>
      <c r="B366" s="279"/>
      <c r="C366" s="267"/>
      <c r="D366" s="279"/>
      <c r="E366" s="278"/>
      <c r="F366" s="278"/>
      <c r="G366" s="278"/>
    </row>
    <row r="367" spans="1:7" x14ac:dyDescent="0.25">
      <c r="A367" s="279"/>
      <c r="B367" s="279"/>
      <c r="C367" s="267"/>
      <c r="D367" s="279"/>
      <c r="E367" s="278"/>
      <c r="F367" s="278"/>
      <c r="G367" s="278"/>
    </row>
    <row r="368" spans="1:7" x14ac:dyDescent="0.25">
      <c r="A368" s="279"/>
      <c r="B368" s="279"/>
      <c r="C368" s="267"/>
      <c r="D368" s="279"/>
      <c r="E368" s="278"/>
      <c r="F368" s="278"/>
      <c r="G368" s="278"/>
    </row>
    <row r="369" spans="1:7" x14ac:dyDescent="0.25">
      <c r="A369" s="279"/>
      <c r="B369" s="279"/>
      <c r="C369" s="267"/>
      <c r="D369" s="279"/>
      <c r="E369" s="278"/>
      <c r="F369" s="278"/>
      <c r="G369" s="278"/>
    </row>
    <row r="370" spans="1:7" x14ac:dyDescent="0.25">
      <c r="A370" s="279"/>
      <c r="B370" s="279"/>
      <c r="C370" s="267"/>
      <c r="D370" s="279"/>
      <c r="E370" s="278"/>
      <c r="F370" s="278"/>
      <c r="G370" s="278"/>
    </row>
    <row r="371" spans="1:7" x14ac:dyDescent="0.25">
      <c r="A371" s="279"/>
      <c r="B371" s="279"/>
      <c r="C371" s="267"/>
      <c r="D371" s="279"/>
      <c r="E371" s="278"/>
      <c r="F371" s="278"/>
      <c r="G371" s="278"/>
    </row>
    <row r="372" spans="1:7" x14ac:dyDescent="0.25">
      <c r="A372" s="279"/>
      <c r="B372" s="279"/>
      <c r="C372" s="267"/>
      <c r="D372" s="279"/>
      <c r="E372" s="278"/>
      <c r="F372" s="278"/>
      <c r="G372" s="278"/>
    </row>
    <row r="373" spans="1:7" x14ac:dyDescent="0.25">
      <c r="A373" s="279"/>
      <c r="B373" s="279"/>
      <c r="C373" s="267"/>
      <c r="D373" s="279"/>
      <c r="E373" s="278"/>
      <c r="F373" s="278"/>
      <c r="G373" s="278"/>
    </row>
    <row r="374" spans="1:7" x14ac:dyDescent="0.25">
      <c r="A374" s="279"/>
      <c r="B374" s="279"/>
      <c r="C374" s="267"/>
      <c r="D374" s="279"/>
      <c r="E374" s="278"/>
      <c r="F374" s="278"/>
      <c r="G374" s="278"/>
    </row>
    <row r="375" spans="1:7" x14ac:dyDescent="0.25">
      <c r="A375" s="279"/>
      <c r="B375" s="279"/>
      <c r="C375" s="267"/>
      <c r="D375" s="279"/>
      <c r="E375" s="278"/>
      <c r="F375" s="278"/>
      <c r="G375" s="278"/>
    </row>
    <row r="376" spans="1:7" x14ac:dyDescent="0.25">
      <c r="A376" s="279"/>
      <c r="B376" s="279"/>
      <c r="C376" s="267"/>
      <c r="D376" s="279"/>
      <c r="E376" s="278"/>
      <c r="F376" s="278"/>
      <c r="G376" s="278"/>
    </row>
    <row r="377" spans="1:7" x14ac:dyDescent="0.25">
      <c r="A377" s="279"/>
      <c r="B377" s="279"/>
      <c r="C377" s="267"/>
      <c r="D377" s="279"/>
      <c r="E377" s="278"/>
      <c r="F377" s="278"/>
      <c r="G377" s="278"/>
    </row>
    <row r="378" spans="1:7" x14ac:dyDescent="0.25">
      <c r="A378" s="279"/>
      <c r="B378" s="279"/>
      <c r="C378" s="267"/>
      <c r="D378" s="279"/>
      <c r="E378" s="278"/>
      <c r="F378" s="278"/>
      <c r="G378" s="278"/>
    </row>
    <row r="379" spans="1:7" x14ac:dyDescent="0.25">
      <c r="A379" s="279"/>
      <c r="B379" s="279"/>
      <c r="C379" s="267"/>
      <c r="D379" s="279"/>
      <c r="E379" s="278"/>
      <c r="F379" s="278"/>
      <c r="G379" s="278"/>
    </row>
    <row r="380" spans="1:7" ht="18.75" x14ac:dyDescent="0.25">
      <c r="A380" s="319"/>
      <c r="B380" s="320"/>
      <c r="C380" s="319"/>
      <c r="D380" s="319"/>
      <c r="E380" s="319"/>
      <c r="F380" s="319"/>
      <c r="G380" s="319"/>
    </row>
    <row r="381" spans="1:7" x14ac:dyDescent="0.25">
      <c r="A381" s="303"/>
      <c r="B381" s="303"/>
      <c r="C381" s="303"/>
      <c r="D381" s="303"/>
      <c r="E381" s="303"/>
      <c r="F381" s="303"/>
      <c r="G381" s="303"/>
    </row>
    <row r="382" spans="1:7" x14ac:dyDescent="0.25">
      <c r="A382" s="279"/>
      <c r="B382" s="279"/>
      <c r="C382" s="313"/>
      <c r="D382" s="280"/>
      <c r="E382" s="280"/>
      <c r="F382" s="289"/>
      <c r="G382" s="289"/>
    </row>
    <row r="383" spans="1:7" x14ac:dyDescent="0.25">
      <c r="A383" s="280"/>
      <c r="B383" s="279"/>
      <c r="C383" s="279"/>
      <c r="D383" s="280"/>
      <c r="E383" s="280"/>
      <c r="F383" s="289"/>
      <c r="G383" s="289"/>
    </row>
    <row r="384" spans="1:7" x14ac:dyDescent="0.25">
      <c r="A384" s="279"/>
      <c r="B384" s="279"/>
      <c r="C384" s="279"/>
      <c r="D384" s="280"/>
      <c r="E384" s="280"/>
      <c r="F384" s="289"/>
      <c r="G384" s="289"/>
    </row>
    <row r="385" spans="1:7" x14ac:dyDescent="0.25">
      <c r="A385" s="279"/>
      <c r="B385" s="281"/>
      <c r="C385" s="313"/>
      <c r="D385" s="313"/>
      <c r="E385" s="280"/>
      <c r="F385" s="268"/>
      <c r="G385" s="268"/>
    </row>
    <row r="386" spans="1:7" x14ac:dyDescent="0.25">
      <c r="A386" s="279"/>
      <c r="B386" s="281"/>
      <c r="C386" s="313"/>
      <c r="D386" s="313"/>
      <c r="E386" s="280"/>
      <c r="F386" s="268"/>
      <c r="G386" s="268"/>
    </row>
    <row r="387" spans="1:7" x14ac:dyDescent="0.25">
      <c r="A387" s="279"/>
      <c r="B387" s="281"/>
      <c r="C387" s="313"/>
      <c r="D387" s="313"/>
      <c r="E387" s="280"/>
      <c r="F387" s="268"/>
      <c r="G387" s="268"/>
    </row>
    <row r="388" spans="1:7" x14ac:dyDescent="0.25">
      <c r="A388" s="279"/>
      <c r="B388" s="281"/>
      <c r="C388" s="313"/>
      <c r="D388" s="313"/>
      <c r="E388" s="280"/>
      <c r="F388" s="268"/>
      <c r="G388" s="268"/>
    </row>
    <row r="389" spans="1:7" x14ac:dyDescent="0.25">
      <c r="A389" s="279"/>
      <c r="B389" s="281"/>
      <c r="C389" s="313"/>
      <c r="D389" s="313"/>
      <c r="E389" s="280"/>
      <c r="F389" s="268"/>
      <c r="G389" s="268"/>
    </row>
    <row r="390" spans="1:7" x14ac:dyDescent="0.25">
      <c r="A390" s="279"/>
      <c r="B390" s="281"/>
      <c r="C390" s="313"/>
      <c r="D390" s="313"/>
      <c r="E390" s="280"/>
      <c r="F390" s="268"/>
      <c r="G390" s="268"/>
    </row>
    <row r="391" spans="1:7" x14ac:dyDescent="0.25">
      <c r="A391" s="279"/>
      <c r="B391" s="281"/>
      <c r="C391" s="313"/>
      <c r="D391" s="313"/>
      <c r="E391" s="280"/>
      <c r="F391" s="268"/>
      <c r="G391" s="268"/>
    </row>
    <row r="392" spans="1:7" x14ac:dyDescent="0.25">
      <c r="A392" s="279"/>
      <c r="B392" s="281"/>
      <c r="C392" s="313"/>
      <c r="D392" s="323"/>
      <c r="E392" s="280"/>
      <c r="F392" s="268"/>
      <c r="G392" s="268"/>
    </row>
    <row r="393" spans="1:7" x14ac:dyDescent="0.25">
      <c r="A393" s="279"/>
      <c r="B393" s="281"/>
      <c r="C393" s="313"/>
      <c r="D393" s="323"/>
      <c r="E393" s="280"/>
      <c r="F393" s="268"/>
      <c r="G393" s="268"/>
    </row>
    <row r="394" spans="1:7" x14ac:dyDescent="0.25">
      <c r="A394" s="279"/>
      <c r="B394" s="281"/>
      <c r="C394" s="313"/>
      <c r="D394" s="323"/>
      <c r="E394" s="281"/>
      <c r="F394" s="268"/>
      <c r="G394" s="268"/>
    </row>
    <row r="395" spans="1:7" x14ac:dyDescent="0.25">
      <c r="A395" s="279"/>
      <c r="B395" s="281"/>
      <c r="C395" s="313"/>
      <c r="D395" s="323"/>
      <c r="E395" s="281"/>
      <c r="F395" s="268"/>
      <c r="G395" s="268"/>
    </row>
    <row r="396" spans="1:7" x14ac:dyDescent="0.25">
      <c r="A396" s="279"/>
      <c r="B396" s="281"/>
      <c r="C396" s="313"/>
      <c r="D396" s="323"/>
      <c r="E396" s="281"/>
      <c r="F396" s="268"/>
      <c r="G396" s="268"/>
    </row>
    <row r="397" spans="1:7" x14ac:dyDescent="0.25">
      <c r="A397" s="279"/>
      <c r="B397" s="281"/>
      <c r="C397" s="313"/>
      <c r="D397" s="323"/>
      <c r="E397" s="281"/>
      <c r="F397" s="268"/>
      <c r="G397" s="268"/>
    </row>
    <row r="398" spans="1:7" x14ac:dyDescent="0.25">
      <c r="A398" s="279"/>
      <c r="B398" s="281"/>
      <c r="C398" s="313"/>
      <c r="D398" s="323"/>
      <c r="E398" s="281"/>
      <c r="F398" s="268"/>
      <c r="G398" s="268"/>
    </row>
    <row r="399" spans="1:7" x14ac:dyDescent="0.25">
      <c r="A399" s="279"/>
      <c r="B399" s="281"/>
      <c r="C399" s="313"/>
      <c r="D399" s="323"/>
      <c r="E399" s="281"/>
      <c r="F399" s="268"/>
      <c r="G399" s="268"/>
    </row>
    <row r="400" spans="1:7" x14ac:dyDescent="0.25">
      <c r="A400" s="279"/>
      <c r="B400" s="281"/>
      <c r="C400" s="313"/>
      <c r="D400" s="323"/>
      <c r="E400" s="279"/>
      <c r="F400" s="268"/>
      <c r="G400" s="268"/>
    </row>
    <row r="401" spans="1:7" x14ac:dyDescent="0.25">
      <c r="A401" s="279"/>
      <c r="B401" s="281"/>
      <c r="C401" s="313"/>
      <c r="D401" s="323"/>
      <c r="E401" s="324"/>
      <c r="F401" s="268"/>
      <c r="G401" s="268"/>
    </row>
    <row r="402" spans="1:7" x14ac:dyDescent="0.25">
      <c r="A402" s="279"/>
      <c r="B402" s="281"/>
      <c r="C402" s="313"/>
      <c r="D402" s="323"/>
      <c r="E402" s="324"/>
      <c r="F402" s="268"/>
      <c r="G402" s="268"/>
    </row>
    <row r="403" spans="1:7" x14ac:dyDescent="0.25">
      <c r="A403" s="279"/>
      <c r="B403" s="281"/>
      <c r="C403" s="313"/>
      <c r="D403" s="323"/>
      <c r="E403" s="324"/>
      <c r="F403" s="268"/>
      <c r="G403" s="268"/>
    </row>
    <row r="404" spans="1:7" x14ac:dyDescent="0.25">
      <c r="A404" s="279"/>
      <c r="B404" s="281"/>
      <c r="C404" s="313"/>
      <c r="D404" s="323"/>
      <c r="E404" s="324"/>
      <c r="F404" s="268"/>
      <c r="G404" s="268"/>
    </row>
    <row r="405" spans="1:7" x14ac:dyDescent="0.25">
      <c r="A405" s="279"/>
      <c r="B405" s="281"/>
      <c r="C405" s="313"/>
      <c r="D405" s="323"/>
      <c r="E405" s="324"/>
      <c r="F405" s="268"/>
      <c r="G405" s="268"/>
    </row>
    <row r="406" spans="1:7" x14ac:dyDescent="0.25">
      <c r="A406" s="279"/>
      <c r="B406" s="281"/>
      <c r="C406" s="313"/>
      <c r="D406" s="323"/>
      <c r="E406" s="324"/>
      <c r="F406" s="268"/>
      <c r="G406" s="268"/>
    </row>
    <row r="407" spans="1:7" x14ac:dyDescent="0.25">
      <c r="A407" s="279"/>
      <c r="B407" s="281"/>
      <c r="C407" s="313"/>
      <c r="D407" s="323"/>
      <c r="E407" s="324"/>
      <c r="F407" s="268"/>
      <c r="G407" s="268"/>
    </row>
    <row r="408" spans="1:7" x14ac:dyDescent="0.25">
      <c r="A408" s="279"/>
      <c r="B408" s="281"/>
      <c r="C408" s="313"/>
      <c r="D408" s="323"/>
      <c r="E408" s="324"/>
      <c r="F408" s="268"/>
      <c r="G408" s="268"/>
    </row>
    <row r="409" spans="1:7" x14ac:dyDescent="0.25">
      <c r="A409" s="279"/>
      <c r="B409" s="325"/>
      <c r="C409" s="326"/>
      <c r="D409" s="327"/>
      <c r="E409" s="324"/>
      <c r="F409" s="328"/>
      <c r="G409" s="328"/>
    </row>
    <row r="410" spans="1:7" x14ac:dyDescent="0.25">
      <c r="A410" s="303"/>
      <c r="B410" s="303"/>
      <c r="C410" s="303"/>
      <c r="D410" s="303"/>
      <c r="E410" s="303"/>
      <c r="F410" s="303"/>
      <c r="G410" s="303"/>
    </row>
    <row r="411" spans="1:7" x14ac:dyDescent="0.25">
      <c r="A411" s="279"/>
      <c r="B411" s="279"/>
      <c r="C411" s="267"/>
      <c r="D411" s="279"/>
      <c r="E411" s="279"/>
      <c r="F411" s="279"/>
      <c r="G411" s="279"/>
    </row>
    <row r="412" spans="1:7" x14ac:dyDescent="0.25">
      <c r="A412" s="279"/>
      <c r="B412" s="279"/>
      <c r="C412" s="279"/>
      <c r="D412" s="279"/>
      <c r="E412" s="279"/>
      <c r="F412" s="279"/>
      <c r="G412" s="279"/>
    </row>
    <row r="413" spans="1:7" x14ac:dyDescent="0.25">
      <c r="A413" s="279"/>
      <c r="B413" s="281"/>
      <c r="C413" s="279"/>
      <c r="D413" s="279"/>
      <c r="E413" s="279"/>
      <c r="F413" s="279"/>
      <c r="G413" s="279"/>
    </row>
    <row r="414" spans="1:7" x14ac:dyDescent="0.25">
      <c r="A414" s="279"/>
      <c r="B414" s="279"/>
      <c r="C414" s="313"/>
      <c r="D414" s="323"/>
      <c r="E414" s="279"/>
      <c r="F414" s="268"/>
      <c r="G414" s="268"/>
    </row>
    <row r="415" spans="1:7" x14ac:dyDescent="0.25">
      <c r="A415" s="279"/>
      <c r="B415" s="279"/>
      <c r="C415" s="313"/>
      <c r="D415" s="323"/>
      <c r="E415" s="279"/>
      <c r="F415" s="268"/>
      <c r="G415" s="268"/>
    </row>
    <row r="416" spans="1:7" x14ac:dyDescent="0.25">
      <c r="A416" s="279"/>
      <c r="B416" s="279"/>
      <c r="C416" s="313"/>
      <c r="D416" s="323"/>
      <c r="E416" s="279"/>
      <c r="F416" s="268"/>
      <c r="G416" s="268"/>
    </row>
    <row r="417" spans="1:7" x14ac:dyDescent="0.25">
      <c r="A417" s="279"/>
      <c r="B417" s="279"/>
      <c r="C417" s="313"/>
      <c r="D417" s="323"/>
      <c r="E417" s="279"/>
      <c r="F417" s="268"/>
      <c r="G417" s="268"/>
    </row>
    <row r="418" spans="1:7" x14ac:dyDescent="0.25">
      <c r="A418" s="279"/>
      <c r="B418" s="279"/>
      <c r="C418" s="313"/>
      <c r="D418" s="323"/>
      <c r="E418" s="279"/>
      <c r="F418" s="268"/>
      <c r="G418" s="268"/>
    </row>
    <row r="419" spans="1:7" x14ac:dyDescent="0.25">
      <c r="A419" s="279"/>
      <c r="B419" s="279"/>
      <c r="C419" s="313"/>
      <c r="D419" s="323"/>
      <c r="E419" s="279"/>
      <c r="F419" s="268"/>
      <c r="G419" s="268"/>
    </row>
    <row r="420" spans="1:7" x14ac:dyDescent="0.25">
      <c r="A420" s="279"/>
      <c r="B420" s="279"/>
      <c r="C420" s="313"/>
      <c r="D420" s="323"/>
      <c r="E420" s="279"/>
      <c r="F420" s="268"/>
      <c r="G420" s="268"/>
    </row>
    <row r="421" spans="1:7" x14ac:dyDescent="0.25">
      <c r="A421" s="279"/>
      <c r="B421" s="279"/>
      <c r="C421" s="313"/>
      <c r="D421" s="323"/>
      <c r="E421" s="279"/>
      <c r="F421" s="268"/>
      <c r="G421" s="268"/>
    </row>
    <row r="422" spans="1:7" x14ac:dyDescent="0.25">
      <c r="A422" s="279"/>
      <c r="B422" s="325"/>
      <c r="C422" s="313"/>
      <c r="D422" s="323"/>
      <c r="E422" s="279"/>
      <c r="F422" s="267"/>
      <c r="G422" s="267"/>
    </row>
    <row r="423" spans="1:7" x14ac:dyDescent="0.25">
      <c r="A423" s="279"/>
      <c r="B423" s="309"/>
      <c r="C423" s="313"/>
      <c r="D423" s="323"/>
      <c r="E423" s="279"/>
      <c r="F423" s="268"/>
      <c r="G423" s="268"/>
    </row>
    <row r="424" spans="1:7" x14ac:dyDescent="0.25">
      <c r="A424" s="279"/>
      <c r="B424" s="309"/>
      <c r="C424" s="313"/>
      <c r="D424" s="323"/>
      <c r="E424" s="279"/>
      <c r="F424" s="268"/>
      <c r="G424" s="268"/>
    </row>
    <row r="425" spans="1:7" x14ac:dyDescent="0.25">
      <c r="A425" s="279"/>
      <c r="B425" s="309"/>
      <c r="C425" s="313"/>
      <c r="D425" s="323"/>
      <c r="E425" s="279"/>
      <c r="F425" s="268"/>
      <c r="G425" s="268"/>
    </row>
    <row r="426" spans="1:7" x14ac:dyDescent="0.25">
      <c r="A426" s="279"/>
      <c r="B426" s="309"/>
      <c r="C426" s="313"/>
      <c r="D426" s="323"/>
      <c r="E426" s="279"/>
      <c r="F426" s="268"/>
      <c r="G426" s="268"/>
    </row>
    <row r="427" spans="1:7" x14ac:dyDescent="0.25">
      <c r="A427" s="279"/>
      <c r="B427" s="309"/>
      <c r="C427" s="313"/>
      <c r="D427" s="323"/>
      <c r="E427" s="279"/>
      <c r="F427" s="268"/>
      <c r="G427" s="268"/>
    </row>
    <row r="428" spans="1:7" x14ac:dyDescent="0.25">
      <c r="A428" s="279"/>
      <c r="B428" s="309"/>
      <c r="C428" s="313"/>
      <c r="D428" s="323"/>
      <c r="E428" s="279"/>
      <c r="F428" s="268"/>
      <c r="G428" s="268"/>
    </row>
    <row r="429" spans="1:7" x14ac:dyDescent="0.25">
      <c r="A429" s="279"/>
      <c r="B429" s="309"/>
      <c r="C429" s="279"/>
      <c r="D429" s="279"/>
      <c r="E429" s="279"/>
      <c r="F429" s="329"/>
      <c r="G429" s="329"/>
    </row>
    <row r="430" spans="1:7" x14ac:dyDescent="0.25">
      <c r="A430" s="279"/>
      <c r="B430" s="309"/>
      <c r="C430" s="279"/>
      <c r="D430" s="279"/>
      <c r="E430" s="279"/>
      <c r="F430" s="329"/>
      <c r="G430" s="329"/>
    </row>
    <row r="431" spans="1:7" x14ac:dyDescent="0.25">
      <c r="A431" s="279"/>
      <c r="B431" s="309"/>
      <c r="C431" s="279"/>
      <c r="D431" s="279"/>
      <c r="E431" s="279"/>
      <c r="F431" s="324"/>
      <c r="G431" s="324"/>
    </row>
    <row r="432" spans="1:7" x14ac:dyDescent="0.25">
      <c r="A432" s="303"/>
      <c r="B432" s="303"/>
      <c r="C432" s="303"/>
      <c r="D432" s="303"/>
      <c r="E432" s="303"/>
      <c r="F432" s="303"/>
      <c r="G432" s="303"/>
    </row>
    <row r="433" spans="1:7" x14ac:dyDescent="0.25">
      <c r="A433" s="279"/>
      <c r="B433" s="279"/>
      <c r="C433" s="267"/>
      <c r="D433" s="279"/>
      <c r="E433" s="279"/>
      <c r="F433" s="279"/>
      <c r="G433" s="279"/>
    </row>
    <row r="434" spans="1:7" x14ac:dyDescent="0.25">
      <c r="A434" s="279"/>
      <c r="B434" s="279"/>
      <c r="C434" s="279"/>
      <c r="D434" s="279"/>
      <c r="E434" s="279"/>
      <c r="F434" s="279"/>
      <c r="G434" s="279"/>
    </row>
    <row r="435" spans="1:7" x14ac:dyDescent="0.25">
      <c r="A435" s="279"/>
      <c r="B435" s="281"/>
      <c r="C435" s="279"/>
      <c r="D435" s="279"/>
      <c r="E435" s="279"/>
      <c r="F435" s="279"/>
      <c r="G435" s="279"/>
    </row>
    <row r="436" spans="1:7" x14ac:dyDescent="0.25">
      <c r="A436" s="279"/>
      <c r="B436" s="279"/>
      <c r="C436" s="313"/>
      <c r="D436" s="323"/>
      <c r="E436" s="279"/>
      <c r="F436" s="268"/>
      <c r="G436" s="268"/>
    </row>
    <row r="437" spans="1:7" x14ac:dyDescent="0.25">
      <c r="A437" s="279"/>
      <c r="B437" s="279"/>
      <c r="C437" s="313"/>
      <c r="D437" s="323"/>
      <c r="E437" s="279"/>
      <c r="F437" s="268"/>
      <c r="G437" s="268"/>
    </row>
    <row r="438" spans="1:7" x14ac:dyDescent="0.25">
      <c r="A438" s="279"/>
      <c r="B438" s="279"/>
      <c r="C438" s="313"/>
      <c r="D438" s="323"/>
      <c r="E438" s="279"/>
      <c r="F438" s="268"/>
      <c r="G438" s="268"/>
    </row>
    <row r="439" spans="1:7" x14ac:dyDescent="0.25">
      <c r="A439" s="279"/>
      <c r="B439" s="279"/>
      <c r="C439" s="313"/>
      <c r="D439" s="323"/>
      <c r="E439" s="279"/>
      <c r="F439" s="268"/>
      <c r="G439" s="268"/>
    </row>
    <row r="440" spans="1:7" x14ac:dyDescent="0.25">
      <c r="A440" s="279"/>
      <c r="B440" s="279"/>
      <c r="C440" s="313"/>
      <c r="D440" s="323"/>
      <c r="E440" s="279"/>
      <c r="F440" s="268"/>
      <c r="G440" s="268"/>
    </row>
    <row r="441" spans="1:7" x14ac:dyDescent="0.25">
      <c r="A441" s="279"/>
      <c r="B441" s="279"/>
      <c r="C441" s="313"/>
      <c r="D441" s="323"/>
      <c r="E441" s="279"/>
      <c r="F441" s="268"/>
      <c r="G441" s="268"/>
    </row>
    <row r="442" spans="1:7" x14ac:dyDescent="0.25">
      <c r="A442" s="279"/>
      <c r="B442" s="279"/>
      <c r="C442" s="313"/>
      <c r="D442" s="323"/>
      <c r="E442" s="279"/>
      <c r="F442" s="268"/>
      <c r="G442" s="268"/>
    </row>
    <row r="443" spans="1:7" x14ac:dyDescent="0.25">
      <c r="A443" s="279"/>
      <c r="B443" s="279"/>
      <c r="C443" s="313"/>
      <c r="D443" s="323"/>
      <c r="E443" s="279"/>
      <c r="F443" s="268"/>
      <c r="G443" s="268"/>
    </row>
    <row r="444" spans="1:7" x14ac:dyDescent="0.25">
      <c r="A444" s="279"/>
      <c r="B444" s="325"/>
      <c r="C444" s="313"/>
      <c r="D444" s="323"/>
      <c r="E444" s="279"/>
      <c r="F444" s="267"/>
      <c r="G444" s="267"/>
    </row>
    <row r="445" spans="1:7" x14ac:dyDescent="0.25">
      <c r="A445" s="279"/>
      <c r="B445" s="309"/>
      <c r="C445" s="313"/>
      <c r="D445" s="323"/>
      <c r="E445" s="279"/>
      <c r="F445" s="268"/>
      <c r="G445" s="268"/>
    </row>
    <row r="446" spans="1:7" x14ac:dyDescent="0.25">
      <c r="A446" s="279"/>
      <c r="B446" s="309"/>
      <c r="C446" s="313"/>
      <c r="D446" s="323"/>
      <c r="E446" s="279"/>
      <c r="F446" s="268"/>
      <c r="G446" s="268"/>
    </row>
    <row r="447" spans="1:7" x14ac:dyDescent="0.25">
      <c r="A447" s="279"/>
      <c r="B447" s="309"/>
      <c r="C447" s="313"/>
      <c r="D447" s="323"/>
      <c r="E447" s="279"/>
      <c r="F447" s="268"/>
      <c r="G447" s="268"/>
    </row>
    <row r="448" spans="1:7" x14ac:dyDescent="0.25">
      <c r="A448" s="279"/>
      <c r="B448" s="309"/>
      <c r="C448" s="313"/>
      <c r="D448" s="323"/>
      <c r="E448" s="279"/>
      <c r="F448" s="268"/>
      <c r="G448" s="268"/>
    </row>
    <row r="449" spans="1:7" x14ac:dyDescent="0.25">
      <c r="A449" s="279"/>
      <c r="B449" s="309"/>
      <c r="C449" s="313"/>
      <c r="D449" s="323"/>
      <c r="E449" s="279"/>
      <c r="F449" s="268"/>
      <c r="G449" s="268"/>
    </row>
    <row r="450" spans="1:7" x14ac:dyDescent="0.25">
      <c r="A450" s="279"/>
      <c r="B450" s="309"/>
      <c r="C450" s="313"/>
      <c r="D450" s="323"/>
      <c r="E450" s="279"/>
      <c r="F450" s="268"/>
      <c r="G450" s="268"/>
    </row>
    <row r="451" spans="1:7" x14ac:dyDescent="0.25">
      <c r="A451" s="279"/>
      <c r="B451" s="309"/>
      <c r="C451" s="279"/>
      <c r="D451" s="279"/>
      <c r="E451" s="279"/>
      <c r="F451" s="268"/>
      <c r="G451" s="268"/>
    </row>
    <row r="452" spans="1:7" x14ac:dyDescent="0.25">
      <c r="A452" s="279"/>
      <c r="B452" s="309"/>
      <c r="C452" s="279"/>
      <c r="D452" s="279"/>
      <c r="E452" s="279"/>
      <c r="F452" s="268"/>
      <c r="G452" s="268"/>
    </row>
    <row r="453" spans="1:7" x14ac:dyDescent="0.25">
      <c r="A453" s="279"/>
      <c r="B453" s="309"/>
      <c r="C453" s="279"/>
      <c r="D453" s="279"/>
      <c r="E453" s="279"/>
      <c r="F453" s="268"/>
      <c r="G453" s="267"/>
    </row>
    <row r="454" spans="1:7" x14ac:dyDescent="0.25">
      <c r="A454" s="303"/>
      <c r="B454" s="303"/>
      <c r="C454" s="303"/>
      <c r="D454" s="303"/>
      <c r="E454" s="303"/>
      <c r="F454" s="303"/>
      <c r="G454" s="303"/>
    </row>
    <row r="455" spans="1:7" x14ac:dyDescent="0.25">
      <c r="A455" s="279"/>
      <c r="B455" s="281"/>
      <c r="C455" s="267"/>
      <c r="D455" s="267"/>
      <c r="E455" s="279"/>
      <c r="F455" s="279"/>
      <c r="G455" s="279"/>
    </row>
    <row r="456" spans="1:7" x14ac:dyDescent="0.25">
      <c r="A456" s="279"/>
      <c r="B456" s="281"/>
      <c r="C456" s="267"/>
      <c r="D456" s="267"/>
      <c r="E456" s="279"/>
      <c r="F456" s="279"/>
      <c r="G456" s="279"/>
    </row>
    <row r="457" spans="1:7" x14ac:dyDescent="0.25">
      <c r="A457" s="279"/>
      <c r="B457" s="281"/>
      <c r="C457" s="267"/>
      <c r="D457" s="267"/>
      <c r="E457" s="279"/>
      <c r="F457" s="279"/>
      <c r="G457" s="279"/>
    </row>
    <row r="458" spans="1:7" x14ac:dyDescent="0.25">
      <c r="A458" s="279"/>
      <c r="B458" s="281"/>
      <c r="C458" s="267"/>
      <c r="D458" s="267"/>
      <c r="E458" s="279"/>
      <c r="F458" s="279"/>
      <c r="G458" s="279"/>
    </row>
    <row r="459" spans="1:7" x14ac:dyDescent="0.25">
      <c r="A459" s="279"/>
      <c r="B459" s="281"/>
      <c r="C459" s="267"/>
      <c r="D459" s="267"/>
      <c r="E459" s="279"/>
      <c r="F459" s="279"/>
      <c r="G459" s="279"/>
    </row>
    <row r="460" spans="1:7" x14ac:dyDescent="0.25">
      <c r="A460" s="279"/>
      <c r="B460" s="281"/>
      <c r="C460" s="267"/>
      <c r="D460" s="267"/>
      <c r="E460" s="279"/>
      <c r="F460" s="279"/>
      <c r="G460" s="279"/>
    </row>
    <row r="461" spans="1:7" x14ac:dyDescent="0.25">
      <c r="A461" s="279"/>
      <c r="B461" s="281"/>
      <c r="C461" s="267"/>
      <c r="D461" s="267"/>
      <c r="E461" s="279"/>
      <c r="F461" s="279"/>
      <c r="G461" s="279"/>
    </row>
    <row r="462" spans="1:7" x14ac:dyDescent="0.25">
      <c r="A462" s="279"/>
      <c r="B462" s="281"/>
      <c r="C462" s="267"/>
      <c r="D462" s="267"/>
      <c r="E462" s="279"/>
      <c r="F462" s="279"/>
      <c r="G462" s="279"/>
    </row>
    <row r="463" spans="1:7" x14ac:dyDescent="0.25">
      <c r="A463" s="279"/>
      <c r="B463" s="281"/>
      <c r="C463" s="267"/>
      <c r="D463" s="267"/>
      <c r="E463" s="279"/>
      <c r="F463" s="279"/>
      <c r="G463" s="279"/>
    </row>
    <row r="464" spans="1:7" x14ac:dyDescent="0.25">
      <c r="A464" s="279"/>
      <c r="B464" s="281"/>
      <c r="C464" s="267"/>
      <c r="D464" s="267"/>
      <c r="E464" s="279"/>
      <c r="F464" s="279"/>
      <c r="G464" s="279"/>
    </row>
    <row r="465" spans="1:7" x14ac:dyDescent="0.25">
      <c r="A465" s="279"/>
      <c r="B465" s="309"/>
      <c r="C465" s="267"/>
      <c r="D465" s="279"/>
      <c r="E465" s="279"/>
      <c r="F465" s="279"/>
      <c r="G465" s="279"/>
    </row>
    <row r="466" spans="1:7" x14ac:dyDescent="0.25">
      <c r="A466" s="279"/>
      <c r="B466" s="309"/>
      <c r="C466" s="267"/>
      <c r="D466" s="279"/>
      <c r="E466" s="279"/>
      <c r="F466" s="279"/>
      <c r="G466" s="279"/>
    </row>
    <row r="467" spans="1:7" x14ac:dyDescent="0.25">
      <c r="A467" s="279"/>
      <c r="B467" s="309"/>
      <c r="C467" s="267"/>
      <c r="D467" s="279"/>
      <c r="E467" s="279"/>
      <c r="F467" s="279"/>
      <c r="G467" s="279"/>
    </row>
    <row r="468" spans="1:7" x14ac:dyDescent="0.25">
      <c r="A468" s="279"/>
      <c r="B468" s="309"/>
      <c r="C468" s="267"/>
      <c r="D468" s="279"/>
      <c r="E468" s="279"/>
      <c r="F468" s="279"/>
      <c r="G468" s="279"/>
    </row>
    <row r="469" spans="1:7" x14ac:dyDescent="0.25">
      <c r="A469" s="279"/>
      <c r="B469" s="309"/>
      <c r="C469" s="267"/>
      <c r="D469" s="279"/>
      <c r="E469" s="279"/>
      <c r="F469" s="279"/>
      <c r="G469" s="279"/>
    </row>
    <row r="470" spans="1:7" x14ac:dyDescent="0.25">
      <c r="A470" s="279"/>
      <c r="B470" s="309"/>
      <c r="C470" s="267"/>
      <c r="D470" s="279"/>
      <c r="E470" s="279"/>
      <c r="F470" s="279"/>
      <c r="G470" s="279"/>
    </row>
    <row r="471" spans="1:7" x14ac:dyDescent="0.25">
      <c r="A471" s="279"/>
      <c r="B471" s="309"/>
      <c r="C471" s="267"/>
      <c r="D471" s="279"/>
      <c r="E471" s="279"/>
      <c r="F471" s="279"/>
      <c r="G471" s="279"/>
    </row>
    <row r="472" spans="1:7" x14ac:dyDescent="0.25">
      <c r="A472" s="279"/>
      <c r="B472" s="309"/>
      <c r="C472" s="267"/>
      <c r="D472" s="279"/>
      <c r="E472" s="279"/>
      <c r="F472" s="279"/>
      <c r="G472" s="279"/>
    </row>
    <row r="473" spans="1:7" x14ac:dyDescent="0.25">
      <c r="A473" s="279"/>
      <c r="B473" s="309"/>
      <c r="C473" s="267"/>
      <c r="D473" s="279"/>
      <c r="E473" s="279"/>
      <c r="F473" s="279"/>
      <c r="G473" s="279"/>
    </row>
    <row r="474" spans="1:7" x14ac:dyDescent="0.25">
      <c r="A474" s="279"/>
      <c r="B474" s="309"/>
      <c r="C474" s="267"/>
      <c r="D474" s="279"/>
      <c r="E474" s="279"/>
      <c r="F474" s="279"/>
      <c r="G474" s="279"/>
    </row>
    <row r="475" spans="1:7" x14ac:dyDescent="0.25">
      <c r="A475" s="279"/>
      <c r="B475" s="309"/>
      <c r="C475" s="267"/>
      <c r="D475" s="279"/>
      <c r="E475" s="279"/>
      <c r="F475" s="279"/>
      <c r="G475" s="279"/>
    </row>
    <row r="476" spans="1:7" x14ac:dyDescent="0.25">
      <c r="A476" s="279"/>
      <c r="B476" s="309"/>
      <c r="C476" s="267"/>
      <c r="D476" s="279"/>
      <c r="E476" s="279"/>
      <c r="F476" s="279"/>
      <c r="G476" s="278"/>
    </row>
    <row r="477" spans="1:7" x14ac:dyDescent="0.25">
      <c r="A477" s="279"/>
      <c r="B477" s="309"/>
      <c r="C477" s="267"/>
      <c r="D477" s="279"/>
      <c r="E477" s="279"/>
      <c r="F477" s="279"/>
      <c r="G477" s="278"/>
    </row>
    <row r="478" spans="1:7" x14ac:dyDescent="0.25">
      <c r="A478" s="279"/>
      <c r="B478" s="309"/>
      <c r="C478" s="267"/>
      <c r="D478" s="279"/>
      <c r="E478" s="279"/>
      <c r="F478" s="279"/>
      <c r="G478" s="278"/>
    </row>
    <row r="479" spans="1:7" x14ac:dyDescent="0.25">
      <c r="A479" s="279"/>
      <c r="B479" s="309"/>
      <c r="C479" s="267"/>
      <c r="D479" s="331"/>
      <c r="E479" s="331"/>
      <c r="F479" s="331"/>
      <c r="G479" s="331"/>
    </row>
    <row r="480" spans="1:7" x14ac:dyDescent="0.25">
      <c r="A480" s="279"/>
      <c r="B480" s="309"/>
      <c r="C480" s="267"/>
      <c r="D480" s="331"/>
      <c r="E480" s="331"/>
      <c r="F480" s="331"/>
      <c r="G480" s="331"/>
    </row>
    <row r="481" spans="1:7" x14ac:dyDescent="0.25">
      <c r="A481" s="279"/>
      <c r="B481" s="309"/>
      <c r="C481" s="267"/>
      <c r="D481" s="331"/>
      <c r="E481" s="331"/>
      <c r="F481" s="331"/>
      <c r="G481" s="331"/>
    </row>
    <row r="482" spans="1:7" x14ac:dyDescent="0.25">
      <c r="A482" s="303"/>
      <c r="B482" s="303"/>
      <c r="C482" s="303"/>
      <c r="D482" s="303"/>
      <c r="E482" s="303"/>
      <c r="F482" s="303"/>
      <c r="G482" s="303"/>
    </row>
    <row r="483" spans="1:7" x14ac:dyDescent="0.25">
      <c r="A483" s="279"/>
      <c r="B483" s="281"/>
      <c r="C483" s="279"/>
      <c r="D483" s="279"/>
      <c r="E483" s="282"/>
      <c r="F483" s="268"/>
      <c r="G483" s="268"/>
    </row>
    <row r="484" spans="1:7" x14ac:dyDescent="0.25">
      <c r="A484" s="279"/>
      <c r="B484" s="281"/>
      <c r="C484" s="279"/>
      <c r="D484" s="279"/>
      <c r="E484" s="282"/>
      <c r="F484" s="268"/>
      <c r="G484" s="268"/>
    </row>
    <row r="485" spans="1:7" x14ac:dyDescent="0.25">
      <c r="A485" s="279"/>
      <c r="B485" s="281"/>
      <c r="C485" s="279"/>
      <c r="D485" s="279"/>
      <c r="E485" s="282"/>
      <c r="F485" s="268"/>
      <c r="G485" s="268"/>
    </row>
    <row r="486" spans="1:7" x14ac:dyDescent="0.25">
      <c r="A486" s="279"/>
      <c r="B486" s="281"/>
      <c r="C486" s="279"/>
      <c r="D486" s="279"/>
      <c r="E486" s="282"/>
      <c r="F486" s="268"/>
      <c r="G486" s="268"/>
    </row>
    <row r="487" spans="1:7" x14ac:dyDescent="0.25">
      <c r="A487" s="279"/>
      <c r="B487" s="281"/>
      <c r="C487" s="279"/>
      <c r="D487" s="279"/>
      <c r="E487" s="282"/>
      <c r="F487" s="268"/>
      <c r="G487" s="268"/>
    </row>
    <row r="488" spans="1:7" x14ac:dyDescent="0.25">
      <c r="A488" s="279"/>
      <c r="B488" s="281"/>
      <c r="C488" s="279"/>
      <c r="D488" s="279"/>
      <c r="E488" s="282"/>
      <c r="F488" s="268"/>
      <c r="G488" s="268"/>
    </row>
    <row r="489" spans="1:7" x14ac:dyDescent="0.25">
      <c r="A489" s="279"/>
      <c r="B489" s="281"/>
      <c r="C489" s="279"/>
      <c r="D489" s="279"/>
      <c r="E489" s="282"/>
      <c r="F489" s="268"/>
      <c r="G489" s="268"/>
    </row>
    <row r="490" spans="1:7" x14ac:dyDescent="0.25">
      <c r="A490" s="279"/>
      <c r="B490" s="281"/>
      <c r="C490" s="279"/>
      <c r="D490" s="279"/>
      <c r="E490" s="282"/>
      <c r="F490" s="268"/>
      <c r="G490" s="268"/>
    </row>
    <row r="491" spans="1:7" x14ac:dyDescent="0.25">
      <c r="A491" s="279"/>
      <c r="B491" s="281"/>
      <c r="C491" s="279"/>
      <c r="D491" s="279"/>
      <c r="E491" s="282"/>
      <c r="F491" s="268"/>
      <c r="G491" s="268"/>
    </row>
    <row r="492" spans="1:7" x14ac:dyDescent="0.25">
      <c r="A492" s="279"/>
      <c r="B492" s="281"/>
      <c r="C492" s="279"/>
      <c r="D492" s="279"/>
      <c r="E492" s="282"/>
      <c r="F492" s="268"/>
      <c r="G492" s="268"/>
    </row>
    <row r="493" spans="1:7" x14ac:dyDescent="0.25">
      <c r="A493" s="279"/>
      <c r="B493" s="281"/>
      <c r="C493" s="279"/>
      <c r="D493" s="279"/>
      <c r="E493" s="282"/>
      <c r="F493" s="268"/>
      <c r="G493" s="268"/>
    </row>
    <row r="494" spans="1:7" x14ac:dyDescent="0.25">
      <c r="A494" s="279"/>
      <c r="B494" s="281"/>
      <c r="C494" s="279"/>
      <c r="D494" s="279"/>
      <c r="E494" s="282"/>
      <c r="F494" s="268"/>
      <c r="G494" s="268"/>
    </row>
    <row r="495" spans="1:7" x14ac:dyDescent="0.25">
      <c r="A495" s="279"/>
      <c r="B495" s="281"/>
      <c r="C495" s="279"/>
      <c r="D495" s="279"/>
      <c r="E495" s="282"/>
      <c r="F495" s="268"/>
      <c r="G495" s="268"/>
    </row>
    <row r="496" spans="1:7" x14ac:dyDescent="0.25">
      <c r="A496" s="279"/>
      <c r="B496" s="281"/>
      <c r="C496" s="279"/>
      <c r="D496" s="279"/>
      <c r="E496" s="282"/>
      <c r="F496" s="268"/>
      <c r="G496" s="268"/>
    </row>
    <row r="497" spans="1:7" x14ac:dyDescent="0.25">
      <c r="A497" s="279"/>
      <c r="B497" s="281"/>
      <c r="C497" s="279"/>
      <c r="D497" s="279"/>
      <c r="E497" s="282"/>
      <c r="F497" s="268"/>
      <c r="G497" s="268"/>
    </row>
    <row r="498" spans="1:7" x14ac:dyDescent="0.25">
      <c r="A498" s="279"/>
      <c r="B498" s="281"/>
      <c r="C498" s="279"/>
      <c r="D498" s="279"/>
      <c r="E498" s="282"/>
      <c r="F498" s="268"/>
      <c r="G498" s="268"/>
    </row>
    <row r="499" spans="1:7" x14ac:dyDescent="0.25">
      <c r="A499" s="279"/>
      <c r="B499" s="281"/>
      <c r="C499" s="279"/>
      <c r="D499" s="279"/>
      <c r="E499" s="282"/>
      <c r="F499" s="268"/>
      <c r="G499" s="268"/>
    </row>
    <row r="500" spans="1:7" x14ac:dyDescent="0.25">
      <c r="A500" s="279"/>
      <c r="B500" s="281"/>
      <c r="C500" s="279"/>
      <c r="D500" s="279"/>
      <c r="E500" s="282"/>
      <c r="F500" s="268"/>
      <c r="G500" s="268"/>
    </row>
    <row r="501" spans="1:7" x14ac:dyDescent="0.25">
      <c r="A501" s="279"/>
      <c r="B501" s="281"/>
      <c r="C501" s="279"/>
      <c r="D501" s="279"/>
      <c r="E501" s="282"/>
      <c r="F501" s="282"/>
      <c r="G501" s="282"/>
    </row>
    <row r="502" spans="1:7" x14ac:dyDescent="0.25">
      <c r="A502" s="279"/>
      <c r="B502" s="281"/>
      <c r="C502" s="279"/>
      <c r="D502" s="279"/>
      <c r="E502" s="282"/>
      <c r="F502" s="282"/>
      <c r="G502" s="282"/>
    </row>
    <row r="503" spans="1:7" x14ac:dyDescent="0.25">
      <c r="A503" s="279"/>
      <c r="B503" s="281"/>
      <c r="C503" s="279"/>
      <c r="D503" s="279"/>
      <c r="E503" s="282"/>
      <c r="F503" s="282"/>
      <c r="G503" s="282"/>
    </row>
    <row r="504" spans="1:7" x14ac:dyDescent="0.25">
      <c r="A504" s="279"/>
      <c r="B504" s="281"/>
      <c r="C504" s="279"/>
      <c r="D504" s="279"/>
      <c r="E504" s="282"/>
      <c r="F504" s="282"/>
      <c r="G504" s="282"/>
    </row>
    <row r="505" spans="1:7" x14ac:dyDescent="0.25">
      <c r="A505" s="303"/>
      <c r="B505" s="303"/>
      <c r="C505" s="303"/>
      <c r="D505" s="303"/>
      <c r="E505" s="303"/>
      <c r="F505" s="303"/>
      <c r="G505" s="303"/>
    </row>
    <row r="506" spans="1:7" x14ac:dyDescent="0.25">
      <c r="A506" s="279"/>
      <c r="B506" s="281"/>
      <c r="C506" s="279"/>
      <c r="D506" s="279"/>
      <c r="E506" s="282"/>
      <c r="F506" s="268"/>
      <c r="G506" s="268"/>
    </row>
    <row r="507" spans="1:7" x14ac:dyDescent="0.25">
      <c r="A507" s="279"/>
      <c r="B507" s="281"/>
      <c r="C507" s="279"/>
      <c r="D507" s="279"/>
      <c r="E507" s="282"/>
      <c r="F507" s="268"/>
      <c r="G507" s="268"/>
    </row>
    <row r="508" spans="1:7" x14ac:dyDescent="0.25">
      <c r="A508" s="279"/>
      <c r="B508" s="281"/>
      <c r="C508" s="279"/>
      <c r="D508" s="279"/>
      <c r="E508" s="282"/>
      <c r="F508" s="268"/>
      <c r="G508" s="268"/>
    </row>
    <row r="509" spans="1:7" x14ac:dyDescent="0.25">
      <c r="A509" s="279"/>
      <c r="B509" s="281"/>
      <c r="C509" s="279"/>
      <c r="D509" s="279"/>
      <c r="E509" s="282"/>
      <c r="F509" s="268"/>
      <c r="G509" s="268"/>
    </row>
    <row r="510" spans="1:7" x14ac:dyDescent="0.25">
      <c r="A510" s="279"/>
      <c r="B510" s="281"/>
      <c r="C510" s="279"/>
      <c r="D510" s="279"/>
      <c r="E510" s="282"/>
      <c r="F510" s="268"/>
      <c r="G510" s="268"/>
    </row>
    <row r="511" spans="1:7" x14ac:dyDescent="0.25">
      <c r="A511" s="279"/>
      <c r="B511" s="281"/>
      <c r="C511" s="279"/>
      <c r="D511" s="279"/>
      <c r="E511" s="282"/>
      <c r="F511" s="268"/>
      <c r="G511" s="268"/>
    </row>
    <row r="512" spans="1:7" x14ac:dyDescent="0.25">
      <c r="A512" s="279"/>
      <c r="B512" s="281"/>
      <c r="C512" s="279"/>
      <c r="D512" s="279"/>
      <c r="E512" s="282"/>
      <c r="F512" s="268"/>
      <c r="G512" s="268"/>
    </row>
    <row r="513" spans="1:7" x14ac:dyDescent="0.25">
      <c r="A513" s="279"/>
      <c r="B513" s="281"/>
      <c r="C513" s="279"/>
      <c r="D513" s="279"/>
      <c r="E513" s="282"/>
      <c r="F513" s="268"/>
      <c r="G513" s="268"/>
    </row>
    <row r="514" spans="1:7" x14ac:dyDescent="0.25">
      <c r="A514" s="279"/>
      <c r="B514" s="281"/>
      <c r="C514" s="279"/>
      <c r="D514" s="279"/>
      <c r="E514" s="282"/>
      <c r="F514" s="268"/>
      <c r="G514" s="268"/>
    </row>
    <row r="515" spans="1:7" x14ac:dyDescent="0.25">
      <c r="A515" s="279"/>
      <c r="B515" s="281"/>
      <c r="C515" s="279"/>
      <c r="D515" s="279"/>
      <c r="E515" s="282"/>
      <c r="F515" s="282"/>
      <c r="G515" s="282"/>
    </row>
  </sheetData>
  <sheetProtection algorithmName="SHA-512" hashValue="GsmY0kMn+3YBKefRBdMwpKWaiECmZZHeyaPgKbDL99JrBSAHCQJapWplcwfQbvaOoMwFYE9bIJ77U7s/QwXGWQ==" saltValue="VnnXW4ROpRLX9c4GL108iA==" spinCount="100000" sheet="1" formatCells="0" formatColumns="0" formatRows="0" insertHyperlinks="0" sort="0" autoFilter="0" pivotTables="0"/>
  <protectedRanges>
    <protectedRange sqref="C5 B83:E120 E23:G25 E26:H26 C52:D61 C65:D80 C63:D63 C33:D50 C16:D31"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xr:uid="{00000000-0004-0000-1500-000000000000}"/>
    <hyperlink ref="G5" r:id="rId2" xr:uid="{00000000-0004-0000-1500-000001000000}"/>
    <hyperlink ref="B8:C8" location="'Temp. Optional COVID 19 impact'!B14" display="1.  Share of assets affected by payment holidays caused by COVID 19" xr:uid="{00000000-0004-0000-1500-000002000000}"/>
    <hyperlink ref="B9:C9" location="'Temp. Optional COVID 19 impact'!B19" display="2. Additional information on the cover pool section affected by payment holidays" xr:uid="{00000000-0004-0000-1500-000003000000}"/>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70"/>
  <sheetViews>
    <sheetView zoomScale="80" zoomScaleNormal="80" workbookViewId="0"/>
  </sheetViews>
  <sheetFormatPr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1626</v>
      </c>
      <c r="D9" s="24"/>
      <c r="E9" s="24"/>
      <c r="F9" s="24"/>
      <c r="G9" s="24"/>
      <c r="H9" s="24"/>
      <c r="I9" s="7"/>
      <c r="J9" s="8"/>
      <c r="M9" s="22"/>
      <c r="N9" s="7"/>
    </row>
    <row r="10" spans="1:14" x14ac:dyDescent="0.25">
      <c r="B10" s="6"/>
      <c r="C10" s="23" t="s">
        <v>1627</v>
      </c>
      <c r="D10" s="29"/>
      <c r="E10" s="29"/>
      <c r="F10" s="24"/>
      <c r="G10" s="24"/>
      <c r="H10" s="24"/>
      <c r="I10" s="7"/>
      <c r="J10" s="8"/>
      <c r="M10" s="22"/>
      <c r="N10" s="7"/>
    </row>
    <row r="11" spans="1:14" x14ac:dyDescent="0.25">
      <c r="B11" s="6"/>
      <c r="C11" s="23" t="s">
        <v>1628</v>
      </c>
      <c r="D11" s="24"/>
      <c r="E11" s="24"/>
      <c r="F11" s="24"/>
      <c r="G11" s="24"/>
      <c r="H11" s="24"/>
      <c r="I11" s="7"/>
      <c r="J11" s="8"/>
      <c r="M11" s="22"/>
      <c r="N11" s="22"/>
    </row>
    <row r="12" spans="1:14" x14ac:dyDescent="0.25">
      <c r="B12" s="6"/>
      <c r="C12" s="23"/>
      <c r="D12" s="23" t="s">
        <v>1629</v>
      </c>
      <c r="E12" s="24"/>
      <c r="F12" s="24"/>
      <c r="G12" s="24"/>
      <c r="H12" s="24"/>
      <c r="I12" s="7"/>
      <c r="J12" s="8"/>
      <c r="M12" s="22"/>
      <c r="N12" s="22"/>
    </row>
    <row r="13" spans="1:14" x14ac:dyDescent="0.25">
      <c r="B13" s="6"/>
      <c r="C13" s="23"/>
      <c r="D13" s="23" t="s">
        <v>1630</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1631</v>
      </c>
      <c r="D17" s="23"/>
      <c r="E17" s="23"/>
      <c r="F17" s="28"/>
      <c r="G17" s="28"/>
      <c r="H17" s="28"/>
      <c r="I17" s="28"/>
      <c r="J17" s="8"/>
      <c r="M17" s="22"/>
      <c r="N17" s="23"/>
    </row>
    <row r="18" spans="2:14" s="2" customFormat="1" x14ac:dyDescent="0.25">
      <c r="B18" s="6"/>
      <c r="C18" s="29" t="s">
        <v>1632</v>
      </c>
      <c r="D18" s="29"/>
      <c r="E18" s="24"/>
      <c r="F18" s="28"/>
      <c r="G18" s="28"/>
      <c r="H18" s="28"/>
      <c r="I18" s="28"/>
      <c r="J18" s="8"/>
      <c r="M18" s="22"/>
      <c r="N18" s="23"/>
    </row>
    <row r="19" spans="2:14" s="2" customFormat="1" x14ac:dyDescent="0.25">
      <c r="B19" s="6"/>
      <c r="C19" s="23" t="s">
        <v>1633</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1634</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1635</v>
      </c>
      <c r="D24" s="23"/>
      <c r="E24" s="23"/>
      <c r="F24" s="31"/>
      <c r="G24" s="31"/>
      <c r="H24" s="31"/>
      <c r="I24" s="14"/>
      <c r="J24" s="8"/>
    </row>
    <row r="25" spans="2:14" s="2" customFormat="1" ht="15" customHeight="1" x14ac:dyDescent="0.25">
      <c r="B25" s="6"/>
      <c r="C25" s="618" t="s">
        <v>1637</v>
      </c>
      <c r="D25" s="618"/>
      <c r="E25" s="618"/>
      <c r="F25" s="618"/>
      <c r="G25" s="618"/>
      <c r="H25" s="618"/>
      <c r="I25" s="14"/>
      <c r="J25" s="8"/>
    </row>
    <row r="26" spans="2:14" s="2" customFormat="1" x14ac:dyDescent="0.25">
      <c r="B26" s="6"/>
      <c r="C26" s="618"/>
      <c r="D26" s="618"/>
      <c r="E26" s="618"/>
      <c r="F26" s="618"/>
      <c r="G26" s="618"/>
      <c r="H26" s="618"/>
      <c r="I26" s="14"/>
      <c r="J26" s="8"/>
    </row>
    <row r="27" spans="2:14" s="2" customFormat="1" x14ac:dyDescent="0.25">
      <c r="B27" s="6"/>
      <c r="C27" s="618" t="s">
        <v>1636</v>
      </c>
      <c r="D27" s="618"/>
      <c r="E27" s="618"/>
      <c r="F27" s="618"/>
      <c r="G27" s="618"/>
      <c r="H27" s="618"/>
      <c r="I27" s="14"/>
      <c r="J27" s="8"/>
    </row>
    <row r="28" spans="2:14" s="2" customFormat="1" x14ac:dyDescent="0.25">
      <c r="B28" s="6"/>
      <c r="C28" s="618"/>
      <c r="D28" s="618"/>
      <c r="E28" s="618"/>
      <c r="F28" s="618"/>
      <c r="G28" s="618"/>
      <c r="H28" s="618"/>
      <c r="I28" s="14"/>
      <c r="J28" s="8"/>
    </row>
    <row r="29" spans="2:14" s="2" customFormat="1" x14ac:dyDescent="0.25">
      <c r="B29" s="6"/>
      <c r="C29" s="618" t="s">
        <v>1638</v>
      </c>
      <c r="D29" s="618"/>
      <c r="E29" s="618"/>
      <c r="F29" s="618"/>
      <c r="G29" s="618"/>
      <c r="H29" s="618"/>
      <c r="I29" s="14"/>
      <c r="J29" s="8"/>
    </row>
    <row r="30" spans="2:14" s="2" customFormat="1" x14ac:dyDescent="0.25">
      <c r="B30" s="6"/>
      <c r="C30" s="618"/>
      <c r="D30" s="618"/>
      <c r="E30" s="618"/>
      <c r="F30" s="618"/>
      <c r="G30" s="618"/>
      <c r="H30" s="618"/>
      <c r="I30" s="14"/>
      <c r="J30" s="8"/>
    </row>
    <row r="31" spans="2:14" s="2" customFormat="1" x14ac:dyDescent="0.25">
      <c r="B31" s="6"/>
      <c r="C31" s="23" t="s">
        <v>1642</v>
      </c>
      <c r="D31" s="23"/>
      <c r="E31" s="23"/>
      <c r="F31" s="31"/>
      <c r="G31" s="31"/>
      <c r="H31" s="31"/>
      <c r="I31" s="14"/>
      <c r="J31" s="8"/>
    </row>
    <row r="32" spans="2:14" s="2" customFormat="1" x14ac:dyDescent="0.25">
      <c r="B32" s="6"/>
      <c r="C32" s="23"/>
      <c r="D32" s="23" t="s">
        <v>1639</v>
      </c>
      <c r="E32" s="23"/>
      <c r="F32" s="31"/>
      <c r="G32" s="31"/>
      <c r="H32" s="31"/>
      <c r="I32" s="14"/>
      <c r="J32" s="8"/>
    </row>
    <row r="33" spans="2:20" s="2" customFormat="1" x14ac:dyDescent="0.25">
      <c r="B33" s="6"/>
      <c r="C33" s="23"/>
      <c r="D33" s="23" t="s">
        <v>1640</v>
      </c>
      <c r="E33" s="23"/>
      <c r="F33" s="31"/>
      <c r="G33" s="31"/>
      <c r="H33" s="31"/>
      <c r="I33" s="14"/>
      <c r="J33" s="8"/>
    </row>
    <row r="34" spans="2:20" s="2" customFormat="1" x14ac:dyDescent="0.25">
      <c r="B34" s="6"/>
      <c r="C34" s="23"/>
      <c r="D34" s="23" t="s">
        <v>1641</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2:20" x14ac:dyDescent="0.25">
      <c r="B65" s="30"/>
      <c r="C65" s="23"/>
      <c r="D65" s="7"/>
      <c r="E65" s="24"/>
      <c r="F65" s="31"/>
      <c r="G65" s="31"/>
      <c r="H65" s="31"/>
      <c r="I65" s="31"/>
      <c r="J65" s="25"/>
      <c r="S65" s="2"/>
      <c r="T65" s="2"/>
    </row>
    <row r="66" spans="2:20" x14ac:dyDescent="0.25">
      <c r="B66" s="30"/>
      <c r="C66" s="23"/>
      <c r="D66" s="7"/>
      <c r="E66" s="24"/>
      <c r="F66" s="31"/>
      <c r="G66" s="31"/>
      <c r="H66" s="31"/>
      <c r="I66" s="31"/>
      <c r="J66" s="25"/>
      <c r="S66" s="2"/>
      <c r="T66" s="2"/>
    </row>
    <row r="67" spans="2:20" x14ac:dyDescent="0.25">
      <c r="B67" s="30"/>
      <c r="C67" s="23"/>
      <c r="D67" s="7"/>
      <c r="E67" s="24"/>
      <c r="F67" s="31"/>
      <c r="G67" s="31"/>
      <c r="H67" s="31"/>
      <c r="I67" s="31"/>
      <c r="J67" s="25"/>
      <c r="S67" s="2"/>
      <c r="T67" s="2"/>
    </row>
    <row r="68" spans="2:20" x14ac:dyDescent="0.25">
      <c r="B68" s="30"/>
      <c r="C68" s="23"/>
      <c r="D68" s="7"/>
      <c r="E68" s="24"/>
      <c r="F68" s="31"/>
      <c r="G68" s="31"/>
      <c r="H68" s="31"/>
      <c r="I68" s="31"/>
      <c r="J68" s="25"/>
      <c r="S68" s="2"/>
      <c r="T68" s="2"/>
    </row>
    <row r="69" spans="2:20" x14ac:dyDescent="0.25">
      <c r="B69" s="6"/>
      <c r="C69" s="22"/>
      <c r="D69" s="22"/>
      <c r="E69" s="7"/>
      <c r="F69" s="14"/>
      <c r="G69" s="14"/>
      <c r="H69" s="14"/>
      <c r="I69" s="14"/>
      <c r="J69" s="8"/>
      <c r="S69" s="2"/>
      <c r="T69" s="2"/>
    </row>
    <row r="70" spans="2:20" ht="15.75" thickBot="1" x14ac:dyDescent="0.3">
      <c r="B70" s="18"/>
      <c r="C70" s="32"/>
      <c r="D70" s="33"/>
      <c r="E70" s="33"/>
      <c r="F70" s="36"/>
      <c r="G70" s="36"/>
      <c r="H70" s="36"/>
      <c r="I70" s="36"/>
      <c r="J70" s="20"/>
      <c r="S70" s="2"/>
      <c r="T70" s="2"/>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topLeftCell="A71" zoomScale="80" zoomScaleNormal="80" workbookViewId="0">
      <selection activeCell="B72" sqref="B72"/>
    </sheetView>
  </sheetViews>
  <sheetFormatPr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19" t="s">
        <v>37</v>
      </c>
      <c r="B1" s="620"/>
      <c r="C1" s="620"/>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1614</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2258</v>
      </c>
      <c r="D24" s="59"/>
    </row>
    <row r="25" spans="1:31" ht="14.45" customHeight="1" x14ac:dyDescent="0.25">
      <c r="A25" s="201" t="s">
        <v>1620</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201" t="s">
        <v>1617</v>
      </c>
      <c r="B29" s="201"/>
      <c r="C29" s="202"/>
    </row>
    <row r="30" spans="1:31" ht="60" x14ac:dyDescent="0.25">
      <c r="A30" s="203"/>
      <c r="B30" s="204" t="s">
        <v>1615</v>
      </c>
      <c r="C30" s="58" t="s">
        <v>2259</v>
      </c>
    </row>
    <row r="31" spans="1:31" x14ac:dyDescent="0.25">
      <c r="A31" s="201" t="s">
        <v>1616</v>
      </c>
      <c r="B31" s="201"/>
      <c r="C31" s="202"/>
    </row>
    <row r="32" spans="1:31" ht="30" x14ac:dyDescent="0.25">
      <c r="A32" s="203"/>
      <c r="B32" s="204" t="s">
        <v>1618</v>
      </c>
      <c r="C32" s="58" t="s">
        <v>1619</v>
      </c>
    </row>
    <row r="33" spans="1:3" x14ac:dyDescent="0.25">
      <c r="A33" s="201" t="s">
        <v>1621</v>
      </c>
      <c r="B33" s="201"/>
      <c r="C33" s="202"/>
    </row>
    <row r="34" spans="1:3" ht="30" x14ac:dyDescent="0.25">
      <c r="A34" s="203"/>
      <c r="B34" s="204" t="s">
        <v>1625</v>
      </c>
      <c r="C34" s="58" t="s">
        <v>1624</v>
      </c>
    </row>
    <row r="38" spans="1:3" x14ac:dyDescent="0.25">
      <c r="C38" s="205"/>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opLeftCell="A223" zoomScale="85" zoomScaleNormal="85" workbookViewId="0">
      <selection activeCell="G223" sqref="G223"/>
    </sheetView>
  </sheetViews>
  <sheetFormatPr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31.5" x14ac:dyDescent="0.25">
      <c r="A1" s="189" t="s">
        <v>1571</v>
      </c>
      <c r="B1" s="189"/>
      <c r="C1" s="64"/>
      <c r="D1" s="64"/>
      <c r="E1" s="64"/>
      <c r="F1" s="197" t="s">
        <v>2094</v>
      </c>
      <c r="H1" s="64"/>
      <c r="I1" s="189"/>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226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H6" s="64"/>
      <c r="L6" s="64"/>
      <c r="M6" s="64"/>
    </row>
    <row r="7" spans="1:13" x14ac:dyDescent="0.25">
      <c r="B7" s="73" t="s">
        <v>75</v>
      </c>
      <c r="H7" s="64"/>
      <c r="L7" s="64"/>
      <c r="M7" s="64"/>
    </row>
    <row r="8" spans="1:13" x14ac:dyDescent="0.25">
      <c r="B8" s="73" t="s">
        <v>76</v>
      </c>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66" t="s">
        <v>540</v>
      </c>
      <c r="E14" s="72"/>
      <c r="F14" s="72"/>
      <c r="H14" s="64"/>
      <c r="L14" s="64"/>
      <c r="M14" s="64"/>
    </row>
    <row r="15" spans="1:13" x14ac:dyDescent="0.25">
      <c r="A15" s="66" t="s">
        <v>84</v>
      </c>
      <c r="B15" s="80" t="s">
        <v>85</v>
      </c>
      <c r="C15" s="66" t="s">
        <v>2662</v>
      </c>
      <c r="E15" s="72"/>
      <c r="F15" s="72"/>
      <c r="H15" s="64"/>
      <c r="L15" s="64"/>
      <c r="M15" s="64"/>
    </row>
    <row r="16" spans="1:13" ht="30" x14ac:dyDescent="0.25">
      <c r="A16" s="66" t="s">
        <v>86</v>
      </c>
      <c r="B16" s="80" t="s">
        <v>87</v>
      </c>
      <c r="C16" s="112" t="s">
        <v>2663</v>
      </c>
      <c r="E16" s="72"/>
      <c r="F16" s="72"/>
      <c r="H16" s="64"/>
      <c r="L16" s="64"/>
      <c r="M16" s="64"/>
    </row>
    <row r="17" spans="1:13" x14ac:dyDescent="0.25">
      <c r="A17" s="66" t="s">
        <v>88</v>
      </c>
      <c r="B17" s="80" t="s">
        <v>89</v>
      </c>
      <c r="C17" s="356">
        <v>44286</v>
      </c>
      <c r="E17" s="72"/>
      <c r="F17" s="72"/>
      <c r="H17" s="64"/>
      <c r="L17" s="64"/>
      <c r="M17" s="64"/>
    </row>
    <row r="18" spans="1:13" outlineLevel="1" x14ac:dyDescent="0.25">
      <c r="A18" s="66" t="s">
        <v>90</v>
      </c>
      <c r="B18" s="81" t="s">
        <v>91</v>
      </c>
      <c r="E18" s="72"/>
      <c r="F18" s="72"/>
      <c r="H18" s="64"/>
      <c r="L18" s="64"/>
      <c r="M18" s="64"/>
    </row>
    <row r="19" spans="1:13" outlineLevel="1" x14ac:dyDescent="0.25">
      <c r="A19" s="66" t="s">
        <v>92</v>
      </c>
      <c r="B19" s="81" t="s">
        <v>93</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66" t="s">
        <v>3031</v>
      </c>
      <c r="D27" s="83"/>
      <c r="E27" s="83"/>
      <c r="F27" s="83"/>
      <c r="H27" s="64"/>
      <c r="L27" s="64"/>
      <c r="M27" s="64"/>
    </row>
    <row r="28" spans="1:13" x14ac:dyDescent="0.25">
      <c r="A28" s="66" t="s">
        <v>102</v>
      </c>
      <c r="B28" s="82" t="s">
        <v>103</v>
      </c>
      <c r="C28" s="66" t="s">
        <v>3032</v>
      </c>
      <c r="D28" s="83"/>
      <c r="E28" s="83"/>
      <c r="F28" s="83"/>
      <c r="H28" s="64"/>
      <c r="L28" s="64"/>
      <c r="M28" s="64"/>
    </row>
    <row r="29" spans="1:13" x14ac:dyDescent="0.25">
      <c r="A29" s="66" t="s">
        <v>104</v>
      </c>
      <c r="B29" s="82" t="s">
        <v>105</v>
      </c>
      <c r="C29" s="601" t="s">
        <v>3033</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1415</v>
      </c>
      <c r="C38" s="599">
        <f>C39+C56</f>
        <v>597170.892682506</v>
      </c>
      <c r="F38" s="83"/>
      <c r="H38" s="64"/>
      <c r="L38" s="64"/>
      <c r="M38" s="64"/>
    </row>
    <row r="39" spans="1:14" x14ac:dyDescent="0.25">
      <c r="A39" s="66" t="s">
        <v>114</v>
      </c>
      <c r="B39" s="83" t="s">
        <v>115</v>
      </c>
      <c r="C39" s="599">
        <f>C77</f>
        <v>577668.93906909949</v>
      </c>
      <c r="F39" s="83"/>
      <c r="H39" s="64"/>
      <c r="L39" s="64"/>
      <c r="M39" s="64"/>
      <c r="N39" s="96"/>
    </row>
    <row r="40" spans="1:14" outlineLevel="1" x14ac:dyDescent="0.25">
      <c r="A40" s="66" t="s">
        <v>116</v>
      </c>
      <c r="B40" s="89" t="s">
        <v>117</v>
      </c>
      <c r="C40" s="600" t="s">
        <v>1242</v>
      </c>
      <c r="F40" s="83"/>
      <c r="H40" s="64"/>
      <c r="L40" s="64"/>
      <c r="M40" s="64"/>
      <c r="N40" s="96"/>
    </row>
    <row r="41" spans="1:14" outlineLevel="1" x14ac:dyDescent="0.25">
      <c r="A41" s="66" t="s">
        <v>119</v>
      </c>
      <c r="B41" s="89" t="s">
        <v>120</v>
      </c>
      <c r="C41" s="600" t="s">
        <v>1242</v>
      </c>
      <c r="F41" s="83"/>
      <c r="H41" s="64"/>
      <c r="L41" s="64"/>
      <c r="M41" s="64"/>
      <c r="N41" s="96"/>
    </row>
    <row r="42" spans="1:14" outlineLevel="1" x14ac:dyDescent="0.25">
      <c r="A42" s="66" t="s">
        <v>121</v>
      </c>
      <c r="B42" s="89"/>
      <c r="C42" s="192"/>
      <c r="F42" s="83"/>
      <c r="H42" s="64"/>
      <c r="L42" s="64"/>
      <c r="M42" s="64"/>
      <c r="N42" s="96"/>
    </row>
    <row r="43" spans="1:14" outlineLevel="1" x14ac:dyDescent="0.25">
      <c r="A43" s="96" t="s">
        <v>1643</v>
      </c>
      <c r="B43" s="83"/>
      <c r="F43" s="83"/>
      <c r="H43" s="64"/>
      <c r="L43" s="64"/>
      <c r="M43" s="64"/>
      <c r="N43" s="96"/>
    </row>
    <row r="44" spans="1:14" ht="15" customHeight="1" x14ac:dyDescent="0.25">
      <c r="A44" s="85"/>
      <c r="B44" s="86" t="s">
        <v>122</v>
      </c>
      <c r="C44" s="139" t="s">
        <v>1416</v>
      </c>
      <c r="D44" s="85" t="s">
        <v>123</v>
      </c>
      <c r="E44" s="87"/>
      <c r="F44" s="88" t="s">
        <v>124</v>
      </c>
      <c r="G44" s="88" t="s">
        <v>125</v>
      </c>
      <c r="H44" s="64"/>
      <c r="L44" s="64"/>
      <c r="M44" s="64"/>
      <c r="N44" s="96"/>
    </row>
    <row r="45" spans="1:14" x14ac:dyDescent="0.25">
      <c r="A45" s="66" t="s">
        <v>8</v>
      </c>
      <c r="B45" s="83" t="s">
        <v>126</v>
      </c>
      <c r="C45" s="276">
        <v>0.08</v>
      </c>
      <c r="D45" s="186">
        <f>IF(OR(C38="[For completion]",C39="[For completion]"),"Please complete G.3.1.1 and G.3.1.2",(C38/C39-1))</f>
        <v>3.3759740734603971E-2</v>
      </c>
      <c r="E45" s="186"/>
      <c r="F45" s="276">
        <v>0</v>
      </c>
      <c r="G45" s="600" t="s">
        <v>1242</v>
      </c>
      <c r="H45" s="64"/>
      <c r="L45" s="64"/>
      <c r="M45" s="64"/>
      <c r="N45" s="96"/>
    </row>
    <row r="46" spans="1:14" outlineLevel="1" x14ac:dyDescent="0.25">
      <c r="A46" s="66" t="s">
        <v>127</v>
      </c>
      <c r="B46" s="81" t="s">
        <v>128</v>
      </c>
      <c r="C46" s="186"/>
      <c r="D46" s="186"/>
      <c r="E46" s="186"/>
      <c r="F46" s="186"/>
      <c r="G46" s="103"/>
      <c r="H46" s="64"/>
      <c r="L46" s="64"/>
      <c r="M46" s="64"/>
      <c r="N46" s="96"/>
    </row>
    <row r="47" spans="1:14" outlineLevel="1" x14ac:dyDescent="0.25">
      <c r="A47" s="66" t="s">
        <v>129</v>
      </c>
      <c r="B47" s="81" t="s">
        <v>130</v>
      </c>
      <c r="C47" s="186"/>
      <c r="D47" s="186"/>
      <c r="E47" s="186"/>
      <c r="F47" s="186"/>
      <c r="G47" s="103"/>
      <c r="H47" s="64"/>
      <c r="L47" s="64"/>
      <c r="M47" s="64"/>
      <c r="N47" s="96"/>
    </row>
    <row r="48" spans="1:14" outlineLevel="1" x14ac:dyDescent="0.25">
      <c r="A48" s="66" t="s">
        <v>131</v>
      </c>
      <c r="B48" s="81"/>
      <c r="C48" s="103"/>
      <c r="D48" s="103"/>
      <c r="E48" s="103"/>
      <c r="F48" s="103"/>
      <c r="G48" s="103"/>
      <c r="H48" s="64"/>
      <c r="L48" s="64"/>
      <c r="M48" s="64"/>
      <c r="N48" s="96"/>
    </row>
    <row r="49" spans="1:14" outlineLevel="1" x14ac:dyDescent="0.25">
      <c r="A49" s="66" t="s">
        <v>132</v>
      </c>
      <c r="B49" s="81"/>
      <c r="C49" s="103"/>
      <c r="D49" s="103"/>
      <c r="E49" s="103"/>
      <c r="F49" s="103"/>
      <c r="G49" s="103"/>
      <c r="H49" s="64"/>
      <c r="L49" s="64"/>
      <c r="M49" s="64"/>
      <c r="N49" s="96"/>
    </row>
    <row r="50" spans="1:14" outlineLevel="1" x14ac:dyDescent="0.25">
      <c r="A50" s="66" t="s">
        <v>133</v>
      </c>
      <c r="B50" s="81"/>
      <c r="C50" s="103"/>
      <c r="D50" s="103"/>
      <c r="E50" s="103"/>
      <c r="F50" s="103"/>
      <c r="G50" s="103"/>
      <c r="H50" s="64"/>
      <c r="L50" s="64"/>
      <c r="M50" s="64"/>
      <c r="N50" s="96"/>
    </row>
    <row r="51" spans="1:14" outlineLevel="1" x14ac:dyDescent="0.25">
      <c r="A51" s="66" t="s">
        <v>134</v>
      </c>
      <c r="B51" s="81"/>
      <c r="C51" s="103"/>
      <c r="D51" s="103"/>
      <c r="E51" s="103"/>
      <c r="F51" s="103"/>
      <c r="G51" s="103"/>
      <c r="H51" s="64"/>
      <c r="L51" s="64"/>
      <c r="M51" s="64"/>
      <c r="N51" s="96"/>
    </row>
    <row r="52" spans="1:14" ht="15" customHeight="1" x14ac:dyDescent="0.25">
      <c r="A52" s="85"/>
      <c r="B52" s="86" t="s">
        <v>135</v>
      </c>
      <c r="C52" s="85" t="s">
        <v>113</v>
      </c>
      <c r="D52" s="85"/>
      <c r="E52" s="87"/>
      <c r="F52" s="88" t="s">
        <v>136</v>
      </c>
      <c r="G52" s="88"/>
      <c r="H52" s="64"/>
      <c r="L52" s="64"/>
      <c r="M52" s="64"/>
      <c r="N52" s="96"/>
    </row>
    <row r="53" spans="1:14" x14ac:dyDescent="0.25">
      <c r="A53" s="66" t="s">
        <v>137</v>
      </c>
      <c r="B53" s="83" t="s">
        <v>138</v>
      </c>
      <c r="C53" s="599">
        <f>C39</f>
        <v>577668.93906909949</v>
      </c>
      <c r="E53" s="91"/>
      <c r="F53" s="206">
        <f>IF($C$58=0,"",IF(C53="[for completion]","",C53/$C$58))</f>
        <v>0.96734275924634694</v>
      </c>
      <c r="G53" s="92"/>
      <c r="H53" s="64"/>
      <c r="L53" s="64"/>
      <c r="M53" s="64"/>
      <c r="N53" s="96"/>
    </row>
    <row r="54" spans="1:14" x14ac:dyDescent="0.25">
      <c r="A54" s="66" t="s">
        <v>139</v>
      </c>
      <c r="B54" s="83" t="s">
        <v>140</v>
      </c>
      <c r="C54" s="599">
        <v>0</v>
      </c>
      <c r="E54" s="91"/>
      <c r="F54" s="206">
        <f>IF($C$58=0,"",IF(C54="[for completion]","",C54/$C$58))</f>
        <v>0</v>
      </c>
      <c r="G54" s="92"/>
      <c r="H54" s="64"/>
      <c r="L54" s="64"/>
      <c r="M54" s="64"/>
      <c r="N54" s="96"/>
    </row>
    <row r="55" spans="1:14" x14ac:dyDescent="0.25">
      <c r="A55" s="66" t="s">
        <v>141</v>
      </c>
      <c r="B55" s="83" t="s">
        <v>142</v>
      </c>
      <c r="C55" s="599">
        <v>0</v>
      </c>
      <c r="E55" s="91"/>
      <c r="F55" s="214">
        <f t="shared" ref="F55:F56" si="0">IF($C$58=0,"",IF(C55="[for completion]","",C55/$C$58))</f>
        <v>0</v>
      </c>
      <c r="G55" s="92"/>
      <c r="H55" s="64"/>
      <c r="L55" s="64"/>
      <c r="M55" s="64"/>
      <c r="N55" s="96"/>
    </row>
    <row r="56" spans="1:14" x14ac:dyDescent="0.25">
      <c r="A56" s="66" t="s">
        <v>143</v>
      </c>
      <c r="B56" s="83" t="s">
        <v>144</v>
      </c>
      <c r="C56" s="599">
        <f>C179</f>
        <v>19501.953613406549</v>
      </c>
      <c r="E56" s="91"/>
      <c r="F56" s="214">
        <f t="shared" si="0"/>
        <v>3.2657240753653123E-2</v>
      </c>
      <c r="G56" s="92"/>
      <c r="H56" s="64"/>
      <c r="L56" s="64"/>
      <c r="M56" s="64"/>
      <c r="N56" s="96"/>
    </row>
    <row r="57" spans="1:14" x14ac:dyDescent="0.25">
      <c r="A57" s="66" t="s">
        <v>145</v>
      </c>
      <c r="B57" s="66" t="s">
        <v>146</v>
      </c>
      <c r="C57" s="599">
        <v>0</v>
      </c>
      <c r="E57" s="91"/>
      <c r="F57" s="206">
        <f>IF($C$58=0,"",IF(C57="[for completion]","",C57/$C$58))</f>
        <v>0</v>
      </c>
      <c r="G57" s="92"/>
      <c r="H57" s="64"/>
      <c r="L57" s="64"/>
      <c r="M57" s="64"/>
      <c r="N57" s="96"/>
    </row>
    <row r="58" spans="1:14" x14ac:dyDescent="0.25">
      <c r="A58" s="66" t="s">
        <v>147</v>
      </c>
      <c r="B58" s="93" t="s">
        <v>148</v>
      </c>
      <c r="C58" s="194">
        <f>SUM(C53:C57)</f>
        <v>597170.892682506</v>
      </c>
      <c r="D58" s="91"/>
      <c r="E58" s="91"/>
      <c r="F58" s="207">
        <f>SUM(F53:F57)</f>
        <v>1</v>
      </c>
      <c r="G58" s="92"/>
      <c r="H58" s="64"/>
      <c r="L58" s="64"/>
      <c r="M58" s="64"/>
      <c r="N58" s="96"/>
    </row>
    <row r="59" spans="1:14" outlineLevel="1" x14ac:dyDescent="0.25">
      <c r="A59" s="66" t="s">
        <v>149</v>
      </c>
      <c r="B59" s="95" t="s">
        <v>150</v>
      </c>
      <c r="C59" s="192"/>
      <c r="E59" s="91"/>
      <c r="F59" s="206">
        <f t="shared" ref="F59:F64" si="1">IF($C$58=0,"",IF(C59="[for completion]","",C59/$C$58))</f>
        <v>0</v>
      </c>
      <c r="G59" s="92"/>
      <c r="H59" s="64"/>
      <c r="L59" s="64"/>
      <c r="M59" s="64"/>
      <c r="N59" s="96"/>
    </row>
    <row r="60" spans="1:14" outlineLevel="1" x14ac:dyDescent="0.25">
      <c r="A60" s="66" t="s">
        <v>151</v>
      </c>
      <c r="B60" s="95" t="s">
        <v>150</v>
      </c>
      <c r="C60" s="192"/>
      <c r="E60" s="91"/>
      <c r="F60" s="206">
        <f t="shared" si="1"/>
        <v>0</v>
      </c>
      <c r="G60" s="92"/>
      <c r="H60" s="64"/>
      <c r="L60" s="64"/>
      <c r="M60" s="64"/>
      <c r="N60" s="96"/>
    </row>
    <row r="61" spans="1:14" outlineLevel="1" x14ac:dyDescent="0.25">
      <c r="A61" s="66" t="s">
        <v>152</v>
      </c>
      <c r="B61" s="95" t="s">
        <v>150</v>
      </c>
      <c r="C61" s="192"/>
      <c r="E61" s="91"/>
      <c r="F61" s="206">
        <f t="shared" si="1"/>
        <v>0</v>
      </c>
      <c r="G61" s="92"/>
      <c r="H61" s="64"/>
      <c r="L61" s="64"/>
      <c r="M61" s="64"/>
      <c r="N61" s="96"/>
    </row>
    <row r="62" spans="1:14" outlineLevel="1" x14ac:dyDescent="0.25">
      <c r="A62" s="66" t="s">
        <v>153</v>
      </c>
      <c r="B62" s="95" t="s">
        <v>150</v>
      </c>
      <c r="C62" s="192"/>
      <c r="E62" s="91"/>
      <c r="F62" s="206">
        <f t="shared" si="1"/>
        <v>0</v>
      </c>
      <c r="G62" s="92"/>
      <c r="H62" s="64"/>
      <c r="L62" s="64"/>
      <c r="M62" s="64"/>
      <c r="N62" s="96"/>
    </row>
    <row r="63" spans="1:14" outlineLevel="1" x14ac:dyDescent="0.25">
      <c r="A63" s="66" t="s">
        <v>154</v>
      </c>
      <c r="B63" s="95" t="s">
        <v>150</v>
      </c>
      <c r="C63" s="192"/>
      <c r="E63" s="91"/>
      <c r="F63" s="206">
        <f t="shared" si="1"/>
        <v>0</v>
      </c>
      <c r="G63" s="92"/>
      <c r="H63" s="64"/>
      <c r="L63" s="64"/>
      <c r="M63" s="64"/>
      <c r="N63" s="96"/>
    </row>
    <row r="64" spans="1:14" outlineLevel="1" x14ac:dyDescent="0.25">
      <c r="A64" s="66" t="s">
        <v>155</v>
      </c>
      <c r="B64" s="95" t="s">
        <v>150</v>
      </c>
      <c r="C64" s="195"/>
      <c r="D64" s="96"/>
      <c r="E64" s="96"/>
      <c r="F64" s="206">
        <f t="shared" si="1"/>
        <v>0</v>
      </c>
      <c r="G64" s="94"/>
      <c r="H64" s="64"/>
      <c r="L64" s="64"/>
      <c r="M64" s="64"/>
      <c r="N64" s="96"/>
    </row>
    <row r="65" spans="1:14" ht="15" customHeight="1" x14ac:dyDescent="0.25">
      <c r="A65" s="85"/>
      <c r="B65" s="86" t="s">
        <v>156</v>
      </c>
      <c r="C65" s="139" t="s">
        <v>1427</v>
      </c>
      <c r="D65" s="139" t="s">
        <v>1428</v>
      </c>
      <c r="E65" s="87"/>
      <c r="F65" s="88" t="s">
        <v>157</v>
      </c>
      <c r="G65" s="97" t="s">
        <v>158</v>
      </c>
      <c r="H65" s="64"/>
      <c r="L65" s="64"/>
      <c r="M65" s="64"/>
      <c r="N65" s="96"/>
    </row>
    <row r="66" spans="1:14" x14ac:dyDescent="0.25">
      <c r="A66" s="66" t="s">
        <v>159</v>
      </c>
      <c r="B66" s="83" t="s">
        <v>1500</v>
      </c>
      <c r="C66" s="196">
        <v>26.878087084015601</v>
      </c>
      <c r="D66" s="600" t="s">
        <v>1242</v>
      </c>
      <c r="E66" s="80"/>
      <c r="F66" s="98"/>
      <c r="G66" s="99"/>
      <c r="H66" s="64"/>
      <c r="L66" s="64"/>
      <c r="M66" s="64"/>
      <c r="N66" s="96"/>
    </row>
    <row r="67" spans="1:14" x14ac:dyDescent="0.25">
      <c r="B67" s="83"/>
      <c r="E67" s="80"/>
      <c r="F67" s="98"/>
      <c r="G67" s="99"/>
      <c r="H67" s="64"/>
      <c r="L67" s="64"/>
      <c r="M67" s="64"/>
      <c r="N67" s="96"/>
    </row>
    <row r="68" spans="1:14" x14ac:dyDescent="0.25">
      <c r="B68" s="83" t="s">
        <v>1421</v>
      </c>
      <c r="C68" s="80"/>
      <c r="D68" s="80"/>
      <c r="E68" s="80"/>
      <c r="F68" s="99"/>
      <c r="G68" s="99"/>
      <c r="H68" s="64"/>
      <c r="L68" s="64"/>
      <c r="M68" s="64"/>
      <c r="N68" s="96"/>
    </row>
    <row r="69" spans="1:14" x14ac:dyDescent="0.25">
      <c r="B69" s="83" t="s">
        <v>161</v>
      </c>
      <c r="E69" s="80"/>
      <c r="F69" s="99"/>
      <c r="G69" s="99"/>
      <c r="H69" s="64"/>
      <c r="L69" s="64"/>
      <c r="M69" s="64"/>
      <c r="N69" s="96"/>
    </row>
    <row r="70" spans="1:14" x14ac:dyDescent="0.25">
      <c r="A70" s="66" t="s">
        <v>162</v>
      </c>
      <c r="B70" s="181" t="s">
        <v>1591</v>
      </c>
      <c r="C70" s="192">
        <v>0</v>
      </c>
      <c r="D70" s="600" t="s">
        <v>1242</v>
      </c>
      <c r="E70" s="62"/>
      <c r="F70" s="206">
        <f t="shared" ref="F70:F76" si="2">IF($C$77=0,"",IF(C70="[for completion]","",C70/$C$77))</f>
        <v>0</v>
      </c>
      <c r="G70" s="206" t="str">
        <f>IF($D$77=0,"",IF(D70="[Mark as ND1 if not relevant]","",D70/$D$77))</f>
        <v/>
      </c>
      <c r="H70" s="64"/>
      <c r="L70" s="64"/>
      <c r="M70" s="64"/>
      <c r="N70" s="96"/>
    </row>
    <row r="71" spans="1:14" x14ac:dyDescent="0.25">
      <c r="A71" s="66" t="s">
        <v>163</v>
      </c>
      <c r="B71" s="182" t="s">
        <v>1592</v>
      </c>
      <c r="C71" s="192">
        <v>0</v>
      </c>
      <c r="D71" s="600" t="s">
        <v>1242</v>
      </c>
      <c r="E71" s="62"/>
      <c r="F71" s="206">
        <f t="shared" si="2"/>
        <v>0</v>
      </c>
      <c r="G71" s="206" t="str">
        <f t="shared" ref="G71:G76" si="3">IF($D$77=0,"",IF(D71="[Mark as ND1 if not relevant]","",D71/$D$77))</f>
        <v/>
      </c>
      <c r="H71" s="64"/>
      <c r="L71" s="64"/>
      <c r="M71" s="64"/>
      <c r="N71" s="96"/>
    </row>
    <row r="72" spans="1:14" x14ac:dyDescent="0.25">
      <c r="A72" s="66" t="s">
        <v>164</v>
      </c>
      <c r="B72" s="181" t="s">
        <v>1593</v>
      </c>
      <c r="C72" s="192">
        <v>0.28411091999999999</v>
      </c>
      <c r="D72" s="600" t="s">
        <v>1242</v>
      </c>
      <c r="E72" s="62"/>
      <c r="F72" s="206">
        <f t="shared" si="2"/>
        <v>4.9182308548186496E-7</v>
      </c>
      <c r="G72" s="206" t="str">
        <f t="shared" si="3"/>
        <v/>
      </c>
      <c r="H72" s="64"/>
      <c r="L72" s="64"/>
      <c r="M72" s="64"/>
      <c r="N72" s="96"/>
    </row>
    <row r="73" spans="1:14" x14ac:dyDescent="0.25">
      <c r="A73" s="66" t="s">
        <v>165</v>
      </c>
      <c r="B73" s="181" t="s">
        <v>1594</v>
      </c>
      <c r="C73" s="192">
        <v>672.23890719351505</v>
      </c>
      <c r="D73" s="600" t="s">
        <v>1242</v>
      </c>
      <c r="E73" s="62"/>
      <c r="F73" s="206">
        <f t="shared" si="2"/>
        <v>1.1637096297350052E-3</v>
      </c>
      <c r="G73" s="206" t="str">
        <f t="shared" si="3"/>
        <v/>
      </c>
      <c r="H73" s="64"/>
      <c r="L73" s="64"/>
      <c r="M73" s="64"/>
      <c r="N73" s="96"/>
    </row>
    <row r="74" spans="1:14" x14ac:dyDescent="0.25">
      <c r="A74" s="66" t="s">
        <v>166</v>
      </c>
      <c r="B74" s="181" t="s">
        <v>1595</v>
      </c>
      <c r="C74" s="192">
        <v>381.99156425991902</v>
      </c>
      <c r="D74" s="600" t="s">
        <v>1242</v>
      </c>
      <c r="E74" s="62"/>
      <c r="F74" s="206">
        <f t="shared" si="2"/>
        <v>6.6126381119865961E-4</v>
      </c>
      <c r="G74" s="206" t="str">
        <f t="shared" si="3"/>
        <v/>
      </c>
      <c r="H74" s="64"/>
      <c r="L74" s="64"/>
      <c r="M74" s="64"/>
      <c r="N74" s="96"/>
    </row>
    <row r="75" spans="1:14" x14ac:dyDescent="0.25">
      <c r="A75" s="66" t="s">
        <v>167</v>
      </c>
      <c r="B75" s="181" t="s">
        <v>1596</v>
      </c>
      <c r="C75" s="192">
        <v>10773.8705400701</v>
      </c>
      <c r="D75" s="600" t="s">
        <v>1242</v>
      </c>
      <c r="E75" s="62"/>
      <c r="F75" s="206">
        <f t="shared" si="2"/>
        <v>1.8650596927423432E-2</v>
      </c>
      <c r="G75" s="206" t="str">
        <f t="shared" si="3"/>
        <v/>
      </c>
      <c r="H75" s="64"/>
      <c r="L75" s="64"/>
      <c r="M75" s="64"/>
      <c r="N75" s="96"/>
    </row>
    <row r="76" spans="1:14" x14ac:dyDescent="0.25">
      <c r="A76" s="66" t="s">
        <v>168</v>
      </c>
      <c r="B76" s="181" t="s">
        <v>1597</v>
      </c>
      <c r="C76" s="192">
        <v>565840.55394665594</v>
      </c>
      <c r="D76" s="600" t="s">
        <v>1242</v>
      </c>
      <c r="E76" s="62"/>
      <c r="F76" s="206">
        <f t="shared" si="2"/>
        <v>0.9795239378085574</v>
      </c>
      <c r="G76" s="206" t="str">
        <f t="shared" si="3"/>
        <v/>
      </c>
      <c r="H76" s="64"/>
      <c r="L76" s="64"/>
      <c r="M76" s="64"/>
      <c r="N76" s="96"/>
    </row>
    <row r="77" spans="1:14" x14ac:dyDescent="0.25">
      <c r="A77" s="66" t="s">
        <v>169</v>
      </c>
      <c r="B77" s="100" t="s">
        <v>148</v>
      </c>
      <c r="C77" s="194">
        <f>SUM(C70:C76)</f>
        <v>577668.93906909949</v>
      </c>
      <c r="D77" s="194">
        <f>SUM(D70:D76)</f>
        <v>0</v>
      </c>
      <c r="E77" s="83"/>
      <c r="F77" s="207">
        <f>SUM(F70:F76)</f>
        <v>1</v>
      </c>
      <c r="G77" s="207">
        <f>SUM(G70:G76)</f>
        <v>0</v>
      </c>
      <c r="H77" s="64"/>
      <c r="L77" s="64"/>
      <c r="M77" s="64"/>
      <c r="N77" s="96"/>
    </row>
    <row r="78" spans="1:14" outlineLevel="1" x14ac:dyDescent="0.25">
      <c r="A78" s="66" t="s">
        <v>170</v>
      </c>
      <c r="B78" s="101" t="s">
        <v>171</v>
      </c>
      <c r="C78" s="194"/>
      <c r="D78" s="194"/>
      <c r="E78" s="83"/>
      <c r="F78" s="206">
        <f>IF($C$77=0,"",IF(C78="[for completion]","",C78/$C$77))</f>
        <v>0</v>
      </c>
      <c r="G78" s="206" t="str">
        <f t="shared" ref="G78:G87" si="4">IF($D$77=0,"",IF(D78="[for completion]","",D78/$D$77))</f>
        <v/>
      </c>
      <c r="H78" s="64"/>
      <c r="L78" s="64"/>
      <c r="M78" s="64"/>
      <c r="N78" s="96"/>
    </row>
    <row r="79" spans="1:14" outlineLevel="1" x14ac:dyDescent="0.25">
      <c r="A79" s="66" t="s">
        <v>172</v>
      </c>
      <c r="B79" s="101" t="s">
        <v>173</v>
      </c>
      <c r="C79" s="194"/>
      <c r="D79" s="194"/>
      <c r="E79" s="83"/>
      <c r="F79" s="206">
        <f t="shared" ref="F79:F87" si="5">IF($C$77=0,"",IF(C79="[for completion]","",C79/$C$77))</f>
        <v>0</v>
      </c>
      <c r="G79" s="206" t="str">
        <f t="shared" si="4"/>
        <v/>
      </c>
      <c r="H79" s="64"/>
      <c r="L79" s="64"/>
      <c r="M79" s="64"/>
      <c r="N79" s="96"/>
    </row>
    <row r="80" spans="1:14" outlineLevel="1" x14ac:dyDescent="0.25">
      <c r="A80" s="66" t="s">
        <v>174</v>
      </c>
      <c r="B80" s="101" t="s">
        <v>175</v>
      </c>
      <c r="C80" s="194"/>
      <c r="D80" s="194"/>
      <c r="E80" s="83"/>
      <c r="F80" s="206">
        <f t="shared" si="5"/>
        <v>0</v>
      </c>
      <c r="G80" s="206" t="str">
        <f t="shared" si="4"/>
        <v/>
      </c>
      <c r="H80" s="64"/>
      <c r="L80" s="64"/>
      <c r="M80" s="64"/>
      <c r="N80" s="96"/>
    </row>
    <row r="81" spans="1:14" outlineLevel="1" x14ac:dyDescent="0.25">
      <c r="A81" s="66" t="s">
        <v>176</v>
      </c>
      <c r="B81" s="101" t="s">
        <v>177</v>
      </c>
      <c r="C81" s="194"/>
      <c r="D81" s="194"/>
      <c r="E81" s="83"/>
      <c r="F81" s="206">
        <f t="shared" si="5"/>
        <v>0</v>
      </c>
      <c r="G81" s="206" t="str">
        <f t="shared" si="4"/>
        <v/>
      </c>
      <c r="H81" s="64"/>
      <c r="L81" s="64"/>
      <c r="M81" s="64"/>
      <c r="N81" s="96"/>
    </row>
    <row r="82" spans="1:14" outlineLevel="1" x14ac:dyDescent="0.25">
      <c r="A82" s="66" t="s">
        <v>178</v>
      </c>
      <c r="B82" s="101" t="s">
        <v>179</v>
      </c>
      <c r="C82" s="194"/>
      <c r="D82" s="194"/>
      <c r="E82" s="83"/>
      <c r="F82" s="206">
        <f t="shared" si="5"/>
        <v>0</v>
      </c>
      <c r="G82" s="206" t="str">
        <f t="shared" si="4"/>
        <v/>
      </c>
      <c r="H82" s="64"/>
      <c r="L82" s="64"/>
      <c r="M82" s="64"/>
      <c r="N82" s="96"/>
    </row>
    <row r="83" spans="1:14" outlineLevel="1" x14ac:dyDescent="0.25">
      <c r="A83" s="66" t="s">
        <v>180</v>
      </c>
      <c r="B83" s="101"/>
      <c r="C83" s="91"/>
      <c r="D83" s="91"/>
      <c r="E83" s="83"/>
      <c r="F83" s="92"/>
      <c r="G83" s="92"/>
      <c r="H83" s="64"/>
      <c r="L83" s="64"/>
      <c r="M83" s="64"/>
      <c r="N83" s="96"/>
    </row>
    <row r="84" spans="1:14" outlineLevel="1" x14ac:dyDescent="0.25">
      <c r="A84" s="66" t="s">
        <v>181</v>
      </c>
      <c r="B84" s="101"/>
      <c r="C84" s="91"/>
      <c r="D84" s="91"/>
      <c r="E84" s="83"/>
      <c r="F84" s="92"/>
      <c r="G84" s="92"/>
      <c r="H84" s="64"/>
      <c r="L84" s="64"/>
      <c r="M84" s="64"/>
      <c r="N84" s="96"/>
    </row>
    <row r="85" spans="1:14" outlineLevel="1" x14ac:dyDescent="0.25">
      <c r="A85" s="66" t="s">
        <v>182</v>
      </c>
      <c r="B85" s="101"/>
      <c r="C85" s="91"/>
      <c r="D85" s="91"/>
      <c r="E85" s="83"/>
      <c r="F85" s="92"/>
      <c r="G85" s="92"/>
      <c r="H85" s="64"/>
      <c r="L85" s="64"/>
      <c r="M85" s="64"/>
      <c r="N85" s="96"/>
    </row>
    <row r="86" spans="1:14" outlineLevel="1" x14ac:dyDescent="0.25">
      <c r="A86" s="66" t="s">
        <v>183</v>
      </c>
      <c r="B86" s="100"/>
      <c r="C86" s="91"/>
      <c r="D86" s="91"/>
      <c r="E86" s="83"/>
      <c r="F86" s="92">
        <f t="shared" si="5"/>
        <v>0</v>
      </c>
      <c r="G86" s="92" t="str">
        <f t="shared" si="4"/>
        <v/>
      </c>
      <c r="H86" s="64"/>
      <c r="L86" s="64"/>
      <c r="M86" s="64"/>
      <c r="N86" s="96"/>
    </row>
    <row r="87" spans="1:14" outlineLevel="1" x14ac:dyDescent="0.25">
      <c r="A87" s="66" t="s">
        <v>184</v>
      </c>
      <c r="B87" s="101"/>
      <c r="C87" s="91"/>
      <c r="D87" s="91"/>
      <c r="E87" s="83"/>
      <c r="F87" s="92">
        <f t="shared" si="5"/>
        <v>0</v>
      </c>
      <c r="G87" s="92" t="str">
        <f t="shared" si="4"/>
        <v/>
      </c>
      <c r="H87" s="64"/>
      <c r="L87" s="64"/>
      <c r="M87" s="64"/>
      <c r="N87" s="96"/>
    </row>
    <row r="88" spans="1:14" ht="15" customHeight="1" x14ac:dyDescent="0.25">
      <c r="A88" s="85"/>
      <c r="B88" s="86" t="s">
        <v>185</v>
      </c>
      <c r="C88" s="139" t="s">
        <v>1429</v>
      </c>
      <c r="D88" s="139" t="s">
        <v>1430</v>
      </c>
      <c r="E88" s="87"/>
      <c r="F88" s="88" t="s">
        <v>186</v>
      </c>
      <c r="G88" s="85" t="s">
        <v>187</v>
      </c>
      <c r="H88" s="64"/>
      <c r="L88" s="64"/>
      <c r="M88" s="64"/>
      <c r="N88" s="96"/>
    </row>
    <row r="89" spans="1:14" x14ac:dyDescent="0.25">
      <c r="A89" s="66" t="s">
        <v>188</v>
      </c>
      <c r="B89" s="83" t="s">
        <v>160</v>
      </c>
      <c r="C89" s="196">
        <v>4.2565689562972802</v>
      </c>
      <c r="D89" s="600" t="s">
        <v>1242</v>
      </c>
      <c r="E89" s="80"/>
      <c r="F89" s="212"/>
      <c r="G89" s="213"/>
      <c r="H89" s="64"/>
      <c r="L89" s="64"/>
      <c r="M89" s="64"/>
      <c r="N89" s="96"/>
    </row>
    <row r="90" spans="1:14" x14ac:dyDescent="0.25">
      <c r="B90" s="83"/>
      <c r="C90" s="196"/>
      <c r="D90" s="196"/>
      <c r="E90" s="80"/>
      <c r="F90" s="212"/>
      <c r="G90" s="213"/>
      <c r="H90" s="64"/>
      <c r="L90" s="64"/>
      <c r="M90" s="64"/>
      <c r="N90" s="96"/>
    </row>
    <row r="91" spans="1:14" x14ac:dyDescent="0.25">
      <c r="B91" s="83" t="s">
        <v>1422</v>
      </c>
      <c r="C91" s="211"/>
      <c r="D91" s="211"/>
      <c r="E91" s="80"/>
      <c r="F91" s="213"/>
      <c r="G91" s="213"/>
      <c r="H91" s="64"/>
      <c r="L91" s="64"/>
      <c r="M91" s="64"/>
      <c r="N91" s="96"/>
    </row>
    <row r="92" spans="1:14" x14ac:dyDescent="0.25">
      <c r="A92" s="66" t="s">
        <v>189</v>
      </c>
      <c r="B92" s="83" t="s">
        <v>161</v>
      </c>
      <c r="C92" s="196"/>
      <c r="D92" s="196"/>
      <c r="E92" s="80"/>
      <c r="F92" s="213"/>
      <c r="G92" s="213"/>
      <c r="H92" s="64"/>
      <c r="L92" s="64"/>
      <c r="M92" s="64"/>
      <c r="N92" s="96"/>
    </row>
    <row r="93" spans="1:14" x14ac:dyDescent="0.25">
      <c r="A93" s="66" t="s">
        <v>190</v>
      </c>
      <c r="B93" s="182" t="s">
        <v>1591</v>
      </c>
      <c r="C93" s="192">
        <v>7027.5027322763199</v>
      </c>
      <c r="D93" s="600" t="s">
        <v>1242</v>
      </c>
      <c r="E93" s="62"/>
      <c r="F93" s="206">
        <f>IF($C$100=0,"",IF(C93="[for completion]","",IF(C93="","",C93/$C$100)))</f>
        <v>1.2165277128454926E-2</v>
      </c>
      <c r="G93" s="206" t="str">
        <f>IF($D$100=0,"",IF(D93="[Mark as ND1 if not relevant]","",IF(D93="","",D93/$D$100)))</f>
        <v/>
      </c>
      <c r="H93" s="64"/>
      <c r="L93" s="64"/>
      <c r="M93" s="64"/>
      <c r="N93" s="96"/>
    </row>
    <row r="94" spans="1:14" x14ac:dyDescent="0.25">
      <c r="A94" s="66" t="s">
        <v>191</v>
      </c>
      <c r="B94" s="182" t="s">
        <v>1592</v>
      </c>
      <c r="C94" s="192">
        <v>29766.668384992099</v>
      </c>
      <c r="D94" s="600" t="s">
        <v>1242</v>
      </c>
      <c r="E94" s="62"/>
      <c r="F94" s="206">
        <f t="shared" ref="F94:F99" si="6">IF($C$100=0,"",IF(C94="[for completion]","",IF(C94="","",C94/$C$100)))</f>
        <v>5.1528940491347257E-2</v>
      </c>
      <c r="G94" s="206" t="str">
        <f t="shared" ref="G94:G99" si="7">IF($D$100=0,"",IF(D94="[Mark as ND1 if not relevant]","",IF(D94="","",D94/$D$100)))</f>
        <v/>
      </c>
      <c r="H94" s="64"/>
      <c r="L94" s="64"/>
      <c r="M94" s="64"/>
      <c r="N94" s="96"/>
    </row>
    <row r="95" spans="1:14" x14ac:dyDescent="0.25">
      <c r="A95" s="66" t="s">
        <v>192</v>
      </c>
      <c r="B95" s="182" t="s">
        <v>1593</v>
      </c>
      <c r="C95" s="192">
        <v>67974.689138788002</v>
      </c>
      <c r="D95" s="600" t="s">
        <v>1242</v>
      </c>
      <c r="E95" s="62"/>
      <c r="F95" s="206">
        <f t="shared" si="6"/>
        <v>0.11767066660763505</v>
      </c>
      <c r="G95" s="206" t="str">
        <f t="shared" si="7"/>
        <v/>
      </c>
      <c r="H95" s="64"/>
      <c r="L95" s="64"/>
      <c r="M95" s="64"/>
      <c r="N95" s="96"/>
    </row>
    <row r="96" spans="1:14" x14ac:dyDescent="0.25">
      <c r="A96" s="66" t="s">
        <v>193</v>
      </c>
      <c r="B96" s="182" t="s">
        <v>1594</v>
      </c>
      <c r="C96" s="192">
        <v>126046.69669343899</v>
      </c>
      <c r="D96" s="600" t="s">
        <v>1242</v>
      </c>
      <c r="E96" s="62"/>
      <c r="F96" s="206">
        <f t="shared" si="6"/>
        <v>0.21819884741692561</v>
      </c>
      <c r="G96" s="206" t="str">
        <f t="shared" si="7"/>
        <v/>
      </c>
      <c r="H96" s="64"/>
      <c r="L96" s="64"/>
      <c r="M96" s="64"/>
      <c r="N96" s="96"/>
    </row>
    <row r="97" spans="1:14" x14ac:dyDescent="0.25">
      <c r="A97" s="66" t="s">
        <v>194</v>
      </c>
      <c r="B97" s="182" t="s">
        <v>1595</v>
      </c>
      <c r="C97" s="192">
        <v>191707.40551242599</v>
      </c>
      <c r="D97" s="600" t="s">
        <v>1242</v>
      </c>
      <c r="E97" s="62"/>
      <c r="F97" s="206">
        <f t="shared" si="6"/>
        <v>0.3318637935100911</v>
      </c>
      <c r="G97" s="206" t="str">
        <f t="shared" si="7"/>
        <v/>
      </c>
      <c r="H97" s="64"/>
      <c r="L97" s="64"/>
      <c r="M97" s="64"/>
    </row>
    <row r="98" spans="1:14" x14ac:dyDescent="0.25">
      <c r="A98" s="66" t="s">
        <v>195</v>
      </c>
      <c r="B98" s="182" t="s">
        <v>1596</v>
      </c>
      <c r="C98" s="192">
        <v>126838.606832623</v>
      </c>
      <c r="D98" s="600" t="s">
        <v>1242</v>
      </c>
      <c r="E98" s="62"/>
      <c r="F98" s="206">
        <f t="shared" si="6"/>
        <v>0.21956971935693356</v>
      </c>
      <c r="G98" s="206" t="str">
        <f t="shared" si="7"/>
        <v/>
      </c>
      <c r="H98" s="64"/>
      <c r="L98" s="64"/>
      <c r="M98" s="64"/>
    </row>
    <row r="99" spans="1:14" x14ac:dyDescent="0.25">
      <c r="A99" s="66" t="s">
        <v>196</v>
      </c>
      <c r="B99" s="182" t="s">
        <v>1597</v>
      </c>
      <c r="C99" s="192">
        <v>28307.369774570001</v>
      </c>
      <c r="D99" s="600" t="s">
        <v>1242</v>
      </c>
      <c r="E99" s="62"/>
      <c r="F99" s="206">
        <f t="shared" si="6"/>
        <v>4.9002755488612493E-2</v>
      </c>
      <c r="G99" s="206" t="str">
        <f t="shared" si="7"/>
        <v/>
      </c>
      <c r="H99" s="64"/>
      <c r="L99" s="64"/>
      <c r="M99" s="64"/>
    </row>
    <row r="100" spans="1:14" x14ac:dyDescent="0.25">
      <c r="A100" s="66" t="s">
        <v>197</v>
      </c>
      <c r="B100" s="100" t="s">
        <v>148</v>
      </c>
      <c r="C100" s="194">
        <f>SUM(C93:C99)</f>
        <v>577668.93906911439</v>
      </c>
      <c r="D100" s="194">
        <f>SUM(D93:D99)</f>
        <v>0</v>
      </c>
      <c r="E100" s="83"/>
      <c r="F100" s="207">
        <f>SUM(F93:F99)</f>
        <v>1</v>
      </c>
      <c r="G100" s="207">
        <f>SUM(G93:G99)</f>
        <v>0</v>
      </c>
      <c r="H100" s="64"/>
      <c r="L100" s="64"/>
      <c r="M100" s="64"/>
    </row>
    <row r="101" spans="1:14" outlineLevel="1" x14ac:dyDescent="0.25">
      <c r="A101" s="66" t="s">
        <v>198</v>
      </c>
      <c r="B101" s="101" t="s">
        <v>171</v>
      </c>
      <c r="C101" s="194"/>
      <c r="D101" s="194"/>
      <c r="E101" s="83"/>
      <c r="F101" s="206">
        <f t="shared" ref="F101:F105" si="8">IF($C$100=0,"",IF(C101="[for completion]","",C101/$C$100))</f>
        <v>0</v>
      </c>
      <c r="G101" s="206" t="str">
        <f t="shared" ref="G101:G105" si="9">IF($D$100=0,"",IF(D101="[for completion]","",D101/$D$100))</f>
        <v/>
      </c>
      <c r="H101" s="64"/>
      <c r="L101" s="64"/>
      <c r="M101" s="64"/>
    </row>
    <row r="102" spans="1:14" outlineLevel="1" x14ac:dyDescent="0.25">
      <c r="A102" s="66" t="s">
        <v>199</v>
      </c>
      <c r="B102" s="101" t="s">
        <v>173</v>
      </c>
      <c r="C102" s="194"/>
      <c r="D102" s="194"/>
      <c r="E102" s="83"/>
      <c r="F102" s="206">
        <f t="shared" si="8"/>
        <v>0</v>
      </c>
      <c r="G102" s="206" t="str">
        <f t="shared" si="9"/>
        <v/>
      </c>
      <c r="H102" s="64"/>
      <c r="L102" s="64"/>
      <c r="M102" s="64"/>
    </row>
    <row r="103" spans="1:14" outlineLevel="1" x14ac:dyDescent="0.25">
      <c r="A103" s="66" t="s">
        <v>200</v>
      </c>
      <c r="B103" s="101" t="s">
        <v>175</v>
      </c>
      <c r="C103" s="194"/>
      <c r="D103" s="194"/>
      <c r="E103" s="83"/>
      <c r="F103" s="206">
        <f t="shared" si="8"/>
        <v>0</v>
      </c>
      <c r="G103" s="206" t="str">
        <f t="shared" si="9"/>
        <v/>
      </c>
      <c r="H103" s="64"/>
      <c r="L103" s="64"/>
      <c r="M103" s="64"/>
    </row>
    <row r="104" spans="1:14" outlineLevel="1" x14ac:dyDescent="0.25">
      <c r="A104" s="66" t="s">
        <v>201</v>
      </c>
      <c r="B104" s="101" t="s">
        <v>177</v>
      </c>
      <c r="C104" s="194"/>
      <c r="D104" s="194"/>
      <c r="E104" s="83"/>
      <c r="F104" s="206">
        <f t="shared" si="8"/>
        <v>0</v>
      </c>
      <c r="G104" s="206" t="str">
        <f t="shared" si="9"/>
        <v/>
      </c>
      <c r="H104" s="64"/>
      <c r="L104" s="64"/>
      <c r="M104" s="64"/>
    </row>
    <row r="105" spans="1:14" outlineLevel="1" x14ac:dyDescent="0.25">
      <c r="A105" s="66" t="s">
        <v>202</v>
      </c>
      <c r="B105" s="101" t="s">
        <v>179</v>
      </c>
      <c r="C105" s="194"/>
      <c r="D105" s="194"/>
      <c r="E105" s="83"/>
      <c r="F105" s="206">
        <f t="shared" si="8"/>
        <v>0</v>
      </c>
      <c r="G105" s="206" t="str">
        <f t="shared" si="9"/>
        <v/>
      </c>
      <c r="H105" s="64"/>
      <c r="L105" s="64"/>
      <c r="M105" s="64"/>
    </row>
    <row r="106" spans="1:14" outlineLevel="1" x14ac:dyDescent="0.25">
      <c r="A106" s="66" t="s">
        <v>203</v>
      </c>
      <c r="B106" s="101"/>
      <c r="C106" s="91"/>
      <c r="D106" s="91"/>
      <c r="E106" s="83"/>
      <c r="F106" s="92"/>
      <c r="G106" s="92"/>
      <c r="H106" s="64"/>
      <c r="L106" s="64"/>
      <c r="M106" s="64"/>
    </row>
    <row r="107" spans="1:14" outlineLevel="1" x14ac:dyDescent="0.25">
      <c r="A107" s="66" t="s">
        <v>204</v>
      </c>
      <c r="B107" s="101"/>
      <c r="C107" s="91"/>
      <c r="D107" s="91"/>
      <c r="E107" s="83"/>
      <c r="F107" s="92"/>
      <c r="G107" s="92"/>
      <c r="H107" s="64"/>
      <c r="L107" s="64"/>
      <c r="M107" s="64"/>
    </row>
    <row r="108" spans="1:14" outlineLevel="1" x14ac:dyDescent="0.25">
      <c r="A108" s="66" t="s">
        <v>205</v>
      </c>
      <c r="B108" s="100"/>
      <c r="C108" s="91"/>
      <c r="D108" s="91"/>
      <c r="E108" s="83"/>
      <c r="F108" s="92"/>
      <c r="G108" s="92"/>
      <c r="H108" s="64"/>
      <c r="L108" s="64"/>
      <c r="M108" s="64"/>
    </row>
    <row r="109" spans="1:14" outlineLevel="1" x14ac:dyDescent="0.25">
      <c r="A109" s="66" t="s">
        <v>206</v>
      </c>
      <c r="B109" s="101"/>
      <c r="C109" s="91"/>
      <c r="D109" s="91"/>
      <c r="E109" s="83"/>
      <c r="F109" s="92"/>
      <c r="G109" s="92"/>
      <c r="H109" s="64"/>
      <c r="L109" s="64"/>
      <c r="M109" s="64"/>
    </row>
    <row r="110" spans="1:14" outlineLevel="1" x14ac:dyDescent="0.25">
      <c r="A110" s="66" t="s">
        <v>207</v>
      </c>
      <c r="B110" s="101"/>
      <c r="C110" s="91"/>
      <c r="D110" s="91"/>
      <c r="E110" s="83"/>
      <c r="F110" s="92"/>
      <c r="G110" s="92"/>
      <c r="H110" s="64"/>
      <c r="L110" s="64"/>
      <c r="M110" s="64"/>
    </row>
    <row r="111" spans="1:14" ht="15" customHeight="1" x14ac:dyDescent="0.25">
      <c r="A111" s="85"/>
      <c r="B111" s="199" t="s">
        <v>1622</v>
      </c>
      <c r="C111" s="88" t="s">
        <v>208</v>
      </c>
      <c r="D111" s="88" t="s">
        <v>209</v>
      </c>
      <c r="E111" s="87"/>
      <c r="F111" s="88" t="s">
        <v>210</v>
      </c>
      <c r="G111" s="88" t="s">
        <v>211</v>
      </c>
      <c r="H111" s="64"/>
      <c r="L111" s="64"/>
      <c r="M111" s="64"/>
    </row>
    <row r="112" spans="1:14" s="102" customFormat="1" x14ac:dyDescent="0.25">
      <c r="A112" s="66" t="s">
        <v>212</v>
      </c>
      <c r="B112" s="83" t="s">
        <v>213</v>
      </c>
      <c r="C112" s="192">
        <v>36608.850289864</v>
      </c>
      <c r="D112" s="192">
        <f>C112</f>
        <v>36608.850289864</v>
      </c>
      <c r="E112" s="92"/>
      <c r="F112" s="206">
        <f>IF($C$129=0,"",IF(C112="[for completion]","",IF(C112="","",C112/$C$129)))</f>
        <v>6.3373409601801101E-2</v>
      </c>
      <c r="G112" s="206">
        <f>IF($D$129=0,"",IF(D112="[for completion]","",IF(D112="","",D112/$D$129)))</f>
        <v>6.3373409601801101E-2</v>
      </c>
      <c r="I112" s="66"/>
      <c r="J112" s="66"/>
      <c r="K112" s="66"/>
      <c r="L112" s="64" t="s">
        <v>1600</v>
      </c>
      <c r="M112" s="64"/>
      <c r="N112" s="64"/>
    </row>
    <row r="113" spans="1:14" s="102" customFormat="1" x14ac:dyDescent="0.25">
      <c r="A113" s="66" t="s">
        <v>214</v>
      </c>
      <c r="B113" s="83" t="s">
        <v>1601</v>
      </c>
      <c r="C113" s="192">
        <v>0</v>
      </c>
      <c r="D113" s="255">
        <f t="shared" ref="D113:D128" si="10">C113</f>
        <v>0</v>
      </c>
      <c r="E113" s="92"/>
      <c r="F113" s="206">
        <f t="shared" ref="F113:F128" si="11">IF($C$129=0,"",IF(C113="[for completion]","",IF(C113="","",C113/$C$129)))</f>
        <v>0</v>
      </c>
      <c r="G113" s="206">
        <f t="shared" ref="G113:G128" si="12">IF($D$129=0,"",IF(D113="[for completion]","",IF(D113="","",D113/$D$129)))</f>
        <v>0</v>
      </c>
      <c r="I113" s="66"/>
      <c r="J113" s="66"/>
      <c r="K113" s="66"/>
      <c r="L113" s="83" t="s">
        <v>1601</v>
      </c>
      <c r="M113" s="64"/>
      <c r="N113" s="64"/>
    </row>
    <row r="114" spans="1:14" s="102" customFormat="1" x14ac:dyDescent="0.25">
      <c r="A114" s="66" t="s">
        <v>215</v>
      </c>
      <c r="B114" s="83" t="s">
        <v>222</v>
      </c>
      <c r="C114" s="192">
        <v>0</v>
      </c>
      <c r="D114" s="255">
        <f t="shared" si="10"/>
        <v>0</v>
      </c>
      <c r="E114" s="92"/>
      <c r="F114" s="206">
        <f t="shared" si="11"/>
        <v>0</v>
      </c>
      <c r="G114" s="206">
        <f t="shared" si="12"/>
        <v>0</v>
      </c>
      <c r="I114" s="66"/>
      <c r="J114" s="66"/>
      <c r="K114" s="66"/>
      <c r="L114" s="83" t="s">
        <v>222</v>
      </c>
      <c r="M114" s="64"/>
      <c r="N114" s="64"/>
    </row>
    <row r="115" spans="1:14" s="102" customFormat="1" x14ac:dyDescent="0.25">
      <c r="A115" s="66" t="s">
        <v>216</v>
      </c>
      <c r="B115" s="83" t="s">
        <v>1602</v>
      </c>
      <c r="C115" s="192">
        <v>0</v>
      </c>
      <c r="D115" s="255">
        <f t="shared" si="10"/>
        <v>0</v>
      </c>
      <c r="E115" s="92"/>
      <c r="F115" s="206">
        <f t="shared" si="11"/>
        <v>0</v>
      </c>
      <c r="G115" s="206">
        <f t="shared" si="12"/>
        <v>0</v>
      </c>
      <c r="I115" s="66"/>
      <c r="J115" s="66"/>
      <c r="K115" s="66"/>
      <c r="L115" s="83" t="s">
        <v>1602</v>
      </c>
      <c r="M115" s="64"/>
      <c r="N115" s="64"/>
    </row>
    <row r="116" spans="1:14" s="102" customFormat="1" x14ac:dyDescent="0.25">
      <c r="A116" s="66" t="s">
        <v>218</v>
      </c>
      <c r="B116" s="83" t="s">
        <v>1603</v>
      </c>
      <c r="C116" s="192">
        <v>0</v>
      </c>
      <c r="D116" s="255">
        <f t="shared" si="10"/>
        <v>0</v>
      </c>
      <c r="E116" s="92"/>
      <c r="F116" s="206">
        <f t="shared" si="11"/>
        <v>0</v>
      </c>
      <c r="G116" s="206">
        <f t="shared" si="12"/>
        <v>0</v>
      </c>
      <c r="I116" s="66"/>
      <c r="J116" s="66"/>
      <c r="K116" s="66"/>
      <c r="L116" s="83" t="s">
        <v>1603</v>
      </c>
      <c r="M116" s="64"/>
      <c r="N116" s="64"/>
    </row>
    <row r="117" spans="1:14" s="102" customFormat="1" x14ac:dyDescent="0.25">
      <c r="A117" s="66" t="s">
        <v>219</v>
      </c>
      <c r="B117" s="83" t="s">
        <v>224</v>
      </c>
      <c r="C117" s="192">
        <v>0</v>
      </c>
      <c r="D117" s="255">
        <f t="shared" si="10"/>
        <v>0</v>
      </c>
      <c r="E117" s="83"/>
      <c r="F117" s="206">
        <f t="shared" si="11"/>
        <v>0</v>
      </c>
      <c r="G117" s="206">
        <f t="shared" si="12"/>
        <v>0</v>
      </c>
      <c r="I117" s="66"/>
      <c r="J117" s="66"/>
      <c r="K117" s="66"/>
      <c r="L117" s="83" t="s">
        <v>224</v>
      </c>
      <c r="M117" s="64"/>
      <c r="N117" s="64"/>
    </row>
    <row r="118" spans="1:14" x14ac:dyDescent="0.25">
      <c r="A118" s="66" t="s">
        <v>220</v>
      </c>
      <c r="B118" s="83" t="s">
        <v>226</v>
      </c>
      <c r="C118" s="192">
        <v>508617.84405663802</v>
      </c>
      <c r="D118" s="255">
        <f t="shared" si="10"/>
        <v>508617.84405663802</v>
      </c>
      <c r="E118" s="83"/>
      <c r="F118" s="206">
        <f t="shared" si="11"/>
        <v>0.88046597221630651</v>
      </c>
      <c r="G118" s="206">
        <f t="shared" si="12"/>
        <v>0.88046597221630651</v>
      </c>
      <c r="L118" s="83" t="s">
        <v>226</v>
      </c>
      <c r="M118" s="64"/>
    </row>
    <row r="119" spans="1:14" x14ac:dyDescent="0.25">
      <c r="A119" s="66" t="s">
        <v>221</v>
      </c>
      <c r="B119" s="83" t="s">
        <v>1604</v>
      </c>
      <c r="C119" s="192">
        <v>0</v>
      </c>
      <c r="D119" s="255">
        <f t="shared" si="10"/>
        <v>0</v>
      </c>
      <c r="E119" s="83"/>
      <c r="F119" s="206">
        <f t="shared" si="11"/>
        <v>0</v>
      </c>
      <c r="G119" s="206">
        <f t="shared" si="12"/>
        <v>0</v>
      </c>
      <c r="L119" s="83" t="s">
        <v>1604</v>
      </c>
      <c r="M119" s="64"/>
    </row>
    <row r="120" spans="1:14" x14ac:dyDescent="0.25">
      <c r="A120" s="66" t="s">
        <v>223</v>
      </c>
      <c r="B120" s="83" t="s">
        <v>228</v>
      </c>
      <c r="C120" s="192">
        <v>0</v>
      </c>
      <c r="D120" s="255">
        <f t="shared" si="10"/>
        <v>0</v>
      </c>
      <c r="E120" s="83"/>
      <c r="F120" s="206">
        <f t="shared" si="11"/>
        <v>0</v>
      </c>
      <c r="G120" s="206">
        <f t="shared" si="12"/>
        <v>0</v>
      </c>
      <c r="L120" s="83" t="s">
        <v>228</v>
      </c>
      <c r="M120" s="64"/>
    </row>
    <row r="121" spans="1:14" x14ac:dyDescent="0.25">
      <c r="A121" s="66" t="s">
        <v>225</v>
      </c>
      <c r="B121" s="83" t="s">
        <v>1611</v>
      </c>
      <c r="C121" s="192">
        <v>0</v>
      </c>
      <c r="D121" s="255">
        <f t="shared" si="10"/>
        <v>0</v>
      </c>
      <c r="E121" s="83"/>
      <c r="F121" s="206">
        <f t="shared" ref="F121" si="13">IF($C$129=0,"",IF(C121="[for completion]","",IF(C121="","",C121/$C$129)))</f>
        <v>0</v>
      </c>
      <c r="G121" s="206">
        <f t="shared" ref="G121" si="14">IF($D$129=0,"",IF(D121="[for completion]","",IF(D121="","",D121/$D$129)))</f>
        <v>0</v>
      </c>
      <c r="L121" s="83"/>
      <c r="M121" s="64"/>
    </row>
    <row r="122" spans="1:14" x14ac:dyDescent="0.25">
      <c r="A122" s="66" t="s">
        <v>227</v>
      </c>
      <c r="B122" s="83" t="s">
        <v>230</v>
      </c>
      <c r="C122" s="192">
        <v>0</v>
      </c>
      <c r="D122" s="255">
        <f t="shared" si="10"/>
        <v>0</v>
      </c>
      <c r="E122" s="83"/>
      <c r="F122" s="206">
        <f t="shared" si="11"/>
        <v>0</v>
      </c>
      <c r="G122" s="206">
        <f t="shared" si="12"/>
        <v>0</v>
      </c>
      <c r="L122" s="83" t="s">
        <v>230</v>
      </c>
      <c r="M122" s="64"/>
    </row>
    <row r="123" spans="1:14" x14ac:dyDescent="0.25">
      <c r="A123" s="66" t="s">
        <v>229</v>
      </c>
      <c r="B123" s="83" t="s">
        <v>217</v>
      </c>
      <c r="C123" s="192">
        <v>0</v>
      </c>
      <c r="D123" s="255">
        <f t="shared" si="10"/>
        <v>0</v>
      </c>
      <c r="E123" s="83"/>
      <c r="F123" s="206">
        <f t="shared" si="11"/>
        <v>0</v>
      </c>
      <c r="G123" s="206">
        <f t="shared" si="12"/>
        <v>0</v>
      </c>
      <c r="L123" s="83" t="s">
        <v>217</v>
      </c>
      <c r="M123" s="64"/>
    </row>
    <row r="124" spans="1:14" x14ac:dyDescent="0.25">
      <c r="A124" s="66" t="s">
        <v>231</v>
      </c>
      <c r="B124" s="182" t="s">
        <v>1606</v>
      </c>
      <c r="C124" s="192">
        <v>0</v>
      </c>
      <c r="D124" s="255">
        <f t="shared" si="10"/>
        <v>0</v>
      </c>
      <c r="E124" s="83"/>
      <c r="F124" s="206">
        <f t="shared" si="11"/>
        <v>0</v>
      </c>
      <c r="G124" s="206">
        <f t="shared" si="12"/>
        <v>0</v>
      </c>
      <c r="L124" s="182" t="s">
        <v>1606</v>
      </c>
      <c r="M124" s="64"/>
    </row>
    <row r="125" spans="1:14" x14ac:dyDescent="0.25">
      <c r="A125" s="66" t="s">
        <v>233</v>
      </c>
      <c r="B125" s="83" t="s">
        <v>232</v>
      </c>
      <c r="C125" s="192">
        <v>32442.244722598702</v>
      </c>
      <c r="D125" s="255">
        <f t="shared" si="10"/>
        <v>32442.244722598702</v>
      </c>
      <c r="E125" s="83"/>
      <c r="F125" s="206">
        <f t="shared" si="11"/>
        <v>5.6160618181892531E-2</v>
      </c>
      <c r="G125" s="206">
        <f t="shared" si="12"/>
        <v>5.6160618181892531E-2</v>
      </c>
      <c r="L125" s="83" t="s">
        <v>232</v>
      </c>
      <c r="M125" s="64"/>
    </row>
    <row r="126" spans="1:14" x14ac:dyDescent="0.25">
      <c r="A126" s="66" t="s">
        <v>235</v>
      </c>
      <c r="B126" s="83" t="s">
        <v>234</v>
      </c>
      <c r="C126" s="192">
        <v>0</v>
      </c>
      <c r="D126" s="255">
        <f t="shared" si="10"/>
        <v>0</v>
      </c>
      <c r="E126" s="83"/>
      <c r="F126" s="206">
        <f t="shared" si="11"/>
        <v>0</v>
      </c>
      <c r="G126" s="206">
        <f t="shared" si="12"/>
        <v>0</v>
      </c>
      <c r="H126" s="96"/>
      <c r="L126" s="83" t="s">
        <v>234</v>
      </c>
      <c r="M126" s="64"/>
    </row>
    <row r="127" spans="1:14" x14ac:dyDescent="0.25">
      <c r="A127" s="66" t="s">
        <v>236</v>
      </c>
      <c r="B127" s="83" t="s">
        <v>1605</v>
      </c>
      <c r="C127" s="192">
        <v>0</v>
      </c>
      <c r="D127" s="255">
        <f t="shared" si="10"/>
        <v>0</v>
      </c>
      <c r="E127" s="83"/>
      <c r="F127" s="206">
        <f t="shared" ref="F127" si="15">IF($C$129=0,"",IF(C127="[for completion]","",IF(C127="","",C127/$C$129)))</f>
        <v>0</v>
      </c>
      <c r="G127" s="206">
        <f t="shared" ref="G127" si="16">IF($D$129=0,"",IF(D127="[for completion]","",IF(D127="","",D127/$D$129)))</f>
        <v>0</v>
      </c>
      <c r="H127" s="64"/>
      <c r="L127" s="83" t="s">
        <v>1605</v>
      </c>
      <c r="M127" s="64"/>
    </row>
    <row r="128" spans="1:14" x14ac:dyDescent="0.25">
      <c r="A128" s="66" t="s">
        <v>1607</v>
      </c>
      <c r="B128" s="83" t="s">
        <v>146</v>
      </c>
      <c r="C128" s="192">
        <v>0</v>
      </c>
      <c r="D128" s="255">
        <f t="shared" si="10"/>
        <v>0</v>
      </c>
      <c r="E128" s="83"/>
      <c r="F128" s="206">
        <f t="shared" si="11"/>
        <v>0</v>
      </c>
      <c r="G128" s="206">
        <f t="shared" si="12"/>
        <v>0</v>
      </c>
      <c r="H128" s="64"/>
      <c r="L128" s="64"/>
      <c r="M128" s="64"/>
    </row>
    <row r="129" spans="1:14" x14ac:dyDescent="0.25">
      <c r="A129" s="66" t="s">
        <v>1610</v>
      </c>
      <c r="B129" s="100" t="s">
        <v>148</v>
      </c>
      <c r="C129" s="192">
        <f>SUM(C112:C128)</f>
        <v>577668.93906910066</v>
      </c>
      <c r="D129" s="192">
        <f>SUM(D112:D128)</f>
        <v>577668.93906910066</v>
      </c>
      <c r="E129" s="83"/>
      <c r="F129" s="186">
        <f>SUM(F112:F128)</f>
        <v>1.0000000000000002</v>
      </c>
      <c r="G129" s="186">
        <f>SUM(G112:G128)</f>
        <v>1.0000000000000002</v>
      </c>
      <c r="H129" s="64"/>
      <c r="L129" s="64"/>
      <c r="M129" s="64"/>
    </row>
    <row r="130" spans="1:14" outlineLevel="1" x14ac:dyDescent="0.25">
      <c r="A130" s="66" t="s">
        <v>237</v>
      </c>
      <c r="B130" s="95" t="s">
        <v>150</v>
      </c>
      <c r="C130" s="192"/>
      <c r="D130" s="192"/>
      <c r="E130" s="83"/>
      <c r="F130" s="206" t="str">
        <f>IF($C$129=0,"",IF(C130="[for completion]","",IF(C130="","",C130/$C$129)))</f>
        <v/>
      </c>
      <c r="G130" s="206" t="str">
        <f>IF($D$129=0,"",IF(D130="[for completion]","",IF(D130="","",D130/$D$129)))</f>
        <v/>
      </c>
      <c r="H130" s="64"/>
      <c r="L130" s="64"/>
      <c r="M130" s="64"/>
    </row>
    <row r="131" spans="1:14" outlineLevel="1" x14ac:dyDescent="0.25">
      <c r="A131" s="66" t="s">
        <v>238</v>
      </c>
      <c r="B131" s="95" t="s">
        <v>150</v>
      </c>
      <c r="C131" s="192"/>
      <c r="D131" s="192"/>
      <c r="E131" s="83"/>
      <c r="F131" s="206">
        <f t="shared" ref="F131:F136" si="17">IF($C$129=0,"",IF(C131="[for completion]","",C131/$C$129))</f>
        <v>0</v>
      </c>
      <c r="G131" s="206">
        <f t="shared" ref="G131:G136" si="18">IF($D$129=0,"",IF(D131="[for completion]","",D131/$D$129))</f>
        <v>0</v>
      </c>
      <c r="H131" s="64"/>
      <c r="L131" s="64"/>
      <c r="M131" s="64"/>
    </row>
    <row r="132" spans="1:14" outlineLevel="1" x14ac:dyDescent="0.25">
      <c r="A132" s="66" t="s">
        <v>239</v>
      </c>
      <c r="B132" s="95" t="s">
        <v>150</v>
      </c>
      <c r="C132" s="192"/>
      <c r="D132" s="192"/>
      <c r="E132" s="83"/>
      <c r="F132" s="206">
        <f t="shared" si="17"/>
        <v>0</v>
      </c>
      <c r="G132" s="206">
        <f t="shared" si="18"/>
        <v>0</v>
      </c>
      <c r="H132" s="64"/>
      <c r="L132" s="64"/>
      <c r="M132" s="64"/>
    </row>
    <row r="133" spans="1:14" outlineLevel="1" x14ac:dyDescent="0.25">
      <c r="A133" s="66" t="s">
        <v>240</v>
      </c>
      <c r="B133" s="95" t="s">
        <v>150</v>
      </c>
      <c r="C133" s="192"/>
      <c r="D133" s="192"/>
      <c r="E133" s="83"/>
      <c r="F133" s="206">
        <f t="shared" si="17"/>
        <v>0</v>
      </c>
      <c r="G133" s="206">
        <f t="shared" si="18"/>
        <v>0</v>
      </c>
      <c r="H133" s="64"/>
      <c r="L133" s="64"/>
      <c r="M133" s="64"/>
    </row>
    <row r="134" spans="1:14" outlineLevel="1" x14ac:dyDescent="0.25">
      <c r="A134" s="66" t="s">
        <v>241</v>
      </c>
      <c r="B134" s="95" t="s">
        <v>150</v>
      </c>
      <c r="C134" s="192"/>
      <c r="D134" s="192"/>
      <c r="E134" s="83"/>
      <c r="F134" s="206">
        <f t="shared" si="17"/>
        <v>0</v>
      </c>
      <c r="G134" s="206">
        <f t="shared" si="18"/>
        <v>0</v>
      </c>
      <c r="H134" s="64"/>
      <c r="L134" s="64"/>
      <c r="M134" s="64"/>
    </row>
    <row r="135" spans="1:14" outlineLevel="1" x14ac:dyDescent="0.25">
      <c r="A135" s="66" t="s">
        <v>242</v>
      </c>
      <c r="B135" s="95" t="s">
        <v>150</v>
      </c>
      <c r="C135" s="192"/>
      <c r="D135" s="192"/>
      <c r="E135" s="83"/>
      <c r="F135" s="206">
        <f t="shared" si="17"/>
        <v>0</v>
      </c>
      <c r="G135" s="206">
        <f t="shared" si="18"/>
        <v>0</v>
      </c>
      <c r="H135" s="64"/>
      <c r="L135" s="64"/>
      <c r="M135" s="64"/>
    </row>
    <row r="136" spans="1:14" outlineLevel="1" x14ac:dyDescent="0.25">
      <c r="A136" s="66" t="s">
        <v>243</v>
      </c>
      <c r="B136" s="95" t="s">
        <v>150</v>
      </c>
      <c r="C136" s="192"/>
      <c r="D136" s="192"/>
      <c r="E136" s="83"/>
      <c r="F136" s="206">
        <f t="shared" si="17"/>
        <v>0</v>
      </c>
      <c r="G136" s="206">
        <f t="shared" si="18"/>
        <v>0</v>
      </c>
      <c r="H136" s="64"/>
      <c r="L136" s="64"/>
      <c r="M136" s="64"/>
    </row>
    <row r="137" spans="1:14" ht="15" customHeight="1" x14ac:dyDescent="0.25">
      <c r="A137" s="85"/>
      <c r="B137" s="86" t="s">
        <v>244</v>
      </c>
      <c r="C137" s="88" t="s">
        <v>208</v>
      </c>
      <c r="D137" s="88" t="s">
        <v>209</v>
      </c>
      <c r="E137" s="87"/>
      <c r="F137" s="88" t="s">
        <v>210</v>
      </c>
      <c r="G137" s="88" t="s">
        <v>211</v>
      </c>
      <c r="H137" s="64"/>
      <c r="L137" s="64"/>
      <c r="M137" s="64"/>
    </row>
    <row r="138" spans="1:14" s="102" customFormat="1" x14ac:dyDescent="0.25">
      <c r="A138" s="66" t="s">
        <v>245</v>
      </c>
      <c r="B138" s="83" t="s">
        <v>213</v>
      </c>
      <c r="C138" s="192">
        <f>C112</f>
        <v>36608.850289864</v>
      </c>
      <c r="D138" s="192">
        <f>C138</f>
        <v>36608.850289864</v>
      </c>
      <c r="E138" s="92"/>
      <c r="F138" s="206">
        <f>IF($C$155=0,"",IF(C138="[for completion]","",IF(C138="","",C138/$C$155)))</f>
        <v>6.3373409601801101E-2</v>
      </c>
      <c r="G138" s="206">
        <f>IF($D$155=0,"",IF(D138="[for completion]","",IF(D138="","",D138/$D$155)))</f>
        <v>6.3373409601801101E-2</v>
      </c>
      <c r="H138" s="64"/>
      <c r="I138" s="66"/>
      <c r="J138" s="66"/>
      <c r="K138" s="66"/>
      <c r="L138" s="64"/>
      <c r="M138" s="64"/>
      <c r="N138" s="64"/>
    </row>
    <row r="139" spans="1:14" s="102" customFormat="1" x14ac:dyDescent="0.25">
      <c r="A139" s="66" t="s">
        <v>246</v>
      </c>
      <c r="B139" s="83" t="s">
        <v>1601</v>
      </c>
      <c r="C139" s="255">
        <f t="shared" ref="C139:C154" si="19">C113</f>
        <v>0</v>
      </c>
      <c r="D139" s="255">
        <f t="shared" ref="D139:D154" si="20">C139</f>
        <v>0</v>
      </c>
      <c r="E139" s="92"/>
      <c r="F139" s="206">
        <f t="shared" ref="F139:F146" si="21">IF($C$155=0,"",IF(C139="[for completion]","",IF(C139="","",C139/$C$155)))</f>
        <v>0</v>
      </c>
      <c r="G139" s="206">
        <f t="shared" ref="G139:G146" si="22">IF($D$155=0,"",IF(D139="[for completion]","",IF(D139="","",D139/$D$155)))</f>
        <v>0</v>
      </c>
      <c r="H139" s="64"/>
      <c r="I139" s="66"/>
      <c r="J139" s="66"/>
      <c r="K139" s="66"/>
      <c r="L139" s="64"/>
      <c r="M139" s="64"/>
      <c r="N139" s="64"/>
    </row>
    <row r="140" spans="1:14" s="102" customFormat="1" x14ac:dyDescent="0.25">
      <c r="A140" s="66" t="s">
        <v>247</v>
      </c>
      <c r="B140" s="83" t="s">
        <v>222</v>
      </c>
      <c r="C140" s="255">
        <f t="shared" si="19"/>
        <v>0</v>
      </c>
      <c r="D140" s="255">
        <f t="shared" si="20"/>
        <v>0</v>
      </c>
      <c r="E140" s="92"/>
      <c r="F140" s="206">
        <f t="shared" si="21"/>
        <v>0</v>
      </c>
      <c r="G140" s="206">
        <f t="shared" si="22"/>
        <v>0</v>
      </c>
      <c r="H140" s="64"/>
      <c r="I140" s="66"/>
      <c r="J140" s="66"/>
      <c r="K140" s="66"/>
      <c r="L140" s="64"/>
      <c r="M140" s="64"/>
      <c r="N140" s="64"/>
    </row>
    <row r="141" spans="1:14" s="102" customFormat="1" x14ac:dyDescent="0.25">
      <c r="A141" s="66" t="s">
        <v>248</v>
      </c>
      <c r="B141" s="83" t="s">
        <v>1602</v>
      </c>
      <c r="C141" s="255">
        <f t="shared" si="19"/>
        <v>0</v>
      </c>
      <c r="D141" s="255">
        <f t="shared" si="20"/>
        <v>0</v>
      </c>
      <c r="E141" s="92"/>
      <c r="F141" s="206">
        <f t="shared" si="21"/>
        <v>0</v>
      </c>
      <c r="G141" s="206">
        <f t="shared" si="22"/>
        <v>0</v>
      </c>
      <c r="H141" s="64"/>
      <c r="I141" s="66"/>
      <c r="J141" s="66"/>
      <c r="K141" s="66"/>
      <c r="L141" s="64"/>
      <c r="M141" s="64"/>
      <c r="N141" s="64"/>
    </row>
    <row r="142" spans="1:14" s="102" customFormat="1" x14ac:dyDescent="0.25">
      <c r="A142" s="66" t="s">
        <v>249</v>
      </c>
      <c r="B142" s="83" t="s">
        <v>1603</v>
      </c>
      <c r="C142" s="255">
        <f t="shared" si="19"/>
        <v>0</v>
      </c>
      <c r="D142" s="255">
        <f t="shared" si="20"/>
        <v>0</v>
      </c>
      <c r="E142" s="92"/>
      <c r="F142" s="206">
        <f t="shared" si="21"/>
        <v>0</v>
      </c>
      <c r="G142" s="206">
        <f t="shared" si="22"/>
        <v>0</v>
      </c>
      <c r="H142" s="64"/>
      <c r="I142" s="66"/>
      <c r="J142" s="66"/>
      <c r="K142" s="66"/>
      <c r="L142" s="64"/>
      <c r="M142" s="64"/>
      <c r="N142" s="64"/>
    </row>
    <row r="143" spans="1:14" s="102" customFormat="1" x14ac:dyDescent="0.25">
      <c r="A143" s="66" t="s">
        <v>250</v>
      </c>
      <c r="B143" s="83" t="s">
        <v>224</v>
      </c>
      <c r="C143" s="255">
        <f t="shared" si="19"/>
        <v>0</v>
      </c>
      <c r="D143" s="255">
        <f t="shared" si="20"/>
        <v>0</v>
      </c>
      <c r="E143" s="83"/>
      <c r="F143" s="206">
        <f t="shared" si="21"/>
        <v>0</v>
      </c>
      <c r="G143" s="206">
        <f t="shared" si="22"/>
        <v>0</v>
      </c>
      <c r="H143" s="64"/>
      <c r="I143" s="66"/>
      <c r="J143" s="66"/>
      <c r="K143" s="66"/>
      <c r="L143" s="64"/>
      <c r="M143" s="64"/>
      <c r="N143" s="64"/>
    </row>
    <row r="144" spans="1:14" x14ac:dyDescent="0.25">
      <c r="A144" s="66" t="s">
        <v>251</v>
      </c>
      <c r="B144" s="83" t="s">
        <v>226</v>
      </c>
      <c r="C144" s="255">
        <f t="shared" si="19"/>
        <v>508617.84405663802</v>
      </c>
      <c r="D144" s="255">
        <f t="shared" si="20"/>
        <v>508617.84405663802</v>
      </c>
      <c r="E144" s="83"/>
      <c r="F144" s="206">
        <f t="shared" si="21"/>
        <v>0.88046597221630651</v>
      </c>
      <c r="G144" s="206">
        <f t="shared" si="22"/>
        <v>0.88046597221630651</v>
      </c>
      <c r="H144" s="64"/>
      <c r="L144" s="64"/>
      <c r="M144" s="64"/>
    </row>
    <row r="145" spans="1:14" x14ac:dyDescent="0.25">
      <c r="A145" s="66" t="s">
        <v>252</v>
      </c>
      <c r="B145" s="83" t="s">
        <v>1604</v>
      </c>
      <c r="C145" s="255">
        <f t="shared" si="19"/>
        <v>0</v>
      </c>
      <c r="D145" s="255">
        <f t="shared" si="20"/>
        <v>0</v>
      </c>
      <c r="E145" s="83"/>
      <c r="F145" s="206">
        <f t="shared" si="21"/>
        <v>0</v>
      </c>
      <c r="G145" s="206">
        <f t="shared" si="22"/>
        <v>0</v>
      </c>
      <c r="H145" s="64"/>
      <c r="L145" s="64"/>
      <c r="M145" s="64"/>
      <c r="N145" s="96"/>
    </row>
    <row r="146" spans="1:14" x14ac:dyDescent="0.25">
      <c r="A146" s="66" t="s">
        <v>253</v>
      </c>
      <c r="B146" s="83" t="s">
        <v>228</v>
      </c>
      <c r="C146" s="255">
        <f t="shared" si="19"/>
        <v>0</v>
      </c>
      <c r="D146" s="255">
        <f t="shared" si="20"/>
        <v>0</v>
      </c>
      <c r="E146" s="83"/>
      <c r="F146" s="206">
        <f t="shared" si="21"/>
        <v>0</v>
      </c>
      <c r="G146" s="206">
        <f t="shared" si="22"/>
        <v>0</v>
      </c>
      <c r="H146" s="64"/>
      <c r="L146" s="64"/>
      <c r="M146" s="64"/>
      <c r="N146" s="96"/>
    </row>
    <row r="147" spans="1:14" x14ac:dyDescent="0.25">
      <c r="A147" s="66" t="s">
        <v>254</v>
      </c>
      <c r="B147" s="83" t="s">
        <v>1611</v>
      </c>
      <c r="C147" s="255">
        <f t="shared" si="19"/>
        <v>0</v>
      </c>
      <c r="D147" s="255">
        <f t="shared" si="20"/>
        <v>0</v>
      </c>
      <c r="E147" s="83"/>
      <c r="F147" s="206">
        <f t="shared" ref="F147" si="23">IF($C$155=0,"",IF(C147="[for completion]","",IF(C147="","",C147/$C$155)))</f>
        <v>0</v>
      </c>
      <c r="G147" s="206">
        <f t="shared" ref="G147" si="24">IF($D$155=0,"",IF(D147="[for completion]","",IF(D147="","",D147/$D$155)))</f>
        <v>0</v>
      </c>
      <c r="H147" s="64"/>
      <c r="L147" s="64"/>
      <c r="M147" s="64"/>
      <c r="N147" s="96"/>
    </row>
    <row r="148" spans="1:14" x14ac:dyDescent="0.25">
      <c r="A148" s="66" t="s">
        <v>255</v>
      </c>
      <c r="B148" s="83" t="s">
        <v>230</v>
      </c>
      <c r="C148" s="255">
        <f t="shared" si="19"/>
        <v>0</v>
      </c>
      <c r="D148" s="255">
        <f t="shared" si="20"/>
        <v>0</v>
      </c>
      <c r="E148" s="83"/>
      <c r="F148" s="206">
        <f t="shared" ref="F148:F154" si="25">IF($C$155=0,"",IF(C148="[for completion]","",IF(C148="","",C148/$C$155)))</f>
        <v>0</v>
      </c>
      <c r="G148" s="206">
        <f t="shared" ref="G148:G154" si="26">IF($D$155=0,"",IF(D148="[for completion]","",IF(D148="","",D148/$D$155)))</f>
        <v>0</v>
      </c>
      <c r="H148" s="64"/>
      <c r="L148" s="64"/>
      <c r="M148" s="64"/>
      <c r="N148" s="96"/>
    </row>
    <row r="149" spans="1:14" x14ac:dyDescent="0.25">
      <c r="A149" s="66" t="s">
        <v>256</v>
      </c>
      <c r="B149" s="83" t="s">
        <v>217</v>
      </c>
      <c r="C149" s="255">
        <f t="shared" si="19"/>
        <v>0</v>
      </c>
      <c r="D149" s="255">
        <f t="shared" si="20"/>
        <v>0</v>
      </c>
      <c r="E149" s="83"/>
      <c r="F149" s="206">
        <f t="shared" si="25"/>
        <v>0</v>
      </c>
      <c r="G149" s="206">
        <f t="shared" si="26"/>
        <v>0</v>
      </c>
      <c r="H149" s="64"/>
      <c r="L149" s="64"/>
      <c r="M149" s="64"/>
      <c r="N149" s="96"/>
    </row>
    <row r="150" spans="1:14" x14ac:dyDescent="0.25">
      <c r="A150" s="66" t="s">
        <v>257</v>
      </c>
      <c r="B150" s="182" t="s">
        <v>1606</v>
      </c>
      <c r="C150" s="255">
        <f t="shared" si="19"/>
        <v>0</v>
      </c>
      <c r="D150" s="255">
        <f t="shared" si="20"/>
        <v>0</v>
      </c>
      <c r="E150" s="83"/>
      <c r="F150" s="206">
        <f t="shared" si="25"/>
        <v>0</v>
      </c>
      <c r="G150" s="206">
        <f t="shared" si="26"/>
        <v>0</v>
      </c>
      <c r="H150" s="64"/>
      <c r="L150" s="64"/>
      <c r="M150" s="64"/>
      <c r="N150" s="96"/>
    </row>
    <row r="151" spans="1:14" x14ac:dyDescent="0.25">
      <c r="A151" s="66" t="s">
        <v>258</v>
      </c>
      <c r="B151" s="83" t="s">
        <v>232</v>
      </c>
      <c r="C151" s="255">
        <f t="shared" si="19"/>
        <v>32442.244722598702</v>
      </c>
      <c r="D151" s="255">
        <f t="shared" si="20"/>
        <v>32442.244722598702</v>
      </c>
      <c r="E151" s="83"/>
      <c r="F151" s="206">
        <f t="shared" si="25"/>
        <v>5.6160618181892531E-2</v>
      </c>
      <c r="G151" s="206">
        <f t="shared" si="26"/>
        <v>5.6160618181892531E-2</v>
      </c>
      <c r="H151" s="64"/>
      <c r="L151" s="64"/>
      <c r="M151" s="64"/>
      <c r="N151" s="96"/>
    </row>
    <row r="152" spans="1:14" x14ac:dyDescent="0.25">
      <c r="A152" s="66" t="s">
        <v>259</v>
      </c>
      <c r="B152" s="83" t="s">
        <v>234</v>
      </c>
      <c r="C152" s="255">
        <f t="shared" si="19"/>
        <v>0</v>
      </c>
      <c r="D152" s="255">
        <f t="shared" si="20"/>
        <v>0</v>
      </c>
      <c r="E152" s="83"/>
      <c r="F152" s="206">
        <f t="shared" si="25"/>
        <v>0</v>
      </c>
      <c r="G152" s="206">
        <f t="shared" si="26"/>
        <v>0</v>
      </c>
      <c r="H152" s="64"/>
      <c r="L152" s="64"/>
      <c r="M152" s="64"/>
      <c r="N152" s="96"/>
    </row>
    <row r="153" spans="1:14" x14ac:dyDescent="0.25">
      <c r="A153" s="66" t="s">
        <v>260</v>
      </c>
      <c r="B153" s="83" t="s">
        <v>1605</v>
      </c>
      <c r="C153" s="255">
        <f t="shared" si="19"/>
        <v>0</v>
      </c>
      <c r="D153" s="255">
        <f t="shared" si="20"/>
        <v>0</v>
      </c>
      <c r="E153" s="83"/>
      <c r="F153" s="206">
        <f t="shared" si="25"/>
        <v>0</v>
      </c>
      <c r="G153" s="206">
        <f t="shared" si="26"/>
        <v>0</v>
      </c>
      <c r="H153" s="64"/>
      <c r="L153" s="64"/>
      <c r="M153" s="64"/>
      <c r="N153" s="96"/>
    </row>
    <row r="154" spans="1:14" x14ac:dyDescent="0.25">
      <c r="A154" s="66" t="s">
        <v>1608</v>
      </c>
      <c r="B154" s="83" t="s">
        <v>146</v>
      </c>
      <c r="C154" s="255">
        <f t="shared" si="19"/>
        <v>0</v>
      </c>
      <c r="D154" s="255">
        <f t="shared" si="20"/>
        <v>0</v>
      </c>
      <c r="E154" s="83"/>
      <c r="F154" s="206">
        <f t="shared" si="25"/>
        <v>0</v>
      </c>
      <c r="G154" s="206">
        <f t="shared" si="26"/>
        <v>0</v>
      </c>
      <c r="H154" s="64"/>
      <c r="L154" s="64"/>
      <c r="M154" s="64"/>
      <c r="N154" s="96"/>
    </row>
    <row r="155" spans="1:14" x14ac:dyDescent="0.25">
      <c r="A155" s="66" t="s">
        <v>1612</v>
      </c>
      <c r="B155" s="100" t="s">
        <v>148</v>
      </c>
      <c r="C155" s="192">
        <f>SUM(C138:C154)</f>
        <v>577668.93906910066</v>
      </c>
      <c r="D155" s="192">
        <f>SUM(D138:D154)</f>
        <v>577668.93906910066</v>
      </c>
      <c r="E155" s="83"/>
      <c r="F155" s="186">
        <f>SUM(F138:F154)</f>
        <v>1.0000000000000002</v>
      </c>
      <c r="G155" s="186">
        <f>SUM(G138:G154)</f>
        <v>1.0000000000000002</v>
      </c>
      <c r="H155" s="64"/>
      <c r="L155" s="64"/>
      <c r="M155" s="64"/>
      <c r="N155" s="96"/>
    </row>
    <row r="156" spans="1:14" outlineLevel="1" x14ac:dyDescent="0.25">
      <c r="A156" s="66" t="s">
        <v>261</v>
      </c>
      <c r="B156" s="95" t="s">
        <v>150</v>
      </c>
      <c r="C156" s="192"/>
      <c r="D156" s="192"/>
      <c r="E156" s="83"/>
      <c r="F156" s="206" t="str">
        <f>IF($C$155=0,"",IF(C156="[for completion]","",IF(C156="","",C156/$C$155)))</f>
        <v/>
      </c>
      <c r="G156" s="206" t="str">
        <f>IF($D$155=0,"",IF(D156="[for completion]","",IF(D156="","",D156/$D$155)))</f>
        <v/>
      </c>
      <c r="H156" s="64"/>
      <c r="L156" s="64"/>
      <c r="M156" s="64"/>
      <c r="N156" s="96"/>
    </row>
    <row r="157" spans="1:14" outlineLevel="1" x14ac:dyDescent="0.25">
      <c r="A157" s="66" t="s">
        <v>262</v>
      </c>
      <c r="B157" s="95" t="s">
        <v>150</v>
      </c>
      <c r="C157" s="192"/>
      <c r="D157" s="192"/>
      <c r="E157" s="83"/>
      <c r="F157" s="206" t="str">
        <f t="shared" ref="F157:F162" si="27">IF($C$155=0,"",IF(C157="[for completion]","",IF(C157="","",C157/$C$155)))</f>
        <v/>
      </c>
      <c r="G157" s="206" t="str">
        <f t="shared" ref="G157:G162" si="28">IF($D$155=0,"",IF(D157="[for completion]","",IF(D157="","",D157/$D$155)))</f>
        <v/>
      </c>
      <c r="H157" s="64"/>
      <c r="L157" s="64"/>
      <c r="M157" s="64"/>
      <c r="N157" s="96"/>
    </row>
    <row r="158" spans="1:14" outlineLevel="1" x14ac:dyDescent="0.25">
      <c r="A158" s="66" t="s">
        <v>263</v>
      </c>
      <c r="B158" s="95" t="s">
        <v>150</v>
      </c>
      <c r="C158" s="192"/>
      <c r="D158" s="192"/>
      <c r="E158" s="83"/>
      <c r="F158" s="206" t="str">
        <f t="shared" si="27"/>
        <v/>
      </c>
      <c r="G158" s="206" t="str">
        <f t="shared" si="28"/>
        <v/>
      </c>
      <c r="H158" s="64"/>
      <c r="L158" s="64"/>
      <c r="M158" s="64"/>
      <c r="N158" s="96"/>
    </row>
    <row r="159" spans="1:14" outlineLevel="1" x14ac:dyDescent="0.25">
      <c r="A159" s="66" t="s">
        <v>264</v>
      </c>
      <c r="B159" s="95" t="s">
        <v>150</v>
      </c>
      <c r="C159" s="192"/>
      <c r="D159" s="192"/>
      <c r="E159" s="83"/>
      <c r="F159" s="206" t="str">
        <f t="shared" si="27"/>
        <v/>
      </c>
      <c r="G159" s="206" t="str">
        <f t="shared" si="28"/>
        <v/>
      </c>
      <c r="H159" s="64"/>
      <c r="L159" s="64"/>
      <c r="M159" s="64"/>
      <c r="N159" s="96"/>
    </row>
    <row r="160" spans="1:14" outlineLevel="1" x14ac:dyDescent="0.25">
      <c r="A160" s="66" t="s">
        <v>265</v>
      </c>
      <c r="B160" s="95" t="s">
        <v>150</v>
      </c>
      <c r="C160" s="192"/>
      <c r="D160" s="192"/>
      <c r="E160" s="83"/>
      <c r="F160" s="206" t="str">
        <f t="shared" si="27"/>
        <v/>
      </c>
      <c r="G160" s="206" t="str">
        <f t="shared" si="28"/>
        <v/>
      </c>
      <c r="H160" s="64"/>
      <c r="L160" s="64"/>
      <c r="M160" s="64"/>
      <c r="N160" s="96"/>
    </row>
    <row r="161" spans="1:14" outlineLevel="1" x14ac:dyDescent="0.25">
      <c r="A161" s="66" t="s">
        <v>266</v>
      </c>
      <c r="B161" s="95" t="s">
        <v>150</v>
      </c>
      <c r="C161" s="192"/>
      <c r="D161" s="192"/>
      <c r="E161" s="83"/>
      <c r="F161" s="206" t="str">
        <f t="shared" si="27"/>
        <v/>
      </c>
      <c r="G161" s="206" t="str">
        <f t="shared" si="28"/>
        <v/>
      </c>
      <c r="H161" s="64"/>
      <c r="L161" s="64"/>
      <c r="M161" s="64"/>
      <c r="N161" s="96"/>
    </row>
    <row r="162" spans="1:14" outlineLevel="1" x14ac:dyDescent="0.25">
      <c r="A162" s="66" t="s">
        <v>267</v>
      </c>
      <c r="B162" s="95" t="s">
        <v>150</v>
      </c>
      <c r="C162" s="192"/>
      <c r="D162" s="192"/>
      <c r="E162" s="83"/>
      <c r="F162" s="206" t="str">
        <f t="shared" si="27"/>
        <v/>
      </c>
      <c r="G162" s="206" t="str">
        <f t="shared" si="28"/>
        <v/>
      </c>
      <c r="H162" s="64"/>
      <c r="L162" s="64"/>
      <c r="M162" s="64"/>
      <c r="N162" s="96"/>
    </row>
    <row r="163" spans="1:14" ht="15" customHeight="1" x14ac:dyDescent="0.25">
      <c r="A163" s="85"/>
      <c r="B163" s="86" t="s">
        <v>268</v>
      </c>
      <c r="C163" s="139" t="s">
        <v>208</v>
      </c>
      <c r="D163" s="139" t="s">
        <v>209</v>
      </c>
      <c r="E163" s="87"/>
      <c r="F163" s="139" t="s">
        <v>210</v>
      </c>
      <c r="G163" s="139" t="s">
        <v>211</v>
      </c>
      <c r="H163" s="64"/>
      <c r="L163" s="64"/>
      <c r="M163" s="64"/>
      <c r="N163" s="96"/>
    </row>
    <row r="164" spans="1:14" x14ac:dyDescent="0.25">
      <c r="A164" s="66" t="s">
        <v>270</v>
      </c>
      <c r="B164" s="64" t="s">
        <v>271</v>
      </c>
      <c r="C164" s="192">
        <v>5078.54375334</v>
      </c>
      <c r="D164" s="192">
        <f>C164</f>
        <v>5078.54375334</v>
      </c>
      <c r="E164" s="104"/>
      <c r="F164" s="206">
        <f>IF($C$167=0,"",IF(C164="[for completion]","",IF(C164="","",C164/$C$167)))</f>
        <v>8.791443350795243E-3</v>
      </c>
      <c r="G164" s="206">
        <f>IF($D$167=0,"",IF(D164="[for completion]","",IF(D164="","",D164/$D$167)))</f>
        <v>8.791443350795243E-3</v>
      </c>
      <c r="H164" s="64"/>
      <c r="L164" s="64"/>
      <c r="M164" s="64"/>
      <c r="N164" s="96"/>
    </row>
    <row r="165" spans="1:14" x14ac:dyDescent="0.25">
      <c r="A165" s="66" t="s">
        <v>272</v>
      </c>
      <c r="B165" s="64" t="s">
        <v>273</v>
      </c>
      <c r="C165" s="192">
        <v>541993.99965427199</v>
      </c>
      <c r="D165" s="192">
        <f>C165</f>
        <v>541993.99965427199</v>
      </c>
      <c r="E165" s="104"/>
      <c r="F165" s="206">
        <f t="shared" ref="F165:F166" si="29">IF($C$167=0,"",IF(C165="[for completion]","",IF(C165="","",C165/$C$167)))</f>
        <v>0.93824327914822758</v>
      </c>
      <c r="G165" s="206">
        <f t="shared" ref="G165:G166" si="30">IF($D$167=0,"",IF(D165="[for completion]","",IF(D165="","",D165/$D$167)))</f>
        <v>0.93824327914822758</v>
      </c>
      <c r="H165" s="64"/>
      <c r="L165" s="64"/>
      <c r="M165" s="64"/>
      <c r="N165" s="96"/>
    </row>
    <row r="166" spans="1:14" x14ac:dyDescent="0.25">
      <c r="A166" s="66" t="s">
        <v>274</v>
      </c>
      <c r="B166" s="64" t="s">
        <v>146</v>
      </c>
      <c r="C166" s="192">
        <v>30596.395661490002</v>
      </c>
      <c r="D166" s="192">
        <f>C166</f>
        <v>30596.395661490002</v>
      </c>
      <c r="E166" s="104"/>
      <c r="F166" s="206">
        <f t="shared" si="29"/>
        <v>5.2965277500977063E-2</v>
      </c>
      <c r="G166" s="206">
        <f t="shared" si="30"/>
        <v>5.2965277500977063E-2</v>
      </c>
      <c r="H166" s="64"/>
      <c r="L166" s="64"/>
      <c r="M166" s="64"/>
      <c r="N166" s="96"/>
    </row>
    <row r="167" spans="1:14" x14ac:dyDescent="0.25">
      <c r="A167" s="66" t="s">
        <v>275</v>
      </c>
      <c r="B167" s="105" t="s">
        <v>148</v>
      </c>
      <c r="C167" s="209">
        <f>SUM(C164:C166)</f>
        <v>577668.93906910205</v>
      </c>
      <c r="D167" s="209">
        <f>SUM(D164:D166)</f>
        <v>577668.93906910205</v>
      </c>
      <c r="E167" s="104"/>
      <c r="F167" s="208">
        <f>SUM(F164:F166)</f>
        <v>0.99999999999999989</v>
      </c>
      <c r="G167" s="208">
        <f>SUM(G164:G166)</f>
        <v>0.99999999999999989</v>
      </c>
      <c r="H167" s="64"/>
      <c r="L167" s="64"/>
      <c r="M167" s="64"/>
      <c r="N167" s="96"/>
    </row>
    <row r="168" spans="1:14" outlineLevel="1" x14ac:dyDescent="0.25">
      <c r="A168" s="66" t="s">
        <v>276</v>
      </c>
      <c r="B168" s="105"/>
      <c r="C168" s="209"/>
      <c r="D168" s="209"/>
      <c r="E168" s="104"/>
      <c r="F168" s="104"/>
      <c r="G168" s="62"/>
      <c r="H168" s="64"/>
      <c r="L168" s="64"/>
      <c r="M168" s="64"/>
      <c r="N168" s="96"/>
    </row>
    <row r="169" spans="1:14" outlineLevel="1" x14ac:dyDescent="0.25">
      <c r="A169" s="66" t="s">
        <v>277</v>
      </c>
      <c r="B169" s="105"/>
      <c r="C169" s="209"/>
      <c r="D169" s="209"/>
      <c r="E169" s="104"/>
      <c r="F169" s="104"/>
      <c r="G169" s="62"/>
      <c r="H169" s="64"/>
      <c r="L169" s="64"/>
      <c r="M169" s="64"/>
      <c r="N169" s="96"/>
    </row>
    <row r="170" spans="1:14" outlineLevel="1" x14ac:dyDescent="0.25">
      <c r="A170" s="66" t="s">
        <v>278</v>
      </c>
      <c r="B170" s="105"/>
      <c r="C170" s="209"/>
      <c r="D170" s="209"/>
      <c r="E170" s="104"/>
      <c r="F170" s="104"/>
      <c r="G170" s="62"/>
      <c r="H170" s="64"/>
      <c r="L170" s="64"/>
      <c r="M170" s="64"/>
      <c r="N170" s="96"/>
    </row>
    <row r="171" spans="1:14" outlineLevel="1" x14ac:dyDescent="0.25">
      <c r="A171" s="66" t="s">
        <v>279</v>
      </c>
      <c r="B171" s="105"/>
      <c r="C171" s="209"/>
      <c r="D171" s="209"/>
      <c r="E171" s="104"/>
      <c r="F171" s="104"/>
      <c r="G171" s="62"/>
      <c r="H171" s="64"/>
      <c r="L171" s="64"/>
      <c r="M171" s="64"/>
      <c r="N171" s="96"/>
    </row>
    <row r="172" spans="1:14" outlineLevel="1" x14ac:dyDescent="0.25">
      <c r="A172" s="66" t="s">
        <v>280</v>
      </c>
      <c r="B172" s="105"/>
      <c r="C172" s="209"/>
      <c r="D172" s="209"/>
      <c r="E172" s="104"/>
      <c r="F172" s="104"/>
      <c r="G172" s="62"/>
      <c r="H172" s="64"/>
      <c r="L172" s="64"/>
      <c r="M172" s="64"/>
      <c r="N172" s="96"/>
    </row>
    <row r="173" spans="1:14" ht="15" customHeight="1" x14ac:dyDescent="0.25">
      <c r="A173" s="85"/>
      <c r="B173" s="86" t="s">
        <v>281</v>
      </c>
      <c r="C173" s="85" t="s">
        <v>113</v>
      </c>
      <c r="D173" s="85"/>
      <c r="E173" s="87"/>
      <c r="F173" s="88" t="s">
        <v>282</v>
      </c>
      <c r="G173" s="88"/>
      <c r="H173" s="64"/>
      <c r="L173" s="64"/>
      <c r="M173" s="64"/>
      <c r="N173" s="96"/>
    </row>
    <row r="174" spans="1:14" ht="15" customHeight="1" x14ac:dyDescent="0.25">
      <c r="A174" s="66" t="s">
        <v>283</v>
      </c>
      <c r="B174" s="83" t="s">
        <v>284</v>
      </c>
      <c r="C174" s="192">
        <v>421.15431748284976</v>
      </c>
      <c r="D174" s="80"/>
      <c r="E174" s="72"/>
      <c r="F174" s="206">
        <f>IF($C$179=0,"",IF(C174="[for completion]","",C174/$C$179))</f>
        <v>2.1595493755729615E-2</v>
      </c>
      <c r="G174" s="92"/>
      <c r="H174" s="64"/>
      <c r="L174" s="64"/>
      <c r="M174" s="64"/>
      <c r="N174" s="96"/>
    </row>
    <row r="175" spans="1:14" ht="30.75" customHeight="1" x14ac:dyDescent="0.25">
      <c r="A175" s="66" t="s">
        <v>9</v>
      </c>
      <c r="B175" s="83" t="s">
        <v>1417</v>
      </c>
      <c r="C175" s="192">
        <v>921.53478464682553</v>
      </c>
      <c r="E175" s="94"/>
      <c r="F175" s="206">
        <f>IF($C$179=0,"",IF(C175="[for completion]","",C175/$C$179))</f>
        <v>4.7253459982251195E-2</v>
      </c>
      <c r="G175" s="92"/>
      <c r="H175" s="64"/>
      <c r="L175" s="64"/>
      <c r="M175" s="64"/>
      <c r="N175" s="96"/>
    </row>
    <row r="176" spans="1:14" x14ac:dyDescent="0.25">
      <c r="A176" s="66" t="s">
        <v>285</v>
      </c>
      <c r="B176" s="83" t="s">
        <v>286</v>
      </c>
      <c r="C176" s="192">
        <v>233.5237408367679</v>
      </c>
      <c r="E176" s="94"/>
      <c r="F176" s="206"/>
      <c r="G176" s="92"/>
      <c r="H176" s="64"/>
      <c r="L176" s="64"/>
      <c r="M176" s="64"/>
      <c r="N176" s="96"/>
    </row>
    <row r="177" spans="1:14" x14ac:dyDescent="0.25">
      <c r="A177" s="66" t="s">
        <v>287</v>
      </c>
      <c r="B177" s="83" t="s">
        <v>288</v>
      </c>
      <c r="C177" s="192">
        <v>17925.740770440105</v>
      </c>
      <c r="E177" s="94"/>
      <c r="F177" s="206">
        <f t="shared" ref="F177:F187" si="31">IF($C$179=0,"",IF(C177="[for completion]","",C177/$C$179))</f>
        <v>0.91917666946541798</v>
      </c>
      <c r="G177" s="92"/>
      <c r="H177" s="64"/>
      <c r="L177" s="64"/>
      <c r="M177" s="64"/>
      <c r="N177" s="96"/>
    </row>
    <row r="178" spans="1:14" x14ac:dyDescent="0.25">
      <c r="A178" s="66" t="s">
        <v>289</v>
      </c>
      <c r="B178" s="83" t="s">
        <v>146</v>
      </c>
      <c r="C178" s="192">
        <v>0</v>
      </c>
      <c r="E178" s="94"/>
      <c r="F178" s="206">
        <f t="shared" si="31"/>
        <v>0</v>
      </c>
      <c r="G178" s="92"/>
      <c r="H178" s="64"/>
      <c r="L178" s="64"/>
      <c r="M178" s="64"/>
      <c r="N178" s="96"/>
    </row>
    <row r="179" spans="1:14" x14ac:dyDescent="0.25">
      <c r="A179" s="66" t="s">
        <v>10</v>
      </c>
      <c r="B179" s="100" t="s">
        <v>148</v>
      </c>
      <c r="C179" s="194">
        <f>SUM(C174:C178)</f>
        <v>19501.953613406549</v>
      </c>
      <c r="E179" s="94"/>
      <c r="F179" s="207">
        <f>SUM(F174:F178)</f>
        <v>0.98802562320339882</v>
      </c>
      <c r="G179" s="92"/>
      <c r="H179" s="64"/>
      <c r="L179" s="64"/>
      <c r="M179" s="64"/>
      <c r="N179" s="96"/>
    </row>
    <row r="180" spans="1:14" outlineLevel="1" x14ac:dyDescent="0.25">
      <c r="A180" s="66" t="s">
        <v>290</v>
      </c>
      <c r="B180" s="106" t="s">
        <v>291</v>
      </c>
      <c r="C180" s="603">
        <f>C175</f>
        <v>921.53478464682553</v>
      </c>
      <c r="E180" s="94"/>
      <c r="F180" s="206">
        <f t="shared" si="31"/>
        <v>4.7253459982251195E-2</v>
      </c>
      <c r="G180" s="92"/>
      <c r="H180" s="64"/>
      <c r="L180" s="64"/>
      <c r="M180" s="64"/>
      <c r="N180" s="96"/>
    </row>
    <row r="181" spans="1:14" s="106" customFormat="1" ht="30" outlineLevel="1" x14ac:dyDescent="0.25">
      <c r="A181" s="66" t="s">
        <v>292</v>
      </c>
      <c r="B181" s="106" t="s">
        <v>293</v>
      </c>
      <c r="C181" s="210"/>
      <c r="F181" s="206">
        <f t="shared" si="31"/>
        <v>0</v>
      </c>
    </row>
    <row r="182" spans="1:14" ht="30" outlineLevel="1" x14ac:dyDescent="0.25">
      <c r="A182" s="66" t="s">
        <v>294</v>
      </c>
      <c r="B182" s="106" t="s">
        <v>295</v>
      </c>
      <c r="C182" s="192"/>
      <c r="E182" s="94"/>
      <c r="F182" s="206">
        <f t="shared" si="31"/>
        <v>0</v>
      </c>
      <c r="G182" s="92"/>
      <c r="H182" s="64"/>
      <c r="L182" s="64"/>
      <c r="M182" s="64"/>
      <c r="N182" s="96"/>
    </row>
    <row r="183" spans="1:14" outlineLevel="1" x14ac:dyDescent="0.25">
      <c r="A183" s="66" t="s">
        <v>296</v>
      </c>
      <c r="B183" s="106" t="s">
        <v>297</v>
      </c>
      <c r="C183" s="192"/>
      <c r="E183" s="94"/>
      <c r="F183" s="206">
        <f t="shared" si="31"/>
        <v>0</v>
      </c>
      <c r="G183" s="92"/>
      <c r="H183" s="64"/>
      <c r="L183" s="64"/>
      <c r="M183" s="64"/>
      <c r="N183" s="96"/>
    </row>
    <row r="184" spans="1:14" s="106" customFormat="1" ht="30" outlineLevel="1" x14ac:dyDescent="0.25">
      <c r="A184" s="66" t="s">
        <v>298</v>
      </c>
      <c r="B184" s="106" t="s">
        <v>299</v>
      </c>
      <c r="C184" s="210"/>
      <c r="F184" s="206">
        <f t="shared" si="31"/>
        <v>0</v>
      </c>
    </row>
    <row r="185" spans="1:14" ht="30" outlineLevel="1" x14ac:dyDescent="0.25">
      <c r="A185" s="66" t="s">
        <v>300</v>
      </c>
      <c r="B185" s="106" t="s">
        <v>301</v>
      </c>
      <c r="C185" s="192"/>
      <c r="E185" s="94"/>
      <c r="F185" s="206">
        <f t="shared" si="31"/>
        <v>0</v>
      </c>
      <c r="G185" s="92"/>
      <c r="H185" s="64"/>
      <c r="L185" s="64"/>
      <c r="M185" s="64"/>
      <c r="N185" s="96"/>
    </row>
    <row r="186" spans="1:14" outlineLevel="1" x14ac:dyDescent="0.25">
      <c r="A186" s="66" t="s">
        <v>302</v>
      </c>
      <c r="B186" s="106" t="s">
        <v>303</v>
      </c>
      <c r="C186" s="192"/>
      <c r="E186" s="94"/>
      <c r="F186" s="206">
        <f t="shared" si="31"/>
        <v>0</v>
      </c>
      <c r="G186" s="92"/>
      <c r="H186" s="64"/>
      <c r="L186" s="64"/>
      <c r="M186" s="64"/>
      <c r="N186" s="96"/>
    </row>
    <row r="187" spans="1:14" outlineLevel="1" x14ac:dyDescent="0.25">
      <c r="A187" s="66" t="s">
        <v>304</v>
      </c>
      <c r="B187" s="106" t="s">
        <v>305</v>
      </c>
      <c r="C187" s="603">
        <f>C177</f>
        <v>17925.740770440105</v>
      </c>
      <c r="E187" s="94"/>
      <c r="F187" s="206">
        <f t="shared" si="31"/>
        <v>0.91917666946541798</v>
      </c>
      <c r="G187" s="92"/>
      <c r="H187" s="64"/>
      <c r="L187" s="64"/>
      <c r="M187" s="64"/>
      <c r="N187" s="96"/>
    </row>
    <row r="188" spans="1:14" outlineLevel="1" x14ac:dyDescent="0.25">
      <c r="A188" s="66" t="s">
        <v>306</v>
      </c>
      <c r="B188" s="106"/>
      <c r="E188" s="94"/>
      <c r="F188" s="92"/>
      <c r="G188" s="92"/>
      <c r="H188" s="64"/>
      <c r="L188" s="64"/>
      <c r="M188" s="64"/>
      <c r="N188" s="96"/>
    </row>
    <row r="189" spans="1:14" outlineLevel="1" x14ac:dyDescent="0.25">
      <c r="A189" s="66" t="s">
        <v>307</v>
      </c>
      <c r="B189" s="106"/>
      <c r="E189" s="94"/>
      <c r="F189" s="92"/>
      <c r="G189" s="92"/>
      <c r="H189" s="64"/>
      <c r="L189" s="64"/>
      <c r="M189" s="64"/>
      <c r="N189" s="96"/>
    </row>
    <row r="190" spans="1:14" outlineLevel="1" x14ac:dyDescent="0.25">
      <c r="A190" s="66" t="s">
        <v>308</v>
      </c>
      <c r="B190" s="106"/>
      <c r="E190" s="94"/>
      <c r="F190" s="92"/>
      <c r="G190" s="92"/>
      <c r="H190" s="64"/>
      <c r="L190" s="64"/>
      <c r="M190" s="64"/>
      <c r="N190" s="96"/>
    </row>
    <row r="191" spans="1:14" outlineLevel="1" x14ac:dyDescent="0.25">
      <c r="A191" s="66" t="s">
        <v>309</v>
      </c>
      <c r="B191" s="95"/>
      <c r="E191" s="94"/>
      <c r="F191" s="92"/>
      <c r="G191" s="92"/>
      <c r="H191" s="64"/>
      <c r="L191" s="64"/>
      <c r="M191" s="64"/>
      <c r="N191" s="96"/>
    </row>
    <row r="192" spans="1:14" ht="15" customHeight="1" x14ac:dyDescent="0.25">
      <c r="A192" s="85"/>
      <c r="B192" s="86" t="s">
        <v>310</v>
      </c>
      <c r="C192" s="85" t="s">
        <v>113</v>
      </c>
      <c r="D192" s="85"/>
      <c r="E192" s="87"/>
      <c r="F192" s="88" t="s">
        <v>282</v>
      </c>
      <c r="G192" s="88"/>
      <c r="H192" s="64"/>
      <c r="L192" s="64"/>
      <c r="M192" s="64"/>
      <c r="N192" s="96"/>
    </row>
    <row r="193" spans="1:14" x14ac:dyDescent="0.25">
      <c r="A193" s="66" t="s">
        <v>311</v>
      </c>
      <c r="B193" s="83" t="s">
        <v>312</v>
      </c>
      <c r="C193" s="192">
        <f>16938.63399469+C174</f>
        <v>17359.788312172852</v>
      </c>
      <c r="E193" s="91"/>
      <c r="F193" s="206">
        <f t="shared" ref="F193:F206" si="32">IF($C$208=0,"",IF(C193="[for completion]","",C193/$C$208))</f>
        <v>0.89015637388445656</v>
      </c>
      <c r="G193" s="92"/>
      <c r="H193" s="64"/>
      <c r="L193" s="64"/>
      <c r="M193" s="64"/>
      <c r="N193" s="96"/>
    </row>
    <row r="194" spans="1:14" x14ac:dyDescent="0.25">
      <c r="A194" s="66" t="s">
        <v>313</v>
      </c>
      <c r="B194" s="83" t="s">
        <v>314</v>
      </c>
      <c r="C194" s="192">
        <v>1928.4079867452392</v>
      </c>
      <c r="E194" s="94"/>
      <c r="F194" s="206">
        <f t="shared" si="32"/>
        <v>9.8882810664648574E-2</v>
      </c>
      <c r="G194" s="94"/>
      <c r="H194" s="64"/>
      <c r="L194" s="64"/>
      <c r="M194" s="64"/>
      <c r="N194" s="96"/>
    </row>
    <row r="195" spans="1:14" x14ac:dyDescent="0.25">
      <c r="A195" s="66" t="s">
        <v>315</v>
      </c>
      <c r="B195" s="83" t="s">
        <v>316</v>
      </c>
      <c r="C195" s="192">
        <v>140.86409137630724</v>
      </c>
      <c r="E195" s="94"/>
      <c r="F195" s="206">
        <f t="shared" si="32"/>
        <v>7.2230759117112601E-3</v>
      </c>
      <c r="G195" s="94"/>
      <c r="H195" s="64"/>
      <c r="L195" s="64"/>
      <c r="M195" s="64"/>
      <c r="N195" s="96"/>
    </row>
    <row r="196" spans="1:14" x14ac:dyDescent="0.25">
      <c r="A196" s="66" t="s">
        <v>317</v>
      </c>
      <c r="B196" s="83" t="s">
        <v>318</v>
      </c>
      <c r="C196" s="192">
        <v>72.893223112153464</v>
      </c>
      <c r="E196" s="94"/>
      <c r="F196" s="206">
        <f t="shared" si="32"/>
        <v>3.7377395391835649E-3</v>
      </c>
      <c r="G196" s="94"/>
      <c r="H196" s="64"/>
      <c r="L196" s="64"/>
      <c r="M196" s="64"/>
      <c r="N196" s="96"/>
    </row>
    <row r="197" spans="1:14" x14ac:dyDescent="0.25">
      <c r="A197" s="66" t="s">
        <v>319</v>
      </c>
      <c r="B197" s="83" t="s">
        <v>320</v>
      </c>
      <c r="C197" s="192">
        <v>0</v>
      </c>
      <c r="E197" s="94"/>
      <c r="F197" s="206">
        <f t="shared" si="32"/>
        <v>0</v>
      </c>
      <c r="G197" s="94"/>
      <c r="H197" s="64"/>
      <c r="L197" s="64"/>
      <c r="M197" s="64"/>
      <c r="N197" s="96"/>
    </row>
    <row r="198" spans="1:14" x14ac:dyDescent="0.25">
      <c r="A198" s="66" t="s">
        <v>321</v>
      </c>
      <c r="B198" s="83" t="s">
        <v>322</v>
      </c>
      <c r="C198" s="192">
        <v>0</v>
      </c>
      <c r="E198" s="94"/>
      <c r="F198" s="206">
        <f t="shared" si="32"/>
        <v>0</v>
      </c>
      <c r="G198" s="94"/>
      <c r="H198" s="64"/>
      <c r="L198" s="64"/>
      <c r="M198" s="64"/>
      <c r="N198" s="96"/>
    </row>
    <row r="199" spans="1:14" x14ac:dyDescent="0.25">
      <c r="A199" s="66" t="s">
        <v>323</v>
      </c>
      <c r="B199" s="83" t="s">
        <v>324</v>
      </c>
      <c r="C199" s="192">
        <v>0</v>
      </c>
      <c r="E199" s="94"/>
      <c r="F199" s="206">
        <f t="shared" si="32"/>
        <v>0</v>
      </c>
      <c r="G199" s="94"/>
      <c r="H199" s="64"/>
      <c r="L199" s="64"/>
      <c r="M199" s="64"/>
      <c r="N199" s="96"/>
    </row>
    <row r="200" spans="1:14" x14ac:dyDescent="0.25">
      <c r="A200" s="66" t="s">
        <v>325</v>
      </c>
      <c r="B200" s="83" t="s">
        <v>12</v>
      </c>
      <c r="C200" s="192">
        <v>0</v>
      </c>
      <c r="E200" s="94"/>
      <c r="F200" s="206">
        <f t="shared" si="32"/>
        <v>0</v>
      </c>
      <c r="G200" s="94"/>
      <c r="H200" s="64"/>
      <c r="L200" s="64"/>
      <c r="M200" s="64"/>
      <c r="N200" s="96"/>
    </row>
    <row r="201" spans="1:14" x14ac:dyDescent="0.25">
      <c r="A201" s="66" t="s">
        <v>326</v>
      </c>
      <c r="B201" s="83" t="s">
        <v>327</v>
      </c>
      <c r="C201" s="192">
        <v>0</v>
      </c>
      <c r="E201" s="94"/>
      <c r="F201" s="206">
        <f t="shared" si="32"/>
        <v>0</v>
      </c>
      <c r="G201" s="94"/>
      <c r="H201" s="64"/>
      <c r="L201" s="64"/>
      <c r="M201" s="64"/>
      <c r="N201" s="96"/>
    </row>
    <row r="202" spans="1:14" x14ac:dyDescent="0.25">
      <c r="A202" s="66" t="s">
        <v>328</v>
      </c>
      <c r="B202" s="83" t="s">
        <v>329</v>
      </c>
      <c r="C202" s="192">
        <v>0</v>
      </c>
      <c r="E202" s="94"/>
      <c r="F202" s="206">
        <f t="shared" si="32"/>
        <v>0</v>
      </c>
      <c r="G202" s="94"/>
      <c r="H202" s="64"/>
      <c r="L202" s="64"/>
      <c r="M202" s="64"/>
      <c r="N202" s="96"/>
    </row>
    <row r="203" spans="1:14" x14ac:dyDescent="0.25">
      <c r="A203" s="66" t="s">
        <v>330</v>
      </c>
      <c r="B203" s="83" t="s">
        <v>331</v>
      </c>
      <c r="C203" s="192">
        <v>0</v>
      </c>
      <c r="E203" s="94"/>
      <c r="F203" s="206">
        <f t="shared" si="32"/>
        <v>0</v>
      </c>
      <c r="G203" s="94"/>
      <c r="H203" s="64"/>
      <c r="L203" s="64"/>
      <c r="M203" s="64"/>
      <c r="N203" s="96"/>
    </row>
    <row r="204" spans="1:14" x14ac:dyDescent="0.25">
      <c r="A204" s="66" t="s">
        <v>332</v>
      </c>
      <c r="B204" s="83" t="s">
        <v>333</v>
      </c>
      <c r="C204" s="192">
        <v>0</v>
      </c>
      <c r="E204" s="94"/>
      <c r="F204" s="206">
        <f t="shared" si="32"/>
        <v>0</v>
      </c>
      <c r="G204" s="94"/>
      <c r="H204" s="64"/>
      <c r="L204" s="64"/>
      <c r="M204" s="64"/>
      <c r="N204" s="96"/>
    </row>
    <row r="205" spans="1:14" x14ac:dyDescent="0.25">
      <c r="A205" s="66" t="s">
        <v>334</v>
      </c>
      <c r="B205" s="83" t="s">
        <v>335</v>
      </c>
      <c r="C205" s="192">
        <v>0</v>
      </c>
      <c r="E205" s="94"/>
      <c r="F205" s="206">
        <f t="shared" si="32"/>
        <v>0</v>
      </c>
      <c r="G205" s="94"/>
      <c r="H205" s="64"/>
      <c r="L205" s="64"/>
      <c r="M205" s="64"/>
      <c r="N205" s="96"/>
    </row>
    <row r="206" spans="1:14" x14ac:dyDescent="0.25">
      <c r="A206" s="66" t="s">
        <v>336</v>
      </c>
      <c r="B206" s="83" t="s">
        <v>146</v>
      </c>
      <c r="C206" s="192">
        <v>0</v>
      </c>
      <c r="E206" s="94"/>
      <c r="F206" s="206">
        <f t="shared" si="32"/>
        <v>0</v>
      </c>
      <c r="G206" s="94"/>
      <c r="H206" s="64"/>
      <c r="L206" s="64"/>
      <c r="M206" s="64"/>
      <c r="N206" s="96"/>
    </row>
    <row r="207" spans="1:14" x14ac:dyDescent="0.25">
      <c r="A207" s="66" t="s">
        <v>337</v>
      </c>
      <c r="B207" s="93" t="s">
        <v>338</v>
      </c>
      <c r="C207" s="192">
        <v>0</v>
      </c>
      <c r="E207" s="94"/>
      <c r="F207" s="206"/>
      <c r="G207" s="94"/>
      <c r="H207" s="64"/>
      <c r="L207" s="64"/>
      <c r="M207" s="64"/>
      <c r="N207" s="96"/>
    </row>
    <row r="208" spans="1:14" x14ac:dyDescent="0.25">
      <c r="A208" s="66" t="s">
        <v>339</v>
      </c>
      <c r="B208" s="100" t="s">
        <v>148</v>
      </c>
      <c r="C208" s="194">
        <f>SUM(C193:C206)</f>
        <v>19501.953613406553</v>
      </c>
      <c r="D208" s="83"/>
      <c r="E208" s="94"/>
      <c r="F208" s="207">
        <f>SUM(F193:F206)</f>
        <v>0.99999999999999989</v>
      </c>
      <c r="G208" s="94"/>
      <c r="H208" s="64"/>
      <c r="L208" s="64"/>
      <c r="M208" s="64"/>
      <c r="N208" s="96"/>
    </row>
    <row r="209" spans="1:14" outlineLevel="1" x14ac:dyDescent="0.25">
      <c r="A209" s="66" t="s">
        <v>340</v>
      </c>
      <c r="B209" s="95" t="s">
        <v>150</v>
      </c>
      <c r="C209" s="192"/>
      <c r="E209" s="94"/>
      <c r="F209" s="206">
        <f>IF($C$208=0,"",IF(C209="[for completion]","",C209/$C$208))</f>
        <v>0</v>
      </c>
      <c r="G209" s="94"/>
      <c r="H209" s="64"/>
      <c r="L209" s="64"/>
      <c r="M209" s="64"/>
      <c r="N209" s="96"/>
    </row>
    <row r="210" spans="1:14" outlineLevel="1" x14ac:dyDescent="0.25">
      <c r="A210" s="66" t="s">
        <v>341</v>
      </c>
      <c r="B210" s="95" t="s">
        <v>150</v>
      </c>
      <c r="C210" s="192"/>
      <c r="E210" s="94"/>
      <c r="F210" s="206">
        <f t="shared" ref="F210:F215" si="33">IF($C$208=0,"",IF(C210="[for completion]","",C210/$C$208))</f>
        <v>0</v>
      </c>
      <c r="G210" s="94"/>
      <c r="H210" s="64"/>
      <c r="L210" s="64"/>
      <c r="M210" s="64"/>
      <c r="N210" s="96"/>
    </row>
    <row r="211" spans="1:14" outlineLevel="1" x14ac:dyDescent="0.25">
      <c r="A211" s="66" t="s">
        <v>342</v>
      </c>
      <c r="B211" s="95" t="s">
        <v>150</v>
      </c>
      <c r="C211" s="192"/>
      <c r="E211" s="94"/>
      <c r="F211" s="206">
        <f t="shared" si="33"/>
        <v>0</v>
      </c>
      <c r="G211" s="94"/>
      <c r="H211" s="64"/>
      <c r="L211" s="64"/>
      <c r="M211" s="64"/>
      <c r="N211" s="96"/>
    </row>
    <row r="212" spans="1:14" outlineLevel="1" x14ac:dyDescent="0.25">
      <c r="A212" s="66" t="s">
        <v>343</v>
      </c>
      <c r="B212" s="95" t="s">
        <v>150</v>
      </c>
      <c r="C212" s="192"/>
      <c r="E212" s="94"/>
      <c r="F212" s="206">
        <f t="shared" si="33"/>
        <v>0</v>
      </c>
      <c r="G212" s="94"/>
      <c r="H212" s="64"/>
      <c r="L212" s="64"/>
      <c r="M212" s="64"/>
      <c r="N212" s="96"/>
    </row>
    <row r="213" spans="1:14" outlineLevel="1" x14ac:dyDescent="0.25">
      <c r="A213" s="66" t="s">
        <v>344</v>
      </c>
      <c r="B213" s="95" t="s">
        <v>150</v>
      </c>
      <c r="C213" s="192"/>
      <c r="E213" s="94"/>
      <c r="F213" s="206">
        <f t="shared" si="33"/>
        <v>0</v>
      </c>
      <c r="G213" s="94"/>
      <c r="H213" s="64"/>
      <c r="L213" s="64"/>
      <c r="M213" s="64"/>
      <c r="N213" s="96"/>
    </row>
    <row r="214" spans="1:14" outlineLevel="1" x14ac:dyDescent="0.25">
      <c r="A214" s="66" t="s">
        <v>345</v>
      </c>
      <c r="B214" s="95" t="s">
        <v>150</v>
      </c>
      <c r="C214" s="192"/>
      <c r="E214" s="94"/>
      <c r="F214" s="206">
        <f t="shared" si="33"/>
        <v>0</v>
      </c>
      <c r="G214" s="94"/>
      <c r="H214" s="64"/>
      <c r="L214" s="64"/>
      <c r="M214" s="64"/>
      <c r="N214" s="96"/>
    </row>
    <row r="215" spans="1:14" outlineLevel="1" x14ac:dyDescent="0.25">
      <c r="A215" s="66" t="s">
        <v>346</v>
      </c>
      <c r="B215" s="95" t="s">
        <v>150</v>
      </c>
      <c r="C215" s="192"/>
      <c r="E215" s="94"/>
      <c r="F215" s="206">
        <f t="shared" si="33"/>
        <v>0</v>
      </c>
      <c r="G215" s="94"/>
      <c r="H215" s="64"/>
      <c r="L215" s="64"/>
      <c r="M215" s="64"/>
      <c r="N215" s="96"/>
    </row>
    <row r="216" spans="1:14" ht="15" customHeight="1" x14ac:dyDescent="0.25">
      <c r="A216" s="85"/>
      <c r="B216" s="86" t="s">
        <v>347</v>
      </c>
      <c r="C216" s="85" t="s">
        <v>113</v>
      </c>
      <c r="D216" s="85"/>
      <c r="E216" s="87"/>
      <c r="F216" s="88" t="s">
        <v>136</v>
      </c>
      <c r="G216" s="88" t="s">
        <v>269</v>
      </c>
      <c r="H216" s="64"/>
      <c r="L216" s="64"/>
      <c r="M216" s="64"/>
      <c r="N216" s="96"/>
    </row>
    <row r="217" spans="1:14" x14ac:dyDescent="0.25">
      <c r="A217" s="66" t="s">
        <v>348</v>
      </c>
      <c r="B217" s="62" t="s">
        <v>349</v>
      </c>
      <c r="C217" s="192">
        <v>0</v>
      </c>
      <c r="E217" s="104"/>
      <c r="F217" s="206">
        <f>IF($C$38=0,"",IF(C217="[for completion]","",IF(C217="","",C217/$C$38)))</f>
        <v>0</v>
      </c>
      <c r="G217" s="206">
        <f>IF($C$39=0,"",IF(C217="[for completion]","",IF(C217="","",C217/$C$39)))</f>
        <v>0</v>
      </c>
      <c r="H217" s="64"/>
      <c r="L217" s="64"/>
      <c r="M217" s="64"/>
      <c r="N217" s="96"/>
    </row>
    <row r="218" spans="1:14" x14ac:dyDescent="0.25">
      <c r="A218" s="66" t="s">
        <v>350</v>
      </c>
      <c r="B218" s="62" t="s">
        <v>351</v>
      </c>
      <c r="C218" s="604">
        <f>C179</f>
        <v>19501.953613406549</v>
      </c>
      <c r="E218" s="104"/>
      <c r="F218" s="206">
        <f t="shared" ref="F218:F219" si="34">IF($C$38=0,"",IF(C218="[for completion]","",IF(C218="","",C218/$C$38)))</f>
        <v>3.2657240753653123E-2</v>
      </c>
      <c r="G218" s="206">
        <f t="shared" ref="G218:G219" si="35">IF($C$39=0,"",IF(C218="[for completion]","",IF(C218="","",C218/$C$39)))</f>
        <v>3.3759740734603992E-2</v>
      </c>
      <c r="H218" s="64"/>
      <c r="L218" s="64"/>
      <c r="M218" s="64"/>
      <c r="N218" s="96"/>
    </row>
    <row r="219" spans="1:14" x14ac:dyDescent="0.25">
      <c r="A219" s="66" t="s">
        <v>352</v>
      </c>
      <c r="B219" s="62" t="s">
        <v>146</v>
      </c>
      <c r="C219" s="192">
        <v>0</v>
      </c>
      <c r="E219" s="104"/>
      <c r="F219" s="206">
        <f t="shared" si="34"/>
        <v>0</v>
      </c>
      <c r="G219" s="206">
        <f t="shared" si="35"/>
        <v>0</v>
      </c>
      <c r="H219" s="64"/>
      <c r="L219" s="64"/>
      <c r="M219" s="64"/>
      <c r="N219" s="96"/>
    </row>
    <row r="220" spans="1:14" x14ac:dyDescent="0.25">
      <c r="A220" s="66" t="s">
        <v>353</v>
      </c>
      <c r="B220" s="100" t="s">
        <v>148</v>
      </c>
      <c r="C220" s="192">
        <f>SUM(C217:C219)</f>
        <v>19501.953613406549</v>
      </c>
      <c r="E220" s="104"/>
      <c r="F220" s="186">
        <f>SUM(F217:F219)</f>
        <v>3.2657240753653123E-2</v>
      </c>
      <c r="G220" s="186">
        <f>SUM(G217:G219)</f>
        <v>3.3759740734603992E-2</v>
      </c>
      <c r="H220" s="64"/>
      <c r="L220" s="64"/>
      <c r="M220" s="64"/>
      <c r="N220" s="96"/>
    </row>
    <row r="221" spans="1:14" outlineLevel="1" x14ac:dyDescent="0.25">
      <c r="A221" s="66" t="s">
        <v>354</v>
      </c>
      <c r="B221" s="95" t="s">
        <v>150</v>
      </c>
      <c r="C221" s="192"/>
      <c r="E221" s="104"/>
      <c r="F221" s="206" t="str">
        <f t="shared" ref="F221:F227" si="36">IF($C$38=0,"",IF(C221="[for completion]","",IF(C221="","",C221/$C$38)))</f>
        <v/>
      </c>
      <c r="G221" s="206" t="str">
        <f t="shared" ref="G221:G227" si="37">IF($C$39=0,"",IF(C221="[for completion]","",IF(C221="","",C221/$C$39)))</f>
        <v/>
      </c>
      <c r="H221" s="64"/>
      <c r="L221" s="64"/>
      <c r="M221" s="64"/>
      <c r="N221" s="96"/>
    </row>
    <row r="222" spans="1:14" outlineLevel="1" x14ac:dyDescent="0.25">
      <c r="A222" s="66" t="s">
        <v>355</v>
      </c>
      <c r="B222" s="95" t="s">
        <v>150</v>
      </c>
      <c r="C222" s="192"/>
      <c r="E222" s="104"/>
      <c r="F222" s="206" t="str">
        <f t="shared" si="36"/>
        <v/>
      </c>
      <c r="G222" s="206" t="str">
        <f t="shared" si="37"/>
        <v/>
      </c>
      <c r="H222" s="64"/>
      <c r="L222" s="64"/>
      <c r="M222" s="64"/>
      <c r="N222" s="96"/>
    </row>
    <row r="223" spans="1:14" outlineLevel="1" x14ac:dyDescent="0.25">
      <c r="A223" s="66" t="s">
        <v>356</v>
      </c>
      <c r="B223" s="95" t="s">
        <v>150</v>
      </c>
      <c r="C223" s="192"/>
      <c r="E223" s="104"/>
      <c r="F223" s="206" t="str">
        <f t="shared" si="36"/>
        <v/>
      </c>
      <c r="G223" s="206" t="str">
        <f t="shared" si="37"/>
        <v/>
      </c>
      <c r="H223" s="64"/>
      <c r="L223" s="64"/>
      <c r="M223" s="64"/>
      <c r="N223" s="96"/>
    </row>
    <row r="224" spans="1:14" outlineLevel="1" x14ac:dyDescent="0.25">
      <c r="A224" s="66" t="s">
        <v>357</v>
      </c>
      <c r="B224" s="95" t="s">
        <v>150</v>
      </c>
      <c r="C224" s="192"/>
      <c r="E224" s="104"/>
      <c r="F224" s="206" t="str">
        <f t="shared" si="36"/>
        <v/>
      </c>
      <c r="G224" s="206" t="str">
        <f t="shared" si="37"/>
        <v/>
      </c>
      <c r="H224" s="64"/>
      <c r="L224" s="64"/>
      <c r="M224" s="64"/>
      <c r="N224" s="96"/>
    </row>
    <row r="225" spans="1:14" outlineLevel="1" x14ac:dyDescent="0.25">
      <c r="A225" s="66" t="s">
        <v>358</v>
      </c>
      <c r="B225" s="95" t="s">
        <v>150</v>
      </c>
      <c r="C225" s="192"/>
      <c r="E225" s="104"/>
      <c r="F225" s="206" t="str">
        <f t="shared" si="36"/>
        <v/>
      </c>
      <c r="G225" s="206" t="str">
        <f t="shared" si="37"/>
        <v/>
      </c>
      <c r="H225" s="64"/>
      <c r="L225" s="64"/>
      <c r="M225" s="64"/>
    </row>
    <row r="226" spans="1:14" outlineLevel="1" x14ac:dyDescent="0.25">
      <c r="A226" s="66" t="s">
        <v>359</v>
      </c>
      <c r="B226" s="95" t="s">
        <v>150</v>
      </c>
      <c r="C226" s="192"/>
      <c r="E226" s="83"/>
      <c r="F226" s="206" t="str">
        <f t="shared" si="36"/>
        <v/>
      </c>
      <c r="G226" s="206" t="str">
        <f t="shared" si="37"/>
        <v/>
      </c>
      <c r="H226" s="64"/>
      <c r="L226" s="64"/>
      <c r="M226" s="64"/>
    </row>
    <row r="227" spans="1:14" outlineLevel="1" x14ac:dyDescent="0.25">
      <c r="A227" s="66" t="s">
        <v>360</v>
      </c>
      <c r="B227" s="95" t="s">
        <v>150</v>
      </c>
      <c r="C227" s="192"/>
      <c r="E227" s="104"/>
      <c r="F227" s="206" t="str">
        <f t="shared" si="36"/>
        <v/>
      </c>
      <c r="G227" s="206" t="str">
        <f t="shared" si="37"/>
        <v/>
      </c>
      <c r="H227" s="64"/>
      <c r="L227" s="64"/>
      <c r="M227" s="64"/>
    </row>
    <row r="228" spans="1:14" ht="15" customHeight="1" x14ac:dyDescent="0.25">
      <c r="A228" s="85"/>
      <c r="B228" s="86" t="s">
        <v>361</v>
      </c>
      <c r="C228" s="85"/>
      <c r="D228" s="85"/>
      <c r="E228" s="87"/>
      <c r="F228" s="88"/>
      <c r="G228" s="88"/>
      <c r="H228" s="64"/>
      <c r="L228" s="64"/>
      <c r="M228" s="64"/>
    </row>
    <row r="229" spans="1:14" x14ac:dyDescent="0.25">
      <c r="A229" s="66" t="s">
        <v>362</v>
      </c>
      <c r="B229" s="83" t="s">
        <v>363</v>
      </c>
      <c r="C229" s="601" t="s">
        <v>3033</v>
      </c>
      <c r="H229" s="64"/>
      <c r="L229" s="64"/>
      <c r="M229" s="64"/>
    </row>
    <row r="230" spans="1:14" ht="15" customHeight="1" x14ac:dyDescent="0.25">
      <c r="A230" s="85"/>
      <c r="B230" s="86" t="s">
        <v>364</v>
      </c>
      <c r="C230" s="85"/>
      <c r="D230" s="85"/>
      <c r="E230" s="87"/>
      <c r="F230" s="88"/>
      <c r="G230" s="88"/>
      <c r="H230" s="64"/>
      <c r="L230" s="64"/>
      <c r="M230" s="64"/>
    </row>
    <row r="231" spans="1:14" x14ac:dyDescent="0.25">
      <c r="A231" s="66" t="s">
        <v>11</v>
      </c>
      <c r="B231" s="66" t="s">
        <v>1420</v>
      </c>
      <c r="C231" s="192">
        <v>0</v>
      </c>
      <c r="E231" s="83"/>
      <c r="H231" s="64"/>
      <c r="L231" s="64"/>
      <c r="M231" s="64"/>
    </row>
    <row r="232" spans="1:14" x14ac:dyDescent="0.25">
      <c r="A232" s="66" t="s">
        <v>365</v>
      </c>
      <c r="B232" s="107" t="s">
        <v>366</v>
      </c>
      <c r="C232" s="192">
        <v>0</v>
      </c>
      <c r="E232" s="83"/>
      <c r="H232" s="64"/>
      <c r="L232" s="64"/>
      <c r="M232" s="64"/>
    </row>
    <row r="233" spans="1:14" x14ac:dyDescent="0.25">
      <c r="A233" s="66" t="s">
        <v>367</v>
      </c>
      <c r="B233" s="107" t="s">
        <v>368</v>
      </c>
      <c r="C233" s="192">
        <v>0</v>
      </c>
      <c r="E233" s="83"/>
      <c r="H233" s="64"/>
      <c r="L233" s="64"/>
      <c r="M233" s="64"/>
    </row>
    <row r="234" spans="1:14" outlineLevel="1" x14ac:dyDescent="0.25">
      <c r="A234" s="66" t="s">
        <v>369</v>
      </c>
      <c r="B234" s="81" t="s">
        <v>370</v>
      </c>
      <c r="C234" s="194"/>
      <c r="D234" s="83"/>
      <c r="E234" s="83"/>
      <c r="H234" s="64"/>
      <c r="L234" s="64"/>
      <c r="M234" s="64"/>
    </row>
    <row r="235" spans="1:14" outlineLevel="1" x14ac:dyDescent="0.25">
      <c r="A235" s="66" t="s">
        <v>371</v>
      </c>
      <c r="B235" s="81" t="s">
        <v>372</v>
      </c>
      <c r="C235" s="194"/>
      <c r="D235" s="83"/>
      <c r="E235" s="83"/>
      <c r="H235" s="64"/>
      <c r="L235" s="64"/>
      <c r="M235" s="64"/>
    </row>
    <row r="236" spans="1:14" outlineLevel="1" x14ac:dyDescent="0.25">
      <c r="A236" s="66" t="s">
        <v>373</v>
      </c>
      <c r="B236" s="81" t="s">
        <v>374</v>
      </c>
      <c r="C236" s="272"/>
      <c r="D236" s="83"/>
      <c r="E236" s="83"/>
      <c r="H236" s="64"/>
      <c r="L236" s="64"/>
      <c r="M236" s="64"/>
    </row>
    <row r="237" spans="1:14" outlineLevel="1" x14ac:dyDescent="0.25">
      <c r="A237" s="66" t="s">
        <v>375</v>
      </c>
      <c r="C237" s="83"/>
      <c r="D237" s="83"/>
      <c r="E237" s="83"/>
      <c r="H237" s="64"/>
      <c r="L237" s="64"/>
      <c r="M237" s="64"/>
    </row>
    <row r="238" spans="1:14" outlineLevel="1" x14ac:dyDescent="0.25">
      <c r="A238" s="66" t="s">
        <v>376</v>
      </c>
      <c r="C238" s="83"/>
      <c r="D238" s="83"/>
      <c r="E238" s="83"/>
      <c r="H238" s="64"/>
      <c r="L238" s="64"/>
      <c r="M238" s="64"/>
    </row>
    <row r="239" spans="1:14" outlineLevel="1" x14ac:dyDescent="0.25">
      <c r="A239" s="85"/>
      <c r="B239" s="86" t="s">
        <v>2637</v>
      </c>
      <c r="C239" s="85"/>
      <c r="D239" s="85"/>
      <c r="E239" s="87"/>
      <c r="F239" s="88"/>
      <c r="G239" s="88"/>
      <c r="H239" s="64"/>
      <c r="K239" s="108"/>
      <c r="L239" s="108"/>
      <c r="M239" s="108"/>
      <c r="N239" s="108"/>
    </row>
    <row r="240" spans="1:14" ht="30" outlineLevel="1" x14ac:dyDescent="0.25">
      <c r="A240" s="66" t="s">
        <v>1646</v>
      </c>
      <c r="B240" s="66" t="s">
        <v>2551</v>
      </c>
      <c r="C240" s="66" t="s">
        <v>3031</v>
      </c>
      <c r="D240" s="269"/>
      <c r="E240"/>
      <c r="F240"/>
      <c r="G240"/>
      <c r="H240" s="64"/>
      <c r="K240" s="108"/>
      <c r="L240" s="108"/>
      <c r="M240" s="108"/>
      <c r="N240" s="108"/>
    </row>
    <row r="241" spans="1:14" ht="30" outlineLevel="1" x14ac:dyDescent="0.25">
      <c r="A241" s="66" t="s">
        <v>1648</v>
      </c>
      <c r="B241" s="66" t="s">
        <v>2604</v>
      </c>
      <c r="C241" s="286">
        <v>2</v>
      </c>
      <c r="D241" s="269"/>
      <c r="E241"/>
      <c r="F241"/>
      <c r="G241"/>
      <c r="H241" s="64"/>
      <c r="K241" s="108"/>
      <c r="L241" s="108"/>
      <c r="M241" s="108"/>
      <c r="N241" s="108"/>
    </row>
    <row r="242" spans="1:14" outlineLevel="1" x14ac:dyDescent="0.25">
      <c r="A242" s="66" t="s">
        <v>2549</v>
      </c>
      <c r="B242" s="66" t="s">
        <v>1650</v>
      </c>
      <c r="C242" s="66" t="s">
        <v>1651</v>
      </c>
      <c r="D242" s="269"/>
      <c r="E242"/>
      <c r="F242"/>
      <c r="G242"/>
      <c r="H242" s="64"/>
      <c r="K242" s="108"/>
      <c r="L242" s="108"/>
      <c r="M242" s="108"/>
      <c r="N242" s="108"/>
    </row>
    <row r="243" spans="1:14" outlineLevel="1" x14ac:dyDescent="0.25">
      <c r="A243" s="286" t="s">
        <v>2550</v>
      </c>
      <c r="B243" s="66" t="s">
        <v>1647</v>
      </c>
      <c r="C243" s="608" t="s">
        <v>3068</v>
      </c>
      <c r="D243" s="269"/>
      <c r="E243"/>
      <c r="F243"/>
      <c r="G243"/>
      <c r="H243" s="64"/>
      <c r="K243" s="108"/>
      <c r="L243" s="108"/>
      <c r="M243" s="108"/>
      <c r="N243" s="108"/>
    </row>
    <row r="244" spans="1:14" outlineLevel="1" x14ac:dyDescent="0.25">
      <c r="A244" s="66" t="s">
        <v>1652</v>
      </c>
      <c r="B244" s="372" t="s">
        <v>3069</v>
      </c>
      <c r="C244" s="609" t="s">
        <v>3070</v>
      </c>
      <c r="D244" s="269"/>
      <c r="E244"/>
      <c r="F244"/>
      <c r="G244"/>
      <c r="H244" s="64"/>
      <c r="K244" s="108"/>
      <c r="L244" s="108"/>
      <c r="M244" s="108"/>
      <c r="N244" s="108"/>
    </row>
    <row r="245" spans="1:14" outlineLevel="1" x14ac:dyDescent="0.25">
      <c r="A245" s="286" t="s">
        <v>1653</v>
      </c>
      <c r="D245" s="269"/>
      <c r="E245"/>
      <c r="F245"/>
      <c r="G245"/>
      <c r="H245" s="64"/>
      <c r="K245" s="108"/>
      <c r="L245" s="108"/>
      <c r="M245" s="108"/>
      <c r="N245" s="108"/>
    </row>
    <row r="246" spans="1:14" outlineLevel="1" x14ac:dyDescent="0.25">
      <c r="A246" s="286" t="s">
        <v>1649</v>
      </c>
      <c r="D246" s="269"/>
      <c r="E246"/>
      <c r="F246"/>
      <c r="G246"/>
      <c r="H246" s="64"/>
      <c r="K246" s="108"/>
      <c r="L246" s="108"/>
      <c r="M246" s="108"/>
      <c r="N246" s="108"/>
    </row>
    <row r="247" spans="1:14" outlineLevel="1" x14ac:dyDescent="0.25">
      <c r="A247" s="286" t="s">
        <v>1654</v>
      </c>
      <c r="D247" s="269"/>
      <c r="E247"/>
      <c r="F247"/>
      <c r="G247"/>
      <c r="H247" s="64"/>
      <c r="K247" s="108"/>
      <c r="L247" s="108"/>
      <c r="M247" s="108"/>
      <c r="N247" s="108"/>
    </row>
    <row r="248" spans="1:14" outlineLevel="1" x14ac:dyDescent="0.25">
      <c r="A248" s="286" t="s">
        <v>1655</v>
      </c>
      <c r="D248" s="269"/>
      <c r="E248"/>
      <c r="F248"/>
      <c r="G248"/>
      <c r="H248" s="64"/>
      <c r="K248" s="108"/>
      <c r="L248" s="108"/>
      <c r="M248" s="108"/>
      <c r="N248" s="108"/>
    </row>
    <row r="249" spans="1:14" outlineLevel="1" x14ac:dyDescent="0.25">
      <c r="A249" s="286" t="s">
        <v>1656</v>
      </c>
      <c r="D249" s="269"/>
      <c r="E249"/>
      <c r="F249"/>
      <c r="G249"/>
      <c r="H249" s="64"/>
      <c r="K249" s="108"/>
      <c r="L249" s="108"/>
      <c r="M249" s="108"/>
      <c r="N249" s="108"/>
    </row>
    <row r="250" spans="1:14" outlineLevel="1" x14ac:dyDescent="0.25">
      <c r="A250" s="286" t="s">
        <v>1657</v>
      </c>
      <c r="D250" s="269"/>
      <c r="E250"/>
      <c r="F250"/>
      <c r="G250"/>
      <c r="H250" s="64"/>
      <c r="K250" s="108"/>
      <c r="L250" s="108"/>
      <c r="M250" s="108"/>
      <c r="N250" s="108"/>
    </row>
    <row r="251" spans="1:14" outlineLevel="1" x14ac:dyDescent="0.25">
      <c r="A251" s="286" t="s">
        <v>1658</v>
      </c>
      <c r="D251" s="269"/>
      <c r="E251"/>
      <c r="F251"/>
      <c r="G251"/>
      <c r="H251" s="64"/>
      <c r="K251" s="108"/>
      <c r="L251" s="108"/>
      <c r="M251" s="108"/>
      <c r="N251" s="108"/>
    </row>
    <row r="252" spans="1:14" outlineLevel="1" x14ac:dyDescent="0.25">
      <c r="A252" s="286" t="s">
        <v>1659</v>
      </c>
      <c r="D252" s="269"/>
      <c r="E252"/>
      <c r="F252"/>
      <c r="G252"/>
      <c r="H252" s="64"/>
      <c r="K252" s="108"/>
      <c r="L252" s="108"/>
      <c r="M252" s="108"/>
      <c r="N252" s="108"/>
    </row>
    <row r="253" spans="1:14" outlineLevel="1" x14ac:dyDescent="0.25">
      <c r="A253" s="286" t="s">
        <v>1660</v>
      </c>
      <c r="D253" s="269"/>
      <c r="E253"/>
      <c r="F253"/>
      <c r="G253"/>
      <c r="H253" s="64"/>
      <c r="K253" s="108"/>
      <c r="L253" s="108"/>
      <c r="M253" s="108"/>
      <c r="N253" s="108"/>
    </row>
    <row r="254" spans="1:14" outlineLevel="1" x14ac:dyDescent="0.25">
      <c r="A254" s="286" t="s">
        <v>1661</v>
      </c>
      <c r="D254" s="269"/>
      <c r="E254"/>
      <c r="F254"/>
      <c r="G254"/>
      <c r="H254" s="64"/>
      <c r="K254" s="108"/>
      <c r="L254" s="108"/>
      <c r="M254" s="108"/>
      <c r="N254" s="108"/>
    </row>
    <row r="255" spans="1:14" outlineLevel="1" x14ac:dyDescent="0.25">
      <c r="A255" s="286" t="s">
        <v>1662</v>
      </c>
      <c r="D255" s="269"/>
      <c r="E255"/>
      <c r="F255"/>
      <c r="G255"/>
      <c r="H255" s="64"/>
      <c r="K255" s="108"/>
      <c r="L255" s="108"/>
      <c r="M255" s="108"/>
      <c r="N255" s="108"/>
    </row>
    <row r="256" spans="1:14" outlineLevel="1" x14ac:dyDescent="0.25">
      <c r="A256" s="286" t="s">
        <v>1663</v>
      </c>
      <c r="D256" s="269"/>
      <c r="E256"/>
      <c r="F256"/>
      <c r="G256"/>
      <c r="H256" s="64"/>
      <c r="K256" s="108"/>
      <c r="L256" s="108"/>
      <c r="M256" s="108"/>
      <c r="N256" s="108"/>
    </row>
    <row r="257" spans="1:14" outlineLevel="1" x14ac:dyDescent="0.25">
      <c r="A257" s="286" t="s">
        <v>1664</v>
      </c>
      <c r="D257" s="269"/>
      <c r="E257"/>
      <c r="F257"/>
      <c r="G257"/>
      <c r="H257" s="64"/>
      <c r="K257" s="108"/>
      <c r="L257" s="108"/>
      <c r="M257" s="108"/>
      <c r="N257" s="108"/>
    </row>
    <row r="258" spans="1:14" outlineLevel="1" x14ac:dyDescent="0.25">
      <c r="A258" s="286" t="s">
        <v>1665</v>
      </c>
      <c r="D258" s="269"/>
      <c r="E258"/>
      <c r="F258"/>
      <c r="G258"/>
      <c r="H258" s="64"/>
      <c r="K258" s="108"/>
      <c r="L258" s="108"/>
      <c r="M258" s="108"/>
      <c r="N258" s="108"/>
    </row>
    <row r="259" spans="1:14" outlineLevel="1" x14ac:dyDescent="0.25">
      <c r="A259" s="286" t="s">
        <v>1666</v>
      </c>
      <c r="D259" s="269"/>
      <c r="E259"/>
      <c r="F259"/>
      <c r="G259"/>
      <c r="H259" s="64"/>
      <c r="K259" s="108"/>
      <c r="L259" s="108"/>
      <c r="M259" s="108"/>
      <c r="N259" s="108"/>
    </row>
    <row r="260" spans="1:14" outlineLevel="1" x14ac:dyDescent="0.25">
      <c r="A260" s="286" t="s">
        <v>1667</v>
      </c>
      <c r="D260" s="269"/>
      <c r="E260"/>
      <c r="F260"/>
      <c r="G260"/>
      <c r="H260" s="64"/>
      <c r="K260" s="108"/>
      <c r="L260" s="108"/>
      <c r="M260" s="108"/>
      <c r="N260" s="108"/>
    </row>
    <row r="261" spans="1:14" outlineLevel="1" x14ac:dyDescent="0.25">
      <c r="A261" s="286" t="s">
        <v>1668</v>
      </c>
      <c r="D261" s="269"/>
      <c r="E261"/>
      <c r="F261"/>
      <c r="G261"/>
      <c r="H261" s="64"/>
      <c r="K261" s="108"/>
      <c r="L261" s="108"/>
      <c r="M261" s="108"/>
      <c r="N261" s="108"/>
    </row>
    <row r="262" spans="1:14" outlineLevel="1" x14ac:dyDescent="0.25">
      <c r="A262" s="286" t="s">
        <v>1669</v>
      </c>
      <c r="D262" s="269"/>
      <c r="E262"/>
      <c r="F262"/>
      <c r="G262"/>
      <c r="H262" s="64"/>
      <c r="K262" s="108"/>
      <c r="L262" s="108"/>
      <c r="M262" s="108"/>
      <c r="N262" s="108"/>
    </row>
    <row r="263" spans="1:14" outlineLevel="1" x14ac:dyDescent="0.25">
      <c r="A263" s="286" t="s">
        <v>1670</v>
      </c>
      <c r="D263" s="269"/>
      <c r="E263"/>
      <c r="F263"/>
      <c r="G263"/>
      <c r="H263" s="64"/>
      <c r="K263" s="108"/>
      <c r="L263" s="108"/>
      <c r="M263" s="108"/>
      <c r="N263" s="108"/>
    </row>
    <row r="264" spans="1:14" outlineLevel="1" x14ac:dyDescent="0.25">
      <c r="A264" s="286" t="s">
        <v>1671</v>
      </c>
      <c r="D264" s="269"/>
      <c r="E264"/>
      <c r="F264"/>
      <c r="G264"/>
      <c r="H264" s="64"/>
      <c r="K264" s="108"/>
      <c r="L264" s="108"/>
      <c r="M264" s="108"/>
      <c r="N264" s="108"/>
    </row>
    <row r="265" spans="1:14" outlineLevel="1" x14ac:dyDescent="0.25">
      <c r="A265" s="286" t="s">
        <v>1672</v>
      </c>
      <c r="D265" s="269"/>
      <c r="E265"/>
      <c r="F265"/>
      <c r="G265"/>
      <c r="H265" s="64"/>
      <c r="K265" s="108"/>
      <c r="L265" s="108"/>
      <c r="M265" s="108"/>
      <c r="N265" s="108"/>
    </row>
    <row r="266" spans="1:14" outlineLevel="1" x14ac:dyDescent="0.25">
      <c r="A266" s="286" t="s">
        <v>1673</v>
      </c>
      <c r="D266" s="269"/>
      <c r="E266"/>
      <c r="F266"/>
      <c r="G266"/>
      <c r="H266" s="64"/>
      <c r="K266" s="108"/>
      <c r="L266" s="108"/>
      <c r="M266" s="108"/>
      <c r="N266" s="108"/>
    </row>
    <row r="267" spans="1:14" outlineLevel="1" x14ac:dyDescent="0.25">
      <c r="A267" s="286" t="s">
        <v>1674</v>
      </c>
      <c r="D267" s="269"/>
      <c r="E267"/>
      <c r="F267"/>
      <c r="G267"/>
      <c r="H267" s="64"/>
      <c r="K267" s="108"/>
      <c r="L267" s="108"/>
      <c r="M267" s="108"/>
      <c r="N267" s="108"/>
    </row>
    <row r="268" spans="1:14" outlineLevel="1" x14ac:dyDescent="0.25">
      <c r="A268" s="286" t="s">
        <v>1675</v>
      </c>
      <c r="D268" s="269"/>
      <c r="E268"/>
      <c r="F268"/>
      <c r="G268"/>
      <c r="H268" s="64"/>
      <c r="K268" s="108"/>
      <c r="L268" s="108"/>
      <c r="M268" s="108"/>
      <c r="N268" s="108"/>
    </row>
    <row r="269" spans="1:14" outlineLevel="1" x14ac:dyDescent="0.25">
      <c r="A269" s="286" t="s">
        <v>1676</v>
      </c>
      <c r="D269" s="269"/>
      <c r="E269"/>
      <c r="F269"/>
      <c r="G269"/>
      <c r="H269" s="64"/>
      <c r="K269" s="108"/>
      <c r="L269" s="108"/>
      <c r="M269" s="108"/>
      <c r="N269" s="108"/>
    </row>
    <row r="270" spans="1:14" outlineLevel="1" x14ac:dyDescent="0.25">
      <c r="A270" s="286" t="s">
        <v>1677</v>
      </c>
      <c r="D270" s="269"/>
      <c r="E270"/>
      <c r="F270"/>
      <c r="G270"/>
      <c r="H270" s="64"/>
      <c r="K270" s="108"/>
      <c r="L270" s="108"/>
      <c r="M270" s="108"/>
      <c r="N270" s="108"/>
    </row>
    <row r="271" spans="1:14" outlineLevel="1" x14ac:dyDescent="0.25">
      <c r="A271" s="286" t="s">
        <v>1678</v>
      </c>
      <c r="D271" s="269"/>
      <c r="E271"/>
      <c r="F271"/>
      <c r="G271"/>
      <c r="H271" s="64"/>
      <c r="K271" s="108"/>
      <c r="L271" s="108"/>
      <c r="M271" s="108"/>
      <c r="N271" s="108"/>
    </row>
    <row r="272" spans="1:14" outlineLevel="1" x14ac:dyDescent="0.25">
      <c r="A272" s="286" t="s">
        <v>1679</v>
      </c>
      <c r="D272" s="269"/>
      <c r="E272"/>
      <c r="F272"/>
      <c r="G272"/>
      <c r="H272" s="64"/>
      <c r="K272" s="108"/>
      <c r="L272" s="108"/>
      <c r="M272" s="108"/>
      <c r="N272" s="108"/>
    </row>
    <row r="273" spans="1:14" outlineLevel="1" x14ac:dyDescent="0.25">
      <c r="A273" s="286" t="s">
        <v>1680</v>
      </c>
      <c r="D273" s="269"/>
      <c r="E273"/>
      <c r="F273"/>
      <c r="G273"/>
      <c r="H273" s="64"/>
      <c r="K273" s="108"/>
      <c r="L273" s="108"/>
      <c r="M273" s="108"/>
      <c r="N273" s="108"/>
    </row>
    <row r="274" spans="1:14" outlineLevel="1" x14ac:dyDescent="0.25">
      <c r="A274" s="286" t="s">
        <v>1681</v>
      </c>
      <c r="D274" s="269"/>
      <c r="E274"/>
      <c r="F274"/>
      <c r="G274"/>
      <c r="H274" s="64"/>
      <c r="K274" s="108"/>
      <c r="L274" s="108"/>
      <c r="M274" s="108"/>
      <c r="N274" s="108"/>
    </row>
    <row r="275" spans="1:14" outlineLevel="1" x14ac:dyDescent="0.25">
      <c r="A275" s="286" t="s">
        <v>1682</v>
      </c>
      <c r="D275" s="269"/>
      <c r="E275"/>
      <c r="F275"/>
      <c r="G275"/>
      <c r="H275" s="64"/>
      <c r="K275" s="108"/>
      <c r="L275" s="108"/>
      <c r="M275" s="108"/>
      <c r="N275" s="108"/>
    </row>
    <row r="276" spans="1:14" outlineLevel="1" x14ac:dyDescent="0.25">
      <c r="A276" s="286" t="s">
        <v>1683</v>
      </c>
      <c r="D276" s="269"/>
      <c r="E276"/>
      <c r="F276"/>
      <c r="G276"/>
      <c r="H276" s="64"/>
      <c r="K276" s="108"/>
      <c r="L276" s="108"/>
      <c r="M276" s="108"/>
      <c r="N276" s="108"/>
    </row>
    <row r="277" spans="1:14" outlineLevel="1" x14ac:dyDescent="0.25">
      <c r="A277" s="286" t="s">
        <v>1684</v>
      </c>
      <c r="D277" s="269"/>
      <c r="E277"/>
      <c r="F277"/>
      <c r="G277"/>
      <c r="H277" s="64"/>
      <c r="K277" s="108"/>
      <c r="L277" s="108"/>
      <c r="M277" s="108"/>
      <c r="N277" s="108"/>
    </row>
    <row r="278" spans="1:14" outlineLevel="1" x14ac:dyDescent="0.25">
      <c r="A278" s="286" t="s">
        <v>1685</v>
      </c>
      <c r="D278" s="269"/>
      <c r="E278"/>
      <c r="F278"/>
      <c r="G278"/>
      <c r="H278" s="64"/>
      <c r="K278" s="108"/>
      <c r="L278" s="108"/>
      <c r="M278" s="108"/>
      <c r="N278" s="108"/>
    </row>
    <row r="279" spans="1:14" outlineLevel="1" x14ac:dyDescent="0.25">
      <c r="A279" s="286" t="s">
        <v>1686</v>
      </c>
      <c r="D279" s="269"/>
      <c r="E279"/>
      <c r="F279"/>
      <c r="G279"/>
      <c r="H279" s="64"/>
      <c r="K279" s="108"/>
      <c r="L279" s="108"/>
      <c r="M279" s="108"/>
      <c r="N279" s="108"/>
    </row>
    <row r="280" spans="1:14" outlineLevel="1" x14ac:dyDescent="0.25">
      <c r="A280" s="286" t="s">
        <v>1687</v>
      </c>
      <c r="D280" s="269"/>
      <c r="E280"/>
      <c r="F280"/>
      <c r="G280"/>
      <c r="H280" s="64"/>
      <c r="K280" s="108"/>
      <c r="L280" s="108"/>
      <c r="M280" s="108"/>
      <c r="N280" s="108"/>
    </row>
    <row r="281" spans="1:14" outlineLevel="1" x14ac:dyDescent="0.25">
      <c r="A281" s="286" t="s">
        <v>1688</v>
      </c>
      <c r="D281" s="269"/>
      <c r="E281"/>
      <c r="F281"/>
      <c r="G281"/>
      <c r="H281" s="64"/>
      <c r="K281" s="108"/>
      <c r="L281" s="108"/>
      <c r="M281" s="108"/>
      <c r="N281" s="108"/>
    </row>
    <row r="282" spans="1:14" outlineLevel="1" x14ac:dyDescent="0.25">
      <c r="A282" s="286" t="s">
        <v>1689</v>
      </c>
      <c r="D282" s="269"/>
      <c r="E282"/>
      <c r="F282"/>
      <c r="G282"/>
      <c r="H282" s="64"/>
      <c r="K282" s="108"/>
      <c r="L282" s="108"/>
      <c r="M282" s="108"/>
      <c r="N282" s="108"/>
    </row>
    <row r="283" spans="1:14" outlineLevel="1" x14ac:dyDescent="0.25">
      <c r="A283" s="286" t="s">
        <v>1690</v>
      </c>
      <c r="D283" s="269"/>
      <c r="E283"/>
      <c r="F283"/>
      <c r="G283"/>
      <c r="H283" s="64"/>
      <c r="K283" s="108"/>
      <c r="L283" s="108"/>
      <c r="M283" s="108"/>
      <c r="N283" s="108"/>
    </row>
    <row r="284" spans="1:14" outlineLevel="1" x14ac:dyDescent="0.25">
      <c r="A284" s="286" t="s">
        <v>1691</v>
      </c>
      <c r="D284" s="269"/>
      <c r="E284"/>
      <c r="F284"/>
      <c r="G284"/>
      <c r="H284" s="64"/>
      <c r="K284" s="108"/>
      <c r="L284" s="108"/>
      <c r="M284" s="108"/>
      <c r="N284" s="108"/>
    </row>
    <row r="285" spans="1:14" ht="37.5" x14ac:dyDescent="0.25">
      <c r="A285" s="77"/>
      <c r="B285" s="77" t="s">
        <v>377</v>
      </c>
      <c r="C285" s="77" t="s">
        <v>1</v>
      </c>
      <c r="D285" s="77" t="s">
        <v>1</v>
      </c>
      <c r="E285" s="77"/>
      <c r="F285" s="78"/>
      <c r="G285" s="79"/>
      <c r="H285" s="64"/>
      <c r="I285" s="70"/>
      <c r="J285" s="70"/>
      <c r="K285" s="70"/>
      <c r="L285" s="70"/>
      <c r="M285" s="72"/>
    </row>
    <row r="286" spans="1:14" ht="18.75" x14ac:dyDescent="0.25">
      <c r="A286" s="109" t="s">
        <v>2647</v>
      </c>
      <c r="B286" s="110"/>
      <c r="C286" s="110"/>
      <c r="D286" s="110"/>
      <c r="E286" s="110"/>
      <c r="F286" s="111"/>
      <c r="G286" s="110"/>
      <c r="H286" s="64"/>
      <c r="I286" s="70"/>
      <c r="J286" s="70"/>
      <c r="K286" s="70"/>
      <c r="L286" s="70"/>
      <c r="M286" s="72"/>
    </row>
    <row r="287" spans="1:14" ht="18.75" x14ac:dyDescent="0.25">
      <c r="A287" s="109" t="s">
        <v>2648</v>
      </c>
      <c r="B287" s="110"/>
      <c r="C287" s="110"/>
      <c r="D287" s="110"/>
      <c r="E287" s="110"/>
      <c r="F287" s="111"/>
      <c r="G287" s="110"/>
      <c r="H287" s="64"/>
      <c r="I287" s="70"/>
      <c r="J287" s="70"/>
      <c r="K287" s="70"/>
      <c r="L287" s="70"/>
      <c r="M287" s="72"/>
    </row>
    <row r="288" spans="1:14" x14ac:dyDescent="0.25">
      <c r="A288" s="66" t="s">
        <v>378</v>
      </c>
      <c r="B288" s="81" t="s">
        <v>379</v>
      </c>
      <c r="C288" s="112">
        <f>ROW(B38)</f>
        <v>38</v>
      </c>
      <c r="D288" s="103"/>
      <c r="E288" s="103"/>
      <c r="F288" s="103"/>
      <c r="G288" s="103"/>
      <c r="H288" s="64"/>
      <c r="I288" s="81"/>
      <c r="J288" s="112"/>
      <c r="L288" s="103"/>
      <c r="M288" s="103"/>
      <c r="N288" s="103"/>
    </row>
    <row r="289" spans="1:14" x14ac:dyDescent="0.25">
      <c r="A289" s="66" t="s">
        <v>380</v>
      </c>
      <c r="B289" s="81" t="s">
        <v>381</v>
      </c>
      <c r="C289" s="112">
        <f>ROW(B39)</f>
        <v>39</v>
      </c>
      <c r="E289" s="103"/>
      <c r="F289" s="103"/>
      <c r="H289" s="64"/>
      <c r="I289" s="81"/>
      <c r="J289" s="112"/>
      <c r="L289" s="103"/>
      <c r="M289" s="103"/>
    </row>
    <row r="290" spans="1:14" x14ac:dyDescent="0.25">
      <c r="A290" s="66" t="s">
        <v>382</v>
      </c>
      <c r="B290" s="81" t="s">
        <v>383</v>
      </c>
      <c r="C290" s="112" t="str">
        <f ca="1">IF(ISREF(INDIRECT("'B1. HTT Mortgage Assets'!A1")),ROW('B1. HTT Mortgage Assets'!B43)&amp;" for Mortgage Assets","")</f>
        <v>43 for Mortgage Assets</v>
      </c>
      <c r="D290" s="112" t="str">
        <f ca="1">IF(ISREF(INDIRECT("'B2. HTT Public Sector Assets'!A1")),ROW('B2. HTT Public Sector Assets'!B48)&amp; " for Public Sector Assets","")</f>
        <v>48 for Public Sector Assets</v>
      </c>
      <c r="E290" s="113"/>
      <c r="F290" s="103"/>
      <c r="G290" s="113"/>
      <c r="H290" s="64"/>
      <c r="I290" s="81"/>
      <c r="J290" s="112"/>
      <c r="K290" s="112"/>
      <c r="L290" s="113"/>
      <c r="M290" s="103"/>
      <c r="N290" s="113"/>
    </row>
    <row r="291" spans="1:14" x14ac:dyDescent="0.25">
      <c r="A291" s="66" t="s">
        <v>384</v>
      </c>
      <c r="B291" s="81" t="s">
        <v>385</v>
      </c>
      <c r="C291" s="112">
        <f>ROW(B52)</f>
        <v>52</v>
      </c>
      <c r="H291" s="64"/>
      <c r="I291" s="81"/>
      <c r="J291" s="112"/>
    </row>
    <row r="292" spans="1:14" x14ac:dyDescent="0.25">
      <c r="A292" s="66" t="s">
        <v>386</v>
      </c>
      <c r="B292" s="81" t="s">
        <v>387</v>
      </c>
      <c r="C292" s="114" t="str">
        <f ca="1">IF(ISREF(INDIRECT("'B1. HTT Mortgage Assets'!A1")),ROW('B1. HTT Mortgage Assets'!B186)&amp;" for Residential Mortgage Assets","")</f>
        <v>186 for Residential Mortgage Assets</v>
      </c>
      <c r="D292" s="112" t="str">
        <f ca="1">IF(ISREF(INDIRECT("'B1. HTT Mortgage Assets'!A1")),ROW('B1. HTT Mortgage Assets'!B412 )&amp; " for Commercial Mortgage Assets","")</f>
        <v>412 for Commercial Mortgage Assets</v>
      </c>
      <c r="E292" s="113"/>
      <c r="F292" s="112" t="str">
        <f ca="1">IF(ISREF(INDIRECT("'B2. HTT Public Sector Assets'!A1")),ROW('B2. HTT Public Sector Assets'!B18)&amp; " for Public Sector Assets","")</f>
        <v>18 for Public Sector Assets</v>
      </c>
      <c r="G292" s="113"/>
      <c r="H292" s="64"/>
      <c r="I292" s="81"/>
      <c r="J292" s="108"/>
      <c r="K292" s="112"/>
      <c r="L292" s="113"/>
      <c r="N292" s="113"/>
    </row>
    <row r="293" spans="1:14" x14ac:dyDescent="0.25">
      <c r="A293" s="66" t="s">
        <v>388</v>
      </c>
      <c r="B293" s="81" t="s">
        <v>389</v>
      </c>
      <c r="C293" s="112" t="str">
        <f ca="1">IF(ISREF(INDIRECT("'B1. HTT Mortgage Assets'!A1")),ROW('B1. HTT Mortgage Assets'!B149)&amp;" for Mortgage Assets","")</f>
        <v>149 for Mortgage Assets</v>
      </c>
      <c r="D293" s="112" t="str">
        <f ca="1">IF(ISREF(INDIRECT("'B2. HTT Public Sector Assets'!A1")),ROW('B2. HTT Public Sector Assets'!B129)&amp;" for Public Sector Assets","")</f>
        <v>129 for Public Sector Assets</v>
      </c>
      <c r="H293" s="64"/>
      <c r="I293" s="81"/>
      <c r="M293" s="113"/>
    </row>
    <row r="294" spans="1:14" x14ac:dyDescent="0.25">
      <c r="A294" s="66" t="s">
        <v>390</v>
      </c>
      <c r="B294" s="81" t="s">
        <v>391</v>
      </c>
      <c r="C294" s="112">
        <f>ROW(B111)</f>
        <v>111</v>
      </c>
      <c r="F294" s="113"/>
      <c r="H294" s="64"/>
      <c r="I294" s="81"/>
      <c r="J294" s="112"/>
      <c r="M294" s="113"/>
    </row>
    <row r="295" spans="1:14" x14ac:dyDescent="0.25">
      <c r="A295" s="66" t="s">
        <v>392</v>
      </c>
      <c r="B295" s="81" t="s">
        <v>393</v>
      </c>
      <c r="C295" s="112">
        <f>ROW(B163)</f>
        <v>163</v>
      </c>
      <c r="E295" s="113"/>
      <c r="F295" s="113"/>
      <c r="H295" s="64"/>
      <c r="I295" s="81"/>
      <c r="J295" s="112"/>
      <c r="L295" s="113"/>
      <c r="M295" s="113"/>
    </row>
    <row r="296" spans="1:14" x14ac:dyDescent="0.25">
      <c r="A296" s="66" t="s">
        <v>394</v>
      </c>
      <c r="B296" s="81" t="s">
        <v>395</v>
      </c>
      <c r="C296" s="112">
        <f>ROW(B137)</f>
        <v>137</v>
      </c>
      <c r="E296" s="113"/>
      <c r="F296" s="113"/>
      <c r="H296" s="64"/>
      <c r="I296" s="81"/>
      <c r="J296" s="112"/>
      <c r="L296" s="113"/>
      <c r="M296" s="113"/>
    </row>
    <row r="297" spans="1:14" ht="30" x14ac:dyDescent="0.25">
      <c r="A297" s="66" t="s">
        <v>396</v>
      </c>
      <c r="B297" s="66" t="s">
        <v>397</v>
      </c>
      <c r="C297" s="112" t="str">
        <f>ROW('C. HTT Harmonised Glossary'!B17)&amp;" for Harmonised Glossary"</f>
        <v>17 for Harmonised Glossary</v>
      </c>
      <c r="E297" s="113"/>
      <c r="H297" s="64"/>
      <c r="J297" s="112"/>
      <c r="L297" s="113"/>
    </row>
    <row r="298" spans="1:14" x14ac:dyDescent="0.25">
      <c r="A298" s="66" t="s">
        <v>398</v>
      </c>
      <c r="B298" s="81" t="s">
        <v>399</v>
      </c>
      <c r="C298" s="112">
        <f>ROW(B65)</f>
        <v>65</v>
      </c>
      <c r="E298" s="113"/>
      <c r="H298" s="64"/>
      <c r="I298" s="81"/>
      <c r="J298" s="112"/>
      <c r="L298" s="113"/>
    </row>
    <row r="299" spans="1:14" x14ac:dyDescent="0.25">
      <c r="A299" s="66" t="s">
        <v>400</v>
      </c>
      <c r="B299" s="81" t="s">
        <v>401</v>
      </c>
      <c r="C299" s="112">
        <f>ROW(B88)</f>
        <v>88</v>
      </c>
      <c r="E299" s="113"/>
      <c r="H299" s="64"/>
      <c r="I299" s="81"/>
      <c r="J299" s="112"/>
      <c r="L299" s="113"/>
    </row>
    <row r="300" spans="1:14" x14ac:dyDescent="0.25">
      <c r="A300" s="66" t="s">
        <v>402</v>
      </c>
      <c r="B300" s="81" t="s">
        <v>403</v>
      </c>
      <c r="C300" s="112" t="str">
        <f ca="1">IF(ISREF(INDIRECT("'B1. HTT Mortgage Assets'!A1")),ROW('B1. HTT Mortgage Assets'!B179)&amp; " for Mortgage Assets","")</f>
        <v>179 for Mortgage Assets</v>
      </c>
      <c r="D300" s="112" t="str">
        <f ca="1">IF(ISREF(INDIRECT("'B2. HTT Public Sector Assets'!A1")),ROW('B2. HTT Public Sector Assets'!B166)&amp; " for Public Sector Assets","")</f>
        <v>166 for Public Sector Assets</v>
      </c>
      <c r="E300" s="113"/>
      <c r="H300" s="64"/>
      <c r="I300" s="81"/>
      <c r="J300" s="112"/>
      <c r="K300" s="112"/>
      <c r="L300" s="113"/>
    </row>
    <row r="301" spans="1:14" outlineLevel="1" x14ac:dyDescent="0.25">
      <c r="A301" s="66" t="s">
        <v>404</v>
      </c>
      <c r="B301" s="81"/>
      <c r="C301" s="112"/>
      <c r="D301" s="112"/>
      <c r="E301" s="113"/>
      <c r="H301" s="64"/>
      <c r="I301" s="81"/>
      <c r="J301" s="112"/>
      <c r="K301" s="112"/>
      <c r="L301" s="113"/>
    </row>
    <row r="302" spans="1:14" outlineLevel="1" x14ac:dyDescent="0.25">
      <c r="A302" s="66" t="s">
        <v>405</v>
      </c>
      <c r="B302" s="81"/>
      <c r="C302" s="112"/>
      <c r="D302" s="112"/>
      <c r="E302" s="113"/>
      <c r="H302" s="64"/>
      <c r="I302" s="81"/>
      <c r="J302" s="112"/>
      <c r="K302" s="112"/>
      <c r="L302" s="113"/>
    </row>
    <row r="303" spans="1:14" outlineLevel="1" x14ac:dyDescent="0.25">
      <c r="A303" s="66" t="s">
        <v>406</v>
      </c>
      <c r="B303" s="81"/>
      <c r="C303" s="112"/>
      <c r="D303" s="112"/>
      <c r="E303" s="113"/>
      <c r="H303" s="64"/>
      <c r="I303" s="81"/>
      <c r="J303" s="112"/>
      <c r="K303" s="112"/>
      <c r="L303" s="113"/>
    </row>
    <row r="304" spans="1:14" outlineLevel="1" x14ac:dyDescent="0.25">
      <c r="A304" s="66" t="s">
        <v>407</v>
      </c>
      <c r="B304" s="81"/>
      <c r="C304" s="112"/>
      <c r="D304" s="112"/>
      <c r="E304" s="113"/>
      <c r="H304" s="64"/>
      <c r="I304" s="81"/>
      <c r="J304" s="112"/>
      <c r="K304" s="112"/>
      <c r="L304" s="113"/>
    </row>
    <row r="305" spans="1:14" outlineLevel="1" x14ac:dyDescent="0.25">
      <c r="A305" s="66" t="s">
        <v>408</v>
      </c>
      <c r="B305" s="81"/>
      <c r="C305" s="112"/>
      <c r="D305" s="112"/>
      <c r="E305" s="113"/>
      <c r="H305" s="64"/>
      <c r="I305" s="81"/>
      <c r="J305" s="112"/>
      <c r="K305" s="112"/>
      <c r="L305" s="113"/>
      <c r="N305" s="96"/>
    </row>
    <row r="306" spans="1:14" outlineLevel="1" x14ac:dyDescent="0.25">
      <c r="A306" s="66" t="s">
        <v>409</v>
      </c>
      <c r="B306" s="81"/>
      <c r="C306" s="112"/>
      <c r="D306" s="112"/>
      <c r="E306" s="113"/>
      <c r="H306" s="64"/>
      <c r="I306" s="81"/>
      <c r="J306" s="112"/>
      <c r="K306" s="112"/>
      <c r="L306" s="113"/>
      <c r="N306" s="96"/>
    </row>
    <row r="307" spans="1:14" outlineLevel="1" x14ac:dyDescent="0.25">
      <c r="A307" s="66" t="s">
        <v>410</v>
      </c>
      <c r="B307" s="81"/>
      <c r="C307" s="112"/>
      <c r="D307" s="112"/>
      <c r="E307" s="113"/>
      <c r="H307" s="64"/>
      <c r="I307" s="81"/>
      <c r="J307" s="112"/>
      <c r="K307" s="112"/>
      <c r="L307" s="113"/>
      <c r="N307" s="96"/>
    </row>
    <row r="308" spans="1:14" outlineLevel="1" x14ac:dyDescent="0.25">
      <c r="A308" s="66" t="s">
        <v>411</v>
      </c>
      <c r="B308" s="81"/>
      <c r="C308" s="112"/>
      <c r="D308" s="112"/>
      <c r="E308" s="113"/>
      <c r="H308" s="64"/>
      <c r="I308" s="81"/>
      <c r="J308" s="112"/>
      <c r="K308" s="112"/>
      <c r="L308" s="113"/>
      <c r="N308" s="96"/>
    </row>
    <row r="309" spans="1:14" outlineLevel="1" x14ac:dyDescent="0.25">
      <c r="A309" s="66" t="s">
        <v>412</v>
      </c>
      <c r="B309" s="81"/>
      <c r="C309" s="112"/>
      <c r="D309" s="112"/>
      <c r="E309" s="113"/>
      <c r="H309" s="64"/>
      <c r="I309" s="81"/>
      <c r="J309" s="112"/>
      <c r="K309" s="112"/>
      <c r="L309" s="113"/>
      <c r="N309" s="96"/>
    </row>
    <row r="310" spans="1:14" outlineLevel="1" x14ac:dyDescent="0.25">
      <c r="A310" s="66" t="s">
        <v>413</v>
      </c>
      <c r="H310" s="64"/>
      <c r="N310" s="96"/>
    </row>
    <row r="311" spans="1:14" ht="37.5" x14ac:dyDescent="0.25">
      <c r="A311" s="78"/>
      <c r="B311" s="77" t="s">
        <v>79</v>
      </c>
      <c r="C311" s="78"/>
      <c r="D311" s="78"/>
      <c r="E311" s="78"/>
      <c r="F311" s="78"/>
      <c r="G311" s="79"/>
      <c r="H311" s="64"/>
      <c r="I311" s="70"/>
      <c r="J311" s="72"/>
      <c r="K311" s="72"/>
      <c r="L311" s="72"/>
      <c r="M311" s="72"/>
      <c r="N311" s="96"/>
    </row>
    <row r="312" spans="1:14" x14ac:dyDescent="0.25">
      <c r="A312" s="66" t="s">
        <v>5</v>
      </c>
      <c r="B312" s="89" t="s">
        <v>414</v>
      </c>
      <c r="C312" s="66" t="s">
        <v>83</v>
      </c>
      <c r="H312" s="64"/>
      <c r="I312" s="89"/>
      <c r="J312" s="112"/>
      <c r="N312" s="96"/>
    </row>
    <row r="313" spans="1:14" outlineLevel="1" x14ac:dyDescent="0.25">
      <c r="A313" s="66" t="s">
        <v>415</v>
      </c>
      <c r="B313" s="89"/>
      <c r="C313" s="112"/>
      <c r="H313" s="64"/>
      <c r="I313" s="89"/>
      <c r="J313" s="112"/>
      <c r="N313" s="96"/>
    </row>
    <row r="314" spans="1:14" outlineLevel="1" x14ac:dyDescent="0.25">
      <c r="A314" s="66" t="s">
        <v>416</v>
      </c>
      <c r="B314" s="89"/>
      <c r="C314" s="112"/>
      <c r="H314" s="64"/>
      <c r="I314" s="89"/>
      <c r="J314" s="112"/>
      <c r="N314" s="96"/>
    </row>
    <row r="315" spans="1:14" outlineLevel="1" x14ac:dyDescent="0.25">
      <c r="A315" s="66" t="s">
        <v>417</v>
      </c>
      <c r="B315" s="89"/>
      <c r="C315" s="112"/>
      <c r="H315" s="64"/>
      <c r="I315" s="89"/>
      <c r="J315" s="112"/>
      <c r="N315" s="96"/>
    </row>
    <row r="316" spans="1:14" outlineLevel="1" x14ac:dyDescent="0.25">
      <c r="A316" s="66" t="s">
        <v>418</v>
      </c>
      <c r="B316" s="89"/>
      <c r="C316" s="112"/>
      <c r="H316" s="64"/>
      <c r="I316" s="89"/>
      <c r="J316" s="112"/>
      <c r="N316" s="96"/>
    </row>
    <row r="317" spans="1:14" outlineLevel="1" x14ac:dyDescent="0.25">
      <c r="A317" s="66" t="s">
        <v>419</v>
      </c>
      <c r="B317" s="89"/>
      <c r="C317" s="112"/>
      <c r="H317" s="64"/>
      <c r="I317" s="89"/>
      <c r="J317" s="112"/>
      <c r="N317" s="96"/>
    </row>
    <row r="318" spans="1:14" outlineLevel="1" x14ac:dyDescent="0.25">
      <c r="A318" s="66" t="s">
        <v>420</v>
      </c>
      <c r="B318" s="89"/>
      <c r="C318" s="112"/>
      <c r="H318" s="64"/>
      <c r="I318" s="89"/>
      <c r="J318" s="112"/>
      <c r="N318" s="96"/>
    </row>
    <row r="319" spans="1:14" ht="18.75" x14ac:dyDescent="0.25">
      <c r="A319" s="78"/>
      <c r="B319" s="77" t="s">
        <v>80</v>
      </c>
      <c r="C319" s="78"/>
      <c r="D319" s="78"/>
      <c r="E319" s="78"/>
      <c r="F319" s="78"/>
      <c r="G319" s="79"/>
      <c r="H319" s="64"/>
      <c r="I319" s="70"/>
      <c r="J319" s="72"/>
      <c r="K319" s="72"/>
      <c r="L319" s="72"/>
      <c r="M319" s="72"/>
      <c r="N319" s="96"/>
    </row>
    <row r="320" spans="1:14" ht="15" customHeight="1" outlineLevel="1" x14ac:dyDescent="0.25">
      <c r="A320" s="85"/>
      <c r="B320" s="86" t="s">
        <v>421</v>
      </c>
      <c r="C320" s="85"/>
      <c r="D320" s="85"/>
      <c r="E320" s="87"/>
      <c r="F320" s="88"/>
      <c r="G320" s="88"/>
      <c r="H320" s="64"/>
      <c r="L320" s="64"/>
      <c r="M320" s="64"/>
      <c r="N320" s="96"/>
    </row>
    <row r="321" spans="1:14" outlineLevel="1" x14ac:dyDescent="0.25">
      <c r="A321" s="66" t="s">
        <v>422</v>
      </c>
      <c r="B321" s="81" t="s">
        <v>423</v>
      </c>
      <c r="C321" s="81"/>
      <c r="H321" s="64"/>
      <c r="I321" s="96"/>
      <c r="J321" s="96"/>
      <c r="K321" s="96"/>
      <c r="L321" s="96"/>
      <c r="M321" s="96"/>
      <c r="N321" s="96"/>
    </row>
    <row r="322" spans="1:14" outlineLevel="1" x14ac:dyDescent="0.25">
      <c r="A322" s="66" t="s">
        <v>424</v>
      </c>
      <c r="B322" s="81" t="s">
        <v>425</v>
      </c>
      <c r="C322" s="81"/>
      <c r="H322" s="64"/>
      <c r="I322" s="96"/>
      <c r="J322" s="96"/>
      <c r="K322" s="96"/>
      <c r="L322" s="96"/>
      <c r="M322" s="96"/>
      <c r="N322" s="96"/>
    </row>
    <row r="323" spans="1:14" outlineLevel="1" x14ac:dyDescent="0.25">
      <c r="A323" s="66" t="s">
        <v>426</v>
      </c>
      <c r="B323" s="81" t="s">
        <v>427</v>
      </c>
      <c r="C323" s="81"/>
      <c r="H323" s="64"/>
      <c r="I323" s="96"/>
      <c r="J323" s="96"/>
      <c r="K323" s="96"/>
      <c r="L323" s="96"/>
      <c r="M323" s="96"/>
      <c r="N323" s="96"/>
    </row>
    <row r="324" spans="1:14" outlineLevel="1" x14ac:dyDescent="0.25">
      <c r="A324" s="66" t="s">
        <v>428</v>
      </c>
      <c r="B324" s="81" t="s">
        <v>429</v>
      </c>
      <c r="H324" s="64"/>
      <c r="I324" s="96"/>
      <c r="J324" s="96"/>
      <c r="K324" s="96"/>
      <c r="L324" s="96"/>
      <c r="M324" s="96"/>
      <c r="N324" s="96"/>
    </row>
    <row r="325" spans="1:14" outlineLevel="1" x14ac:dyDescent="0.25">
      <c r="A325" s="66" t="s">
        <v>430</v>
      </c>
      <c r="B325" s="81" t="s">
        <v>431</v>
      </c>
      <c r="H325" s="64"/>
      <c r="I325" s="96"/>
      <c r="J325" s="96"/>
      <c r="K325" s="96"/>
      <c r="L325" s="96"/>
      <c r="M325" s="96"/>
      <c r="N325" s="96"/>
    </row>
    <row r="326" spans="1:14" outlineLevel="1" x14ac:dyDescent="0.25">
      <c r="A326" s="66" t="s">
        <v>432</v>
      </c>
      <c r="B326" s="81" t="s">
        <v>433</v>
      </c>
      <c r="H326" s="64"/>
      <c r="I326" s="96"/>
      <c r="J326" s="96"/>
      <c r="K326" s="96"/>
      <c r="L326" s="96"/>
      <c r="M326" s="96"/>
      <c r="N326" s="96"/>
    </row>
    <row r="327" spans="1:14" outlineLevel="1" x14ac:dyDescent="0.25">
      <c r="A327" s="66" t="s">
        <v>434</v>
      </c>
      <c r="B327" s="81" t="s">
        <v>435</v>
      </c>
      <c r="H327" s="64"/>
      <c r="I327" s="96"/>
      <c r="J327" s="96"/>
      <c r="K327" s="96"/>
      <c r="L327" s="96"/>
      <c r="M327" s="96"/>
      <c r="N327" s="96"/>
    </row>
    <row r="328" spans="1:14" outlineLevel="1" x14ac:dyDescent="0.25">
      <c r="A328" s="66" t="s">
        <v>436</v>
      </c>
      <c r="B328" s="81" t="s">
        <v>437</v>
      </c>
      <c r="H328" s="64"/>
      <c r="I328" s="96"/>
      <c r="J328" s="96"/>
      <c r="K328" s="96"/>
      <c r="L328" s="96"/>
      <c r="M328" s="96"/>
      <c r="N328" s="96"/>
    </row>
    <row r="329" spans="1:14" outlineLevel="1" x14ac:dyDescent="0.25">
      <c r="A329" s="66" t="s">
        <v>438</v>
      </c>
      <c r="B329" s="81" t="s">
        <v>439</v>
      </c>
      <c r="H329" s="64"/>
      <c r="I329" s="96"/>
      <c r="J329" s="96"/>
      <c r="K329" s="96"/>
      <c r="L329" s="96"/>
      <c r="M329" s="96"/>
      <c r="N329" s="96"/>
    </row>
    <row r="330" spans="1:14" outlineLevel="1" x14ac:dyDescent="0.25">
      <c r="A330" s="66" t="s">
        <v>440</v>
      </c>
      <c r="B330" s="95" t="s">
        <v>441</v>
      </c>
      <c r="H330" s="64"/>
      <c r="I330" s="96"/>
      <c r="J330" s="96"/>
      <c r="K330" s="96"/>
      <c r="L330" s="96"/>
      <c r="M330" s="96"/>
      <c r="N330" s="96"/>
    </row>
    <row r="331" spans="1:14" outlineLevel="1" x14ac:dyDescent="0.25">
      <c r="A331" s="66" t="s">
        <v>442</v>
      </c>
      <c r="B331" s="95" t="s">
        <v>441</v>
      </c>
      <c r="H331" s="64"/>
      <c r="I331" s="96"/>
      <c r="J331" s="96"/>
      <c r="K331" s="96"/>
      <c r="L331" s="96"/>
      <c r="M331" s="96"/>
      <c r="N331" s="96"/>
    </row>
    <row r="332" spans="1:14" outlineLevel="1" x14ac:dyDescent="0.25">
      <c r="A332" s="66" t="s">
        <v>443</v>
      </c>
      <c r="B332" s="95" t="s">
        <v>441</v>
      </c>
      <c r="H332" s="64"/>
      <c r="I332" s="96"/>
      <c r="J332" s="96"/>
      <c r="K332" s="96"/>
      <c r="L332" s="96"/>
      <c r="M332" s="96"/>
      <c r="N332" s="96"/>
    </row>
    <row r="333" spans="1:14" outlineLevel="1" x14ac:dyDescent="0.25">
      <c r="A333" s="66" t="s">
        <v>444</v>
      </c>
      <c r="B333" s="95" t="s">
        <v>441</v>
      </c>
      <c r="H333" s="64"/>
      <c r="I333" s="96"/>
      <c r="J333" s="96"/>
      <c r="K333" s="96"/>
      <c r="L333" s="96"/>
      <c r="M333" s="96"/>
      <c r="N333" s="96"/>
    </row>
    <row r="334" spans="1:14" outlineLevel="1" x14ac:dyDescent="0.25">
      <c r="A334" s="66" t="s">
        <v>445</v>
      </c>
      <c r="B334" s="95" t="s">
        <v>441</v>
      </c>
      <c r="H334" s="64"/>
      <c r="I334" s="96"/>
      <c r="J334" s="96"/>
      <c r="K334" s="96"/>
      <c r="L334" s="96"/>
      <c r="M334" s="96"/>
      <c r="N334" s="96"/>
    </row>
    <row r="335" spans="1:14" outlineLevel="1" x14ac:dyDescent="0.25">
      <c r="A335" s="66" t="s">
        <v>446</v>
      </c>
      <c r="B335" s="95" t="s">
        <v>441</v>
      </c>
      <c r="H335" s="64"/>
      <c r="I335" s="96"/>
      <c r="J335" s="96"/>
      <c r="K335" s="96"/>
      <c r="L335" s="96"/>
      <c r="M335" s="96"/>
      <c r="N335" s="96"/>
    </row>
    <row r="336" spans="1:14" outlineLevel="1" x14ac:dyDescent="0.25">
      <c r="A336" s="66" t="s">
        <v>447</v>
      </c>
      <c r="B336" s="95" t="s">
        <v>441</v>
      </c>
      <c r="H336" s="64"/>
      <c r="I336" s="96"/>
      <c r="J336" s="96"/>
      <c r="K336" s="96"/>
      <c r="L336" s="96"/>
      <c r="M336" s="96"/>
      <c r="N336" s="96"/>
    </row>
    <row r="337" spans="1:14" outlineLevel="1" x14ac:dyDescent="0.25">
      <c r="A337" s="66" t="s">
        <v>448</v>
      </c>
      <c r="B337" s="95" t="s">
        <v>441</v>
      </c>
      <c r="H337" s="64"/>
      <c r="I337" s="96"/>
      <c r="J337" s="96"/>
      <c r="K337" s="96"/>
      <c r="L337" s="96"/>
      <c r="M337" s="96"/>
      <c r="N337" s="96"/>
    </row>
    <row r="338" spans="1:14" outlineLevel="1" x14ac:dyDescent="0.25">
      <c r="A338" s="66" t="s">
        <v>449</v>
      </c>
      <c r="B338" s="95" t="s">
        <v>441</v>
      </c>
      <c r="H338" s="64"/>
      <c r="I338" s="96"/>
      <c r="J338" s="96"/>
      <c r="K338" s="96"/>
      <c r="L338" s="96"/>
      <c r="M338" s="96"/>
      <c r="N338" s="96"/>
    </row>
    <row r="339" spans="1:14" outlineLevel="1" x14ac:dyDescent="0.25">
      <c r="A339" s="66" t="s">
        <v>450</v>
      </c>
      <c r="B339" s="95" t="s">
        <v>441</v>
      </c>
      <c r="H339" s="64"/>
      <c r="I339" s="96"/>
      <c r="J339" s="96"/>
      <c r="K339" s="96"/>
      <c r="L339" s="96"/>
      <c r="M339" s="96"/>
      <c r="N339" s="96"/>
    </row>
    <row r="340" spans="1:14" outlineLevel="1" x14ac:dyDescent="0.25">
      <c r="A340" s="66" t="s">
        <v>451</v>
      </c>
      <c r="B340" s="95" t="s">
        <v>441</v>
      </c>
      <c r="H340" s="64"/>
      <c r="I340" s="96"/>
      <c r="J340" s="96"/>
      <c r="K340" s="96"/>
      <c r="L340" s="96"/>
      <c r="M340" s="96"/>
      <c r="N340" s="96"/>
    </row>
    <row r="341" spans="1:14" outlineLevel="1" x14ac:dyDescent="0.25">
      <c r="A341" s="66" t="s">
        <v>452</v>
      </c>
      <c r="B341" s="95" t="s">
        <v>441</v>
      </c>
      <c r="H341" s="64"/>
      <c r="I341" s="96"/>
      <c r="J341" s="96"/>
      <c r="K341" s="96"/>
      <c r="L341" s="96"/>
      <c r="M341" s="96"/>
      <c r="N341" s="96"/>
    </row>
    <row r="342" spans="1:14" outlineLevel="1" x14ac:dyDescent="0.25">
      <c r="A342" s="66" t="s">
        <v>453</v>
      </c>
      <c r="B342" s="95" t="s">
        <v>441</v>
      </c>
      <c r="H342" s="64"/>
      <c r="I342" s="96"/>
      <c r="J342" s="96"/>
      <c r="K342" s="96"/>
      <c r="L342" s="96"/>
      <c r="M342" s="96"/>
      <c r="N342" s="96"/>
    </row>
    <row r="343" spans="1:14" outlineLevel="1" x14ac:dyDescent="0.25">
      <c r="A343" s="66" t="s">
        <v>454</v>
      </c>
      <c r="B343" s="95" t="s">
        <v>441</v>
      </c>
      <c r="H343" s="64"/>
      <c r="I343" s="96"/>
      <c r="J343" s="96"/>
      <c r="K343" s="96"/>
      <c r="L343" s="96"/>
      <c r="M343" s="96"/>
      <c r="N343" s="96"/>
    </row>
    <row r="344" spans="1:14" outlineLevel="1" x14ac:dyDescent="0.25">
      <c r="A344" s="66" t="s">
        <v>455</v>
      </c>
      <c r="B344" s="95" t="s">
        <v>441</v>
      </c>
      <c r="H344" s="64"/>
      <c r="I344" s="96"/>
      <c r="J344" s="96"/>
      <c r="K344" s="96"/>
      <c r="L344" s="96"/>
      <c r="M344" s="96"/>
      <c r="N344" s="96"/>
    </row>
    <row r="345" spans="1:14" outlineLevel="1" x14ac:dyDescent="0.25">
      <c r="A345" s="66" t="s">
        <v>456</v>
      </c>
      <c r="B345" s="95" t="s">
        <v>441</v>
      </c>
      <c r="H345" s="64"/>
      <c r="I345" s="96"/>
      <c r="J345" s="96"/>
      <c r="K345" s="96"/>
      <c r="L345" s="96"/>
      <c r="M345" s="96"/>
      <c r="N345" s="96"/>
    </row>
    <row r="346" spans="1:14" outlineLevel="1" x14ac:dyDescent="0.25">
      <c r="A346" s="66" t="s">
        <v>457</v>
      </c>
      <c r="B346" s="95" t="s">
        <v>441</v>
      </c>
      <c r="H346" s="64"/>
      <c r="I346" s="96"/>
      <c r="J346" s="96"/>
      <c r="K346" s="96"/>
      <c r="L346" s="96"/>
      <c r="M346" s="96"/>
      <c r="N346" s="96"/>
    </row>
    <row r="347" spans="1:14" outlineLevel="1" x14ac:dyDescent="0.25">
      <c r="A347" s="66" t="s">
        <v>458</v>
      </c>
      <c r="B347" s="95" t="s">
        <v>441</v>
      </c>
      <c r="H347" s="64"/>
      <c r="I347" s="96"/>
      <c r="J347" s="96"/>
      <c r="K347" s="96"/>
      <c r="L347" s="96"/>
      <c r="M347" s="96"/>
      <c r="N347" s="96"/>
    </row>
    <row r="348" spans="1:14" outlineLevel="1" x14ac:dyDescent="0.25">
      <c r="A348" s="66" t="s">
        <v>459</v>
      </c>
      <c r="B348" s="95" t="s">
        <v>441</v>
      </c>
      <c r="H348" s="64"/>
      <c r="I348" s="96"/>
      <c r="J348" s="96"/>
      <c r="K348" s="96"/>
      <c r="L348" s="96"/>
      <c r="M348" s="96"/>
      <c r="N348" s="96"/>
    </row>
    <row r="349" spans="1:14" outlineLevel="1" x14ac:dyDescent="0.25">
      <c r="A349" s="66" t="s">
        <v>460</v>
      </c>
      <c r="B349" s="95" t="s">
        <v>441</v>
      </c>
      <c r="H349" s="64"/>
      <c r="I349" s="96"/>
      <c r="J349" s="96"/>
      <c r="K349" s="96"/>
      <c r="L349" s="96"/>
      <c r="M349" s="96"/>
      <c r="N349" s="96"/>
    </row>
    <row r="350" spans="1:14" outlineLevel="1" x14ac:dyDescent="0.25">
      <c r="A350" s="66" t="s">
        <v>461</v>
      </c>
      <c r="B350" s="95" t="s">
        <v>441</v>
      </c>
      <c r="H350" s="64"/>
      <c r="I350" s="96"/>
      <c r="J350" s="96"/>
      <c r="K350" s="96"/>
      <c r="L350" s="96"/>
      <c r="M350" s="96"/>
      <c r="N350" s="96"/>
    </row>
    <row r="351" spans="1:14" outlineLevel="1" x14ac:dyDescent="0.25">
      <c r="A351" s="66" t="s">
        <v>462</v>
      </c>
      <c r="B351" s="95" t="s">
        <v>441</v>
      </c>
      <c r="H351" s="64"/>
      <c r="I351" s="96"/>
      <c r="J351" s="96"/>
      <c r="K351" s="96"/>
      <c r="L351" s="96"/>
      <c r="M351" s="96"/>
      <c r="N351" s="96"/>
    </row>
    <row r="352" spans="1:14" outlineLevel="1" x14ac:dyDescent="0.25">
      <c r="A352" s="66" t="s">
        <v>463</v>
      </c>
      <c r="B352" s="95" t="s">
        <v>441</v>
      </c>
      <c r="H352" s="64"/>
      <c r="I352" s="96"/>
      <c r="J352" s="96"/>
      <c r="K352" s="96"/>
      <c r="L352" s="96"/>
      <c r="M352" s="96"/>
      <c r="N352" s="96"/>
    </row>
    <row r="353" spans="1:14" outlineLevel="1" x14ac:dyDescent="0.25">
      <c r="A353" s="66" t="s">
        <v>464</v>
      </c>
      <c r="B353" s="95" t="s">
        <v>441</v>
      </c>
      <c r="H353" s="64"/>
      <c r="I353" s="96"/>
      <c r="J353" s="96"/>
      <c r="K353" s="96"/>
      <c r="L353" s="96"/>
      <c r="M353" s="96"/>
      <c r="N353" s="96"/>
    </row>
    <row r="354" spans="1:14" outlineLevel="1" x14ac:dyDescent="0.25">
      <c r="A354" s="66" t="s">
        <v>465</v>
      </c>
      <c r="B354" s="95" t="s">
        <v>441</v>
      </c>
      <c r="H354" s="64"/>
      <c r="I354" s="96"/>
      <c r="J354" s="96"/>
      <c r="K354" s="96"/>
      <c r="L354" s="96"/>
      <c r="M354" s="96"/>
      <c r="N354" s="96"/>
    </row>
    <row r="355" spans="1:14" outlineLevel="1" x14ac:dyDescent="0.25">
      <c r="A355" s="66" t="s">
        <v>466</v>
      </c>
      <c r="B355" s="95" t="s">
        <v>441</v>
      </c>
      <c r="H355" s="64"/>
      <c r="I355" s="96"/>
      <c r="J355" s="96"/>
      <c r="K355" s="96"/>
      <c r="L355" s="96"/>
      <c r="M355" s="96"/>
      <c r="N355" s="96"/>
    </row>
    <row r="356" spans="1:14" outlineLevel="1" x14ac:dyDescent="0.25">
      <c r="A356" s="66" t="s">
        <v>467</v>
      </c>
      <c r="B356" s="95" t="s">
        <v>441</v>
      </c>
      <c r="H356" s="64"/>
      <c r="I356" s="96"/>
      <c r="J356" s="96"/>
      <c r="K356" s="96"/>
      <c r="L356" s="96"/>
      <c r="M356" s="96"/>
      <c r="N356" s="96"/>
    </row>
    <row r="357" spans="1:14" outlineLevel="1" x14ac:dyDescent="0.25">
      <c r="A357" s="66" t="s">
        <v>468</v>
      </c>
      <c r="B357" s="95" t="s">
        <v>441</v>
      </c>
      <c r="H357" s="64"/>
      <c r="I357" s="96"/>
      <c r="J357" s="96"/>
      <c r="K357" s="96"/>
      <c r="L357" s="96"/>
      <c r="M357" s="96"/>
      <c r="N357" s="96"/>
    </row>
    <row r="358" spans="1:14" outlineLevel="1" x14ac:dyDescent="0.25">
      <c r="A358" s="66" t="s">
        <v>469</v>
      </c>
      <c r="B358" s="95" t="s">
        <v>441</v>
      </c>
      <c r="H358" s="64"/>
      <c r="I358" s="96"/>
      <c r="J358" s="96"/>
      <c r="K358" s="96"/>
      <c r="L358" s="96"/>
      <c r="M358" s="96"/>
      <c r="N358" s="96"/>
    </row>
    <row r="359" spans="1:14" outlineLevel="1" x14ac:dyDescent="0.25">
      <c r="A359" s="66" t="s">
        <v>470</v>
      </c>
      <c r="B359" s="95" t="s">
        <v>441</v>
      </c>
      <c r="H359" s="64"/>
      <c r="I359" s="96"/>
      <c r="J359" s="96"/>
      <c r="K359" s="96"/>
      <c r="L359" s="96"/>
      <c r="M359" s="96"/>
      <c r="N359" s="96"/>
    </row>
    <row r="360" spans="1:14" outlineLevel="1" x14ac:dyDescent="0.25">
      <c r="A360" s="66" t="s">
        <v>471</v>
      </c>
      <c r="B360" s="95" t="s">
        <v>441</v>
      </c>
      <c r="H360" s="64"/>
      <c r="I360" s="96"/>
      <c r="J360" s="96"/>
      <c r="K360" s="96"/>
      <c r="L360" s="96"/>
      <c r="M360" s="96"/>
      <c r="N360" s="96"/>
    </row>
    <row r="361" spans="1:14" outlineLevel="1" x14ac:dyDescent="0.25">
      <c r="A361" s="66" t="s">
        <v>472</v>
      </c>
      <c r="B361" s="95" t="s">
        <v>441</v>
      </c>
      <c r="H361" s="64"/>
      <c r="I361" s="96"/>
      <c r="J361" s="96"/>
      <c r="K361" s="96"/>
      <c r="L361" s="96"/>
      <c r="M361" s="96"/>
      <c r="N361" s="96"/>
    </row>
    <row r="362" spans="1:14" outlineLevel="1" x14ac:dyDescent="0.25">
      <c r="A362" s="66" t="s">
        <v>473</v>
      </c>
      <c r="B362" s="95" t="s">
        <v>441</v>
      </c>
      <c r="H362" s="64"/>
      <c r="I362" s="96"/>
      <c r="J362" s="96"/>
      <c r="K362" s="96"/>
      <c r="L362" s="96"/>
      <c r="M362" s="96"/>
      <c r="N362" s="96"/>
    </row>
    <row r="363" spans="1:14" outlineLevel="1" x14ac:dyDescent="0.25">
      <c r="A363" s="66" t="s">
        <v>474</v>
      </c>
      <c r="B363" s="95" t="s">
        <v>441</v>
      </c>
      <c r="H363" s="64"/>
      <c r="I363" s="96"/>
      <c r="J363" s="96"/>
      <c r="K363" s="96"/>
      <c r="L363" s="96"/>
      <c r="M363" s="96"/>
      <c r="N363" s="96"/>
    </row>
    <row r="364" spans="1:14" outlineLevel="1" x14ac:dyDescent="0.25">
      <c r="A364" s="66" t="s">
        <v>475</v>
      </c>
      <c r="B364" s="95" t="s">
        <v>441</v>
      </c>
      <c r="H364" s="64"/>
      <c r="I364" s="96"/>
      <c r="J364" s="96"/>
      <c r="K364" s="96"/>
      <c r="L364" s="96"/>
      <c r="M364" s="96"/>
      <c r="N364" s="96"/>
    </row>
    <row r="365" spans="1:14" outlineLevel="1" x14ac:dyDescent="0.25">
      <c r="A365" s="66" t="s">
        <v>476</v>
      </c>
      <c r="B365" s="95" t="s">
        <v>441</v>
      </c>
      <c r="H365" s="64"/>
      <c r="I365" s="96"/>
      <c r="J365" s="96"/>
      <c r="K365" s="96"/>
      <c r="L365" s="96"/>
      <c r="M365" s="96"/>
      <c r="N365" s="96"/>
    </row>
    <row r="366" spans="1:14" x14ac:dyDescent="0.25">
      <c r="H366" s="64"/>
      <c r="I366" s="96"/>
      <c r="J366" s="96"/>
      <c r="K366" s="96"/>
      <c r="L366" s="96"/>
      <c r="M366" s="96"/>
      <c r="N366" s="96"/>
    </row>
    <row r="367" spans="1:14" x14ac:dyDescent="0.25">
      <c r="H367" s="64"/>
      <c r="I367" s="96"/>
      <c r="J367" s="96"/>
      <c r="K367" s="96"/>
      <c r="L367" s="96"/>
      <c r="M367" s="96"/>
      <c r="N367" s="96"/>
    </row>
    <row r="368" spans="1:14" x14ac:dyDescent="0.25">
      <c r="H368" s="64"/>
      <c r="I368" s="96"/>
      <c r="J368" s="96"/>
      <c r="K368" s="96"/>
      <c r="L368" s="96"/>
      <c r="M368" s="96"/>
      <c r="N368" s="96"/>
    </row>
    <row r="369" spans="1:14" x14ac:dyDescent="0.25">
      <c r="A369" s="96"/>
      <c r="B369" s="96"/>
      <c r="C369" s="96"/>
      <c r="D369" s="96"/>
      <c r="E369" s="96"/>
      <c r="F369" s="96"/>
      <c r="G369" s="96"/>
      <c r="H369" s="64"/>
      <c r="I369" s="96"/>
      <c r="J369" s="96"/>
      <c r="K369" s="96"/>
      <c r="L369" s="96"/>
      <c r="M369" s="96"/>
      <c r="N369" s="96"/>
    </row>
    <row r="370" spans="1:14" x14ac:dyDescent="0.25">
      <c r="A370" s="96"/>
      <c r="B370" s="96"/>
      <c r="C370" s="96"/>
      <c r="D370" s="96"/>
      <c r="E370" s="96"/>
      <c r="F370" s="96"/>
      <c r="G370" s="96"/>
      <c r="H370" s="64"/>
      <c r="I370" s="96"/>
      <c r="J370" s="96"/>
      <c r="K370" s="96"/>
      <c r="L370" s="96"/>
      <c r="M370" s="96"/>
      <c r="N370" s="96"/>
    </row>
    <row r="371" spans="1:14" x14ac:dyDescent="0.25">
      <c r="A371" s="96"/>
      <c r="B371" s="96"/>
      <c r="C371" s="96"/>
      <c r="D371" s="96"/>
      <c r="E371" s="96"/>
      <c r="F371" s="96"/>
      <c r="G371" s="96"/>
      <c r="H371" s="64"/>
      <c r="I371" s="96"/>
      <c r="J371" s="96"/>
      <c r="K371" s="96"/>
      <c r="L371" s="96"/>
      <c r="M371" s="96"/>
      <c r="N371" s="96"/>
    </row>
    <row r="372" spans="1:14" x14ac:dyDescent="0.25">
      <c r="A372" s="96"/>
      <c r="B372" s="96"/>
      <c r="C372" s="96"/>
      <c r="D372" s="96"/>
      <c r="E372" s="96"/>
      <c r="F372" s="96"/>
      <c r="G372" s="96"/>
      <c r="H372" s="64"/>
      <c r="I372" s="96"/>
      <c r="J372" s="96"/>
      <c r="K372" s="96"/>
      <c r="L372" s="96"/>
      <c r="M372" s="96"/>
      <c r="N372" s="96"/>
    </row>
    <row r="373" spans="1:14" x14ac:dyDescent="0.25">
      <c r="A373" s="96"/>
      <c r="B373" s="96"/>
      <c r="C373" s="96"/>
      <c r="D373" s="96"/>
      <c r="E373" s="96"/>
      <c r="F373" s="96"/>
      <c r="G373" s="96"/>
      <c r="H373" s="64"/>
      <c r="I373" s="96"/>
      <c r="J373" s="96"/>
      <c r="K373" s="96"/>
      <c r="L373" s="96"/>
      <c r="M373" s="96"/>
      <c r="N373" s="96"/>
    </row>
    <row r="374" spans="1:14" x14ac:dyDescent="0.25">
      <c r="A374" s="96"/>
      <c r="B374" s="96"/>
      <c r="C374" s="96"/>
      <c r="D374" s="96"/>
      <c r="E374" s="96"/>
      <c r="F374" s="96"/>
      <c r="G374" s="96"/>
      <c r="H374" s="64"/>
      <c r="I374" s="96"/>
      <c r="J374" s="96"/>
      <c r="K374" s="96"/>
      <c r="L374" s="96"/>
      <c r="M374" s="96"/>
      <c r="N374" s="96"/>
    </row>
    <row r="375" spans="1:14" x14ac:dyDescent="0.25">
      <c r="A375" s="96"/>
      <c r="B375" s="96"/>
      <c r="C375" s="96"/>
      <c r="D375" s="96"/>
      <c r="E375" s="96"/>
      <c r="F375" s="96"/>
      <c r="G375" s="96"/>
      <c r="H375" s="64"/>
      <c r="I375" s="96"/>
      <c r="J375" s="96"/>
      <c r="K375" s="96"/>
      <c r="L375" s="96"/>
      <c r="M375" s="96"/>
      <c r="N375" s="96"/>
    </row>
    <row r="376" spans="1:14" x14ac:dyDescent="0.25">
      <c r="A376" s="96"/>
      <c r="B376" s="96"/>
      <c r="C376" s="96"/>
      <c r="D376" s="96"/>
      <c r="E376" s="96"/>
      <c r="F376" s="96"/>
      <c r="G376" s="96"/>
      <c r="H376" s="64"/>
      <c r="I376" s="96"/>
      <c r="J376" s="96"/>
      <c r="K376" s="96"/>
      <c r="L376" s="96"/>
      <c r="M376" s="96"/>
      <c r="N376" s="96"/>
    </row>
    <row r="377" spans="1:14" x14ac:dyDescent="0.25">
      <c r="A377" s="96"/>
      <c r="B377" s="96"/>
      <c r="C377" s="96"/>
      <c r="D377" s="96"/>
      <c r="E377" s="96"/>
      <c r="F377" s="96"/>
      <c r="G377" s="96"/>
      <c r="H377" s="64"/>
      <c r="I377" s="96"/>
      <c r="J377" s="96"/>
      <c r="K377" s="96"/>
      <c r="L377" s="96"/>
      <c r="M377" s="96"/>
      <c r="N377" s="96"/>
    </row>
    <row r="378" spans="1:14" x14ac:dyDescent="0.25">
      <c r="A378" s="96"/>
      <c r="B378" s="96"/>
      <c r="C378" s="96"/>
      <c r="D378" s="96"/>
      <c r="E378" s="96"/>
      <c r="F378" s="96"/>
      <c r="G378" s="96"/>
      <c r="H378" s="64"/>
      <c r="I378" s="96"/>
      <c r="J378" s="96"/>
      <c r="K378" s="96"/>
      <c r="L378" s="96"/>
      <c r="M378" s="96"/>
      <c r="N378" s="96"/>
    </row>
    <row r="379" spans="1:14" x14ac:dyDescent="0.25">
      <c r="A379" s="96"/>
      <c r="B379" s="96"/>
      <c r="C379" s="96"/>
      <c r="D379" s="96"/>
      <c r="E379" s="96"/>
      <c r="F379" s="96"/>
      <c r="G379" s="96"/>
      <c r="H379" s="64"/>
      <c r="I379" s="96"/>
      <c r="J379" s="96"/>
      <c r="K379" s="96"/>
      <c r="L379" s="96"/>
      <c r="M379" s="96"/>
      <c r="N379" s="96"/>
    </row>
    <row r="380" spans="1:14" x14ac:dyDescent="0.25">
      <c r="A380" s="96"/>
      <c r="B380" s="96"/>
      <c r="C380" s="96"/>
      <c r="D380" s="96"/>
      <c r="E380" s="96"/>
      <c r="F380" s="96"/>
      <c r="G380" s="96"/>
      <c r="H380" s="64"/>
      <c r="I380" s="96"/>
      <c r="J380" s="96"/>
      <c r="K380" s="96"/>
      <c r="L380" s="96"/>
      <c r="M380" s="96"/>
      <c r="N380" s="96"/>
    </row>
    <row r="381" spans="1:14" x14ac:dyDescent="0.25">
      <c r="A381" s="96"/>
      <c r="B381" s="96"/>
      <c r="C381" s="96"/>
      <c r="D381" s="96"/>
      <c r="E381" s="96"/>
      <c r="F381" s="96"/>
      <c r="G381" s="96"/>
      <c r="H381" s="64"/>
      <c r="I381" s="96"/>
      <c r="J381" s="96"/>
      <c r="K381" s="96"/>
      <c r="L381" s="96"/>
      <c r="M381" s="96"/>
      <c r="N381" s="96"/>
    </row>
    <row r="382" spans="1:14" x14ac:dyDescent="0.25">
      <c r="A382" s="96"/>
      <c r="B382" s="96"/>
      <c r="C382" s="96"/>
      <c r="D382" s="96"/>
      <c r="E382" s="96"/>
      <c r="F382" s="96"/>
      <c r="G382" s="96"/>
      <c r="H382" s="64"/>
      <c r="I382" s="96"/>
      <c r="J382" s="96"/>
      <c r="K382" s="96"/>
      <c r="L382" s="96"/>
      <c r="M382" s="96"/>
      <c r="N382" s="96"/>
    </row>
    <row r="383" spans="1:14" x14ac:dyDescent="0.25">
      <c r="A383" s="96"/>
      <c r="B383" s="96"/>
      <c r="C383" s="96"/>
      <c r="D383" s="96"/>
      <c r="E383" s="96"/>
      <c r="F383" s="96"/>
      <c r="G383" s="96"/>
      <c r="H383" s="64"/>
      <c r="I383" s="96"/>
      <c r="J383" s="96"/>
      <c r="K383" s="96"/>
      <c r="L383" s="96"/>
      <c r="M383" s="96"/>
      <c r="N383" s="96"/>
    </row>
    <row r="384" spans="1:14" x14ac:dyDescent="0.25">
      <c r="A384" s="96"/>
      <c r="B384" s="96"/>
      <c r="C384" s="96"/>
      <c r="D384" s="96"/>
      <c r="E384" s="96"/>
      <c r="F384" s="96"/>
      <c r="G384" s="96"/>
      <c r="H384" s="64"/>
      <c r="I384" s="96"/>
      <c r="J384" s="96"/>
      <c r="K384" s="96"/>
      <c r="L384" s="96"/>
      <c r="M384" s="96"/>
      <c r="N384" s="96"/>
    </row>
    <row r="385" spans="1:14" x14ac:dyDescent="0.25">
      <c r="A385" s="96"/>
      <c r="B385" s="96"/>
      <c r="C385" s="96"/>
      <c r="D385" s="96"/>
      <c r="E385" s="96"/>
      <c r="F385" s="96"/>
      <c r="G385" s="96"/>
      <c r="H385" s="64"/>
      <c r="I385" s="96"/>
      <c r="J385" s="96"/>
      <c r="K385" s="96"/>
      <c r="L385" s="96"/>
      <c r="M385" s="96"/>
      <c r="N385" s="96"/>
    </row>
    <row r="386" spans="1:14" x14ac:dyDescent="0.25">
      <c r="A386" s="96"/>
      <c r="B386" s="96"/>
      <c r="C386" s="96"/>
      <c r="D386" s="96"/>
      <c r="E386" s="96"/>
      <c r="F386" s="96"/>
      <c r="G386" s="96"/>
      <c r="H386" s="64"/>
      <c r="I386" s="96"/>
      <c r="J386" s="96"/>
      <c r="K386" s="96"/>
      <c r="L386" s="96"/>
      <c r="M386" s="96"/>
      <c r="N386" s="96"/>
    </row>
    <row r="387" spans="1:14" x14ac:dyDescent="0.25">
      <c r="A387" s="96"/>
      <c r="B387" s="96"/>
      <c r="C387" s="96"/>
      <c r="D387" s="96"/>
      <c r="E387" s="96"/>
      <c r="F387" s="96"/>
      <c r="G387" s="96"/>
      <c r="H387" s="64"/>
      <c r="I387" s="96"/>
      <c r="J387" s="96"/>
      <c r="K387" s="96"/>
      <c r="L387" s="96"/>
      <c r="M387" s="96"/>
      <c r="N387" s="96"/>
    </row>
    <row r="388" spans="1:14" x14ac:dyDescent="0.25">
      <c r="A388" s="96"/>
      <c r="B388" s="96"/>
      <c r="C388" s="96"/>
      <c r="D388" s="96"/>
      <c r="E388" s="96"/>
      <c r="F388" s="96"/>
      <c r="G388" s="96"/>
      <c r="H388" s="64"/>
      <c r="I388" s="96"/>
      <c r="J388" s="96"/>
      <c r="K388" s="96"/>
      <c r="L388" s="96"/>
      <c r="M388" s="96"/>
      <c r="N388" s="96"/>
    </row>
    <row r="389" spans="1:14" x14ac:dyDescent="0.25">
      <c r="A389" s="96"/>
      <c r="B389" s="96"/>
      <c r="C389" s="96"/>
      <c r="D389" s="96"/>
      <c r="E389" s="96"/>
      <c r="F389" s="96"/>
      <c r="G389" s="96"/>
      <c r="H389" s="64"/>
      <c r="I389" s="96"/>
      <c r="J389" s="96"/>
      <c r="K389" s="96"/>
      <c r="L389" s="96"/>
      <c r="M389" s="96"/>
      <c r="N389" s="96"/>
    </row>
    <row r="390" spans="1:14" x14ac:dyDescent="0.25">
      <c r="A390" s="96"/>
      <c r="B390" s="96"/>
      <c r="C390" s="96"/>
      <c r="D390" s="96"/>
      <c r="E390" s="96"/>
      <c r="F390" s="96"/>
      <c r="G390" s="96"/>
      <c r="H390" s="64"/>
      <c r="I390" s="96"/>
      <c r="J390" s="96"/>
      <c r="K390" s="96"/>
      <c r="L390" s="96"/>
      <c r="M390" s="96"/>
      <c r="N390" s="96"/>
    </row>
    <row r="391" spans="1:14" x14ac:dyDescent="0.25">
      <c r="A391" s="96"/>
      <c r="B391" s="96"/>
      <c r="C391" s="96"/>
      <c r="D391" s="96"/>
      <c r="E391" s="96"/>
      <c r="F391" s="96"/>
      <c r="G391" s="96"/>
      <c r="H391" s="64"/>
      <c r="I391" s="96"/>
      <c r="J391" s="96"/>
      <c r="K391" s="96"/>
      <c r="L391" s="96"/>
      <c r="M391" s="96"/>
      <c r="N391" s="96"/>
    </row>
    <row r="392" spans="1:14" x14ac:dyDescent="0.25">
      <c r="A392" s="96"/>
      <c r="B392" s="96"/>
      <c r="C392" s="96"/>
      <c r="D392" s="96"/>
      <c r="E392" s="96"/>
      <c r="F392" s="96"/>
      <c r="G392" s="96"/>
      <c r="H392" s="64"/>
      <c r="I392" s="96"/>
      <c r="J392" s="96"/>
      <c r="K392" s="96"/>
      <c r="L392" s="96"/>
      <c r="M392" s="96"/>
      <c r="N392" s="96"/>
    </row>
    <row r="393" spans="1:14" x14ac:dyDescent="0.25">
      <c r="A393" s="96"/>
      <c r="B393" s="96"/>
      <c r="C393" s="96"/>
      <c r="D393" s="96"/>
      <c r="E393" s="96"/>
      <c r="F393" s="96"/>
      <c r="G393" s="96"/>
      <c r="H393" s="64"/>
      <c r="I393" s="96"/>
      <c r="J393" s="96"/>
      <c r="K393" s="96"/>
      <c r="L393" s="96"/>
      <c r="M393" s="96"/>
      <c r="N393" s="96"/>
    </row>
    <row r="394" spans="1:14" x14ac:dyDescent="0.25">
      <c r="A394" s="96"/>
      <c r="B394" s="96"/>
      <c r="C394" s="96"/>
      <c r="D394" s="96"/>
      <c r="E394" s="96"/>
      <c r="F394" s="96"/>
      <c r="G394" s="96"/>
      <c r="H394" s="64"/>
      <c r="I394" s="96"/>
      <c r="J394" s="96"/>
      <c r="K394" s="96"/>
      <c r="L394" s="96"/>
      <c r="M394" s="96"/>
      <c r="N394" s="96"/>
    </row>
    <row r="395" spans="1:14" x14ac:dyDescent="0.25">
      <c r="A395" s="96"/>
      <c r="B395" s="96"/>
      <c r="C395" s="96"/>
      <c r="D395" s="96"/>
      <c r="E395" s="96"/>
      <c r="F395" s="96"/>
      <c r="G395" s="96"/>
      <c r="H395" s="64"/>
      <c r="I395" s="96"/>
      <c r="J395" s="96"/>
      <c r="K395" s="96"/>
      <c r="L395" s="96"/>
      <c r="M395" s="96"/>
      <c r="N395" s="96"/>
    </row>
    <row r="396" spans="1:14" x14ac:dyDescent="0.25">
      <c r="A396" s="96"/>
      <c r="B396" s="96"/>
      <c r="C396" s="96"/>
      <c r="D396" s="96"/>
      <c r="E396" s="96"/>
      <c r="F396" s="96"/>
      <c r="G396" s="96"/>
      <c r="H396" s="64"/>
      <c r="I396" s="96"/>
      <c r="J396" s="96"/>
      <c r="K396" s="96"/>
      <c r="L396" s="96"/>
      <c r="M396" s="96"/>
      <c r="N396" s="96"/>
    </row>
    <row r="397" spans="1:14" x14ac:dyDescent="0.25">
      <c r="A397" s="96"/>
      <c r="B397" s="96"/>
      <c r="C397" s="96"/>
      <c r="D397" s="96"/>
      <c r="E397" s="96"/>
      <c r="F397" s="96"/>
      <c r="G397" s="96"/>
      <c r="H397" s="64"/>
      <c r="I397" s="96"/>
      <c r="J397" s="96"/>
      <c r="K397" s="96"/>
      <c r="L397" s="96"/>
      <c r="M397" s="96"/>
      <c r="N397" s="96"/>
    </row>
    <row r="398" spans="1:14" x14ac:dyDescent="0.25">
      <c r="A398" s="96"/>
      <c r="B398" s="96"/>
      <c r="C398" s="96"/>
      <c r="D398" s="96"/>
      <c r="E398" s="96"/>
      <c r="F398" s="96"/>
      <c r="G398" s="96"/>
      <c r="H398" s="64"/>
      <c r="I398" s="96"/>
      <c r="J398" s="96"/>
      <c r="K398" s="96"/>
      <c r="L398" s="96"/>
      <c r="M398" s="96"/>
      <c r="N398" s="96"/>
    </row>
    <row r="399" spans="1:14" x14ac:dyDescent="0.25">
      <c r="A399" s="96"/>
      <c r="B399" s="96"/>
      <c r="C399" s="96"/>
      <c r="D399" s="96"/>
      <c r="E399" s="96"/>
      <c r="F399" s="96"/>
      <c r="G399" s="96"/>
      <c r="H399" s="64"/>
      <c r="I399" s="96"/>
      <c r="J399" s="96"/>
      <c r="K399" s="96"/>
      <c r="L399" s="96"/>
      <c r="M399" s="96"/>
      <c r="N399" s="96"/>
    </row>
    <row r="400" spans="1:14" x14ac:dyDescent="0.25">
      <c r="A400" s="96"/>
      <c r="B400" s="96"/>
      <c r="C400" s="96"/>
      <c r="D400" s="96"/>
      <c r="E400" s="96"/>
      <c r="F400" s="96"/>
      <c r="G400" s="96"/>
      <c r="H400" s="64"/>
      <c r="I400" s="96"/>
      <c r="J400" s="96"/>
      <c r="K400" s="96"/>
      <c r="L400" s="96"/>
      <c r="M400" s="96"/>
      <c r="N400" s="96"/>
    </row>
    <row r="401" spans="1:14" x14ac:dyDescent="0.25">
      <c r="A401" s="96"/>
      <c r="B401" s="96"/>
      <c r="C401" s="96"/>
      <c r="D401" s="96"/>
      <c r="E401" s="96"/>
      <c r="F401" s="96"/>
      <c r="G401" s="96"/>
      <c r="H401" s="64"/>
      <c r="I401" s="96"/>
      <c r="J401" s="96"/>
      <c r="K401" s="96"/>
      <c r="L401" s="96"/>
      <c r="M401" s="96"/>
      <c r="N401" s="96"/>
    </row>
    <row r="402" spans="1:14" x14ac:dyDescent="0.25">
      <c r="A402" s="96"/>
      <c r="B402" s="96"/>
      <c r="C402" s="96"/>
      <c r="D402" s="96"/>
      <c r="E402" s="96"/>
      <c r="F402" s="96"/>
      <c r="G402" s="96"/>
      <c r="H402" s="64"/>
      <c r="I402" s="96"/>
      <c r="J402" s="96"/>
      <c r="K402" s="96"/>
      <c r="L402" s="96"/>
      <c r="M402" s="96"/>
      <c r="N402" s="96"/>
    </row>
    <row r="403" spans="1:14" x14ac:dyDescent="0.25">
      <c r="A403" s="96"/>
      <c r="B403" s="96"/>
      <c r="C403" s="96"/>
      <c r="D403" s="96"/>
      <c r="E403" s="96"/>
      <c r="F403" s="96"/>
      <c r="G403" s="96"/>
      <c r="H403" s="64"/>
      <c r="I403" s="96"/>
      <c r="J403" s="96"/>
      <c r="K403" s="96"/>
      <c r="L403" s="96"/>
      <c r="M403" s="96"/>
      <c r="N403" s="96"/>
    </row>
    <row r="404" spans="1:14" x14ac:dyDescent="0.25">
      <c r="A404" s="96"/>
      <c r="B404" s="96"/>
      <c r="C404" s="96"/>
      <c r="D404" s="96"/>
      <c r="E404" s="96"/>
      <c r="F404" s="96"/>
      <c r="G404" s="96"/>
      <c r="H404" s="64"/>
      <c r="I404" s="96"/>
      <c r="J404" s="96"/>
      <c r="K404" s="96"/>
      <c r="L404" s="96"/>
      <c r="M404" s="96"/>
      <c r="N404" s="96"/>
    </row>
    <row r="405" spans="1:14" x14ac:dyDescent="0.25">
      <c r="A405" s="96"/>
      <c r="B405" s="96"/>
      <c r="C405" s="96"/>
      <c r="D405" s="96"/>
      <c r="E405" s="96"/>
      <c r="F405" s="96"/>
      <c r="G405" s="96"/>
      <c r="H405" s="64"/>
      <c r="I405" s="96"/>
      <c r="J405" s="96"/>
      <c r="K405" s="96"/>
      <c r="L405" s="96"/>
      <c r="M405" s="96"/>
      <c r="N405" s="96"/>
    </row>
    <row r="406" spans="1:14" x14ac:dyDescent="0.25">
      <c r="A406" s="96"/>
      <c r="B406" s="96"/>
      <c r="C406" s="96"/>
      <c r="D406" s="96"/>
      <c r="E406" s="96"/>
      <c r="F406" s="96"/>
      <c r="G406" s="96"/>
      <c r="H406" s="64"/>
      <c r="I406" s="96"/>
      <c r="J406" s="96"/>
      <c r="K406" s="96"/>
      <c r="L406" s="96"/>
      <c r="M406" s="96"/>
      <c r="N406" s="96"/>
    </row>
    <row r="407" spans="1:14" x14ac:dyDescent="0.25">
      <c r="A407" s="96"/>
      <c r="B407" s="96"/>
      <c r="C407" s="96"/>
      <c r="D407" s="96"/>
      <c r="E407" s="96"/>
      <c r="F407" s="96"/>
      <c r="G407" s="96"/>
      <c r="H407" s="64"/>
      <c r="I407" s="96"/>
      <c r="J407" s="96"/>
      <c r="K407" s="96"/>
      <c r="L407" s="96"/>
      <c r="M407" s="96"/>
      <c r="N407" s="96"/>
    </row>
    <row r="408" spans="1:14" x14ac:dyDescent="0.25">
      <c r="A408" s="96"/>
      <c r="B408" s="96"/>
      <c r="C408" s="96"/>
      <c r="D408" s="96"/>
      <c r="E408" s="96"/>
      <c r="F408" s="96"/>
      <c r="G408" s="96"/>
      <c r="H408" s="64"/>
      <c r="I408" s="96"/>
      <c r="J408" s="96"/>
      <c r="K408" s="96"/>
      <c r="L408" s="96"/>
      <c r="M408" s="96"/>
      <c r="N408" s="96"/>
    </row>
    <row r="409" spans="1:14" x14ac:dyDescent="0.25">
      <c r="A409" s="96"/>
      <c r="B409" s="96"/>
      <c r="C409" s="96"/>
      <c r="D409" s="96"/>
      <c r="E409" s="96"/>
      <c r="F409" s="96"/>
      <c r="G409" s="96"/>
      <c r="H409" s="64"/>
      <c r="I409" s="96"/>
      <c r="J409" s="96"/>
      <c r="K409" s="96"/>
      <c r="L409" s="96"/>
      <c r="M409" s="96"/>
      <c r="N409" s="96"/>
    </row>
    <row r="410" spans="1:14" x14ac:dyDescent="0.25">
      <c r="A410" s="96"/>
      <c r="B410" s="96"/>
      <c r="C410" s="96"/>
      <c r="D410" s="96"/>
      <c r="E410" s="96"/>
      <c r="F410" s="96"/>
      <c r="G410" s="96"/>
      <c r="H410" s="64"/>
      <c r="I410" s="96"/>
      <c r="J410" s="96"/>
      <c r="K410" s="96"/>
      <c r="L410" s="96"/>
      <c r="M410" s="96"/>
      <c r="N410" s="96"/>
    </row>
    <row r="411" spans="1:14" x14ac:dyDescent="0.25">
      <c r="A411" s="96"/>
      <c r="B411" s="96"/>
      <c r="C411" s="96"/>
      <c r="D411" s="96"/>
      <c r="E411" s="96"/>
      <c r="F411" s="96"/>
      <c r="G411" s="96"/>
      <c r="H411" s="64"/>
      <c r="I411" s="96"/>
      <c r="J411" s="96"/>
      <c r="K411" s="96"/>
      <c r="L411" s="96"/>
      <c r="M411" s="96"/>
      <c r="N411" s="96"/>
    </row>
    <row r="412" spans="1:14" x14ac:dyDescent="0.25">
      <c r="A412" s="96"/>
      <c r="B412" s="96"/>
      <c r="C412" s="96"/>
      <c r="D412" s="96"/>
      <c r="E412" s="96"/>
      <c r="F412" s="96"/>
      <c r="G412" s="96"/>
      <c r="H412" s="64"/>
      <c r="I412" s="96"/>
      <c r="J412" s="96"/>
      <c r="K412" s="96"/>
      <c r="L412" s="96"/>
      <c r="M412" s="96"/>
      <c r="N412" s="96"/>
    </row>
    <row r="413" spans="1:14" x14ac:dyDescent="0.25">
      <c r="A413" s="96"/>
      <c r="B413" s="96"/>
      <c r="C413" s="96"/>
      <c r="D413" s="96"/>
      <c r="E413" s="96"/>
      <c r="F413" s="96"/>
      <c r="G413" s="96"/>
      <c r="H413" s="64"/>
      <c r="I413" s="96"/>
      <c r="J413" s="96"/>
      <c r="K413" s="96"/>
      <c r="L413" s="96"/>
      <c r="M413" s="96"/>
      <c r="N413" s="96"/>
    </row>
  </sheetData>
  <sheetProtection algorithmName="SHA-512" hashValue="dYPX6sD8dCjBRU9//1R3UML5tj/oyUSnnUTyvjbdsokECp4wU9ix6lVBEUffXzvL6wHgjcuQmWaUORQcKGlsUw==" saltValue="yghVRNkdcPIrNNEHxUjMZw=="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00000000-0004-0000-0400-00001B000000}"/>
    <hyperlink ref="C29" r:id="rId5" display="https://www.coveredbondlabel.com/issuer/84/" xr:uid="{00000000-0004-0000-0400-00001C000000}"/>
    <hyperlink ref="C229" r:id="rId6" display="https://coveredbondlabel.com/issuer/84/" xr:uid="{00000000-0004-0000-0400-00001D000000}"/>
    <hyperlink ref="C243" r:id="rId7" display="https://www.nykredit.com/siteassets/ir/files/debt/green-bonds/nykredit_green_bond_framework_2020.pdf" xr:uid="{00000000-0004-0000-0400-00001E000000}"/>
    <hyperlink ref="C244" r:id="rId8" display="https://www.nykredit.com/siteassets/ir/files/debt/green-bonds/second-party-opinion-nykredit-green-bond-framework-2020_2020-11-04.pdf" xr:uid="{00000000-0004-0000-0400-00001F000000}"/>
  </hyperlinks>
  <pageMargins left="0.70866141732283472" right="0.70866141732283472" top="0.74803149606299213" bottom="0.74803149606299213" header="0.31496062992125984" footer="0.31496062992125984"/>
  <pageSetup paperSize="9" scale="50" fitToHeight="0" orientation="landscape" r:id="rId9"/>
  <headerFooter>
    <oddHeader>&amp;R&amp;G</oddHeader>
  </headerFooter>
  <ignoredErrors>
    <ignoredError sqref="F58 F77" formula="1"/>
  </ignoredErrors>
  <legacyDrawingHF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8"/>
  <sheetViews>
    <sheetView topLeftCell="A127" zoomScaleNormal="100" workbookViewId="0">
      <selection activeCell="F153" sqref="F153"/>
    </sheetView>
  </sheetViews>
  <sheetFormatPr defaultColWidth="8.85546875" defaultRowHeight="15" outlineLevelRow="1" x14ac:dyDescent="0.25"/>
  <cols>
    <col min="1" max="1" width="13.85546875" style="150" customWidth="1"/>
    <col min="2" max="2" width="60.85546875" style="150" customWidth="1"/>
    <col min="3" max="3" width="41" style="150" customWidth="1"/>
    <col min="4" max="4" width="40.85546875" style="150" customWidth="1"/>
    <col min="5" max="5" width="6.7109375" style="150" customWidth="1"/>
    <col min="6" max="6" width="41.5703125" style="150" customWidth="1"/>
    <col min="7" max="7" width="41.5703125" style="145" customWidth="1"/>
    <col min="8" max="16384" width="8.85546875" style="146"/>
  </cols>
  <sheetData>
    <row r="1" spans="1:7" ht="31.5" x14ac:dyDescent="0.25">
      <c r="A1" s="190" t="s">
        <v>477</v>
      </c>
      <c r="B1" s="190"/>
      <c r="C1" s="145"/>
      <c r="D1" s="145"/>
      <c r="E1" s="145"/>
      <c r="F1" s="198" t="s">
        <v>2094</v>
      </c>
    </row>
    <row r="2" spans="1:7" ht="15.75" thickBot="1" x14ac:dyDescent="0.3">
      <c r="A2" s="145"/>
      <c r="B2" s="145"/>
      <c r="C2" s="145"/>
      <c r="D2" s="145"/>
      <c r="E2" s="145"/>
      <c r="F2" s="145"/>
    </row>
    <row r="3" spans="1:7" ht="19.5" thickBot="1" x14ac:dyDescent="0.3">
      <c r="A3" s="147"/>
      <c r="B3" s="148" t="s">
        <v>71</v>
      </c>
      <c r="C3" s="149" t="s">
        <v>226</v>
      </c>
      <c r="D3" s="147"/>
      <c r="E3" s="147"/>
      <c r="F3" s="145"/>
      <c r="G3" s="147"/>
    </row>
    <row r="4" spans="1:7" ht="15.75" thickBot="1" x14ac:dyDescent="0.3"/>
    <row r="5" spans="1:7" ht="18.75" x14ac:dyDescent="0.25">
      <c r="A5" s="151"/>
      <c r="B5" s="152" t="s">
        <v>478</v>
      </c>
      <c r="C5" s="151"/>
      <c r="E5" s="153"/>
      <c r="F5" s="153"/>
    </row>
    <row r="6" spans="1:7" x14ac:dyDescent="0.25">
      <c r="B6" s="154" t="s">
        <v>479</v>
      </c>
    </row>
    <row r="7" spans="1:7" x14ac:dyDescent="0.25">
      <c r="B7" s="155" t="s">
        <v>480</v>
      </c>
    </row>
    <row r="8" spans="1:7" ht="15.75" thickBot="1" x14ac:dyDescent="0.3">
      <c r="B8" s="156" t="s">
        <v>481</v>
      </c>
    </row>
    <row r="9" spans="1:7" x14ac:dyDescent="0.25">
      <c r="B9" s="157"/>
    </row>
    <row r="10" spans="1:7" ht="37.5" x14ac:dyDescent="0.25">
      <c r="A10" s="158" t="s">
        <v>81</v>
      </c>
      <c r="B10" s="158" t="s">
        <v>479</v>
      </c>
      <c r="C10" s="159"/>
      <c r="D10" s="159"/>
      <c r="E10" s="159"/>
      <c r="F10" s="159"/>
      <c r="G10" s="160"/>
    </row>
    <row r="11" spans="1:7" ht="15" customHeight="1" x14ac:dyDescent="0.25">
      <c r="A11" s="161"/>
      <c r="B11" s="162" t="s">
        <v>482</v>
      </c>
      <c r="C11" s="161" t="s">
        <v>113</v>
      </c>
      <c r="D11" s="161"/>
      <c r="E11" s="161"/>
      <c r="F11" s="163" t="s">
        <v>483</v>
      </c>
      <c r="G11" s="163"/>
    </row>
    <row r="12" spans="1:7" x14ac:dyDescent="0.25">
      <c r="A12" s="150" t="s">
        <v>484</v>
      </c>
      <c r="B12" s="150" t="s">
        <v>485</v>
      </c>
      <c r="C12" s="255">
        <v>444693.05740191002</v>
      </c>
      <c r="F12" s="214">
        <f>IF($C$15=0,"",IF(C12="[for completion]","",C12/$C$15))</f>
        <v>0.76980607286678393</v>
      </c>
    </row>
    <row r="13" spans="1:7" x14ac:dyDescent="0.25">
      <c r="A13" s="150" t="s">
        <v>486</v>
      </c>
      <c r="B13" s="150" t="s">
        <v>487</v>
      </c>
      <c r="C13" s="255">
        <v>132975.88166719599</v>
      </c>
      <c r="F13" s="214">
        <f>IF($C$15=0,"",IF(C13="[for completion]","",C13/$C$15))</f>
        <v>0.23019392713321601</v>
      </c>
    </row>
    <row r="14" spans="1:7" x14ac:dyDescent="0.25">
      <c r="A14" s="150" t="s">
        <v>488</v>
      </c>
      <c r="B14" s="150" t="s">
        <v>146</v>
      </c>
      <c r="C14" s="215">
        <v>0</v>
      </c>
      <c r="F14" s="214">
        <f>IF($C$15=0,"",IF(C14="[for completion]","",C14/$C$15))</f>
        <v>0</v>
      </c>
    </row>
    <row r="15" spans="1:7" x14ac:dyDescent="0.25">
      <c r="A15" s="150" t="s">
        <v>489</v>
      </c>
      <c r="B15" s="165" t="s">
        <v>148</v>
      </c>
      <c r="C15" s="215">
        <f>SUM(C12:C14)</f>
        <v>577668.93906910601</v>
      </c>
      <c r="F15" s="184">
        <f>SUM(F12:F14)</f>
        <v>1</v>
      </c>
    </row>
    <row r="16" spans="1:7" outlineLevel="1" x14ac:dyDescent="0.25">
      <c r="A16" s="150" t="s">
        <v>490</v>
      </c>
      <c r="B16" s="167" t="s">
        <v>491</v>
      </c>
      <c r="C16" s="215"/>
      <c r="F16" s="214">
        <f t="shared" ref="F16:F26" si="0">IF($C$15=0,"",IF(C16="[for completion]","",C16/$C$15))</f>
        <v>0</v>
      </c>
    </row>
    <row r="17" spans="1:7" outlineLevel="1" x14ac:dyDescent="0.25">
      <c r="A17" s="150" t="s">
        <v>492</v>
      </c>
      <c r="B17" s="167" t="s">
        <v>1425</v>
      </c>
      <c r="C17" s="215"/>
      <c r="F17" s="214">
        <f t="shared" si="0"/>
        <v>0</v>
      </c>
    </row>
    <row r="18" spans="1:7" outlineLevel="1" x14ac:dyDescent="0.25">
      <c r="A18" s="150" t="s">
        <v>493</v>
      </c>
      <c r="B18" s="167" t="s">
        <v>150</v>
      </c>
      <c r="C18" s="215"/>
      <c r="F18" s="214">
        <f t="shared" si="0"/>
        <v>0</v>
      </c>
    </row>
    <row r="19" spans="1:7" outlineLevel="1" x14ac:dyDescent="0.25">
      <c r="A19" s="150" t="s">
        <v>494</v>
      </c>
      <c r="B19" s="167" t="s">
        <v>150</v>
      </c>
      <c r="C19" s="215"/>
      <c r="F19" s="214">
        <f t="shared" si="0"/>
        <v>0</v>
      </c>
    </row>
    <row r="20" spans="1:7" outlineLevel="1" x14ac:dyDescent="0.25">
      <c r="A20" s="150" t="s">
        <v>495</v>
      </c>
      <c r="B20" s="167" t="s">
        <v>150</v>
      </c>
      <c r="C20" s="215"/>
      <c r="F20" s="214">
        <f t="shared" si="0"/>
        <v>0</v>
      </c>
    </row>
    <row r="21" spans="1:7" outlineLevel="1" x14ac:dyDescent="0.25">
      <c r="A21" s="150" t="s">
        <v>496</v>
      </c>
      <c r="B21" s="167" t="s">
        <v>150</v>
      </c>
      <c r="C21" s="215"/>
      <c r="F21" s="214">
        <f t="shared" si="0"/>
        <v>0</v>
      </c>
    </row>
    <row r="22" spans="1:7" outlineLevel="1" x14ac:dyDescent="0.25">
      <c r="A22" s="150" t="s">
        <v>497</v>
      </c>
      <c r="B22" s="167" t="s">
        <v>150</v>
      </c>
      <c r="C22" s="215"/>
      <c r="F22" s="214">
        <f t="shared" si="0"/>
        <v>0</v>
      </c>
    </row>
    <row r="23" spans="1:7" outlineLevel="1" x14ac:dyDescent="0.25">
      <c r="A23" s="150" t="s">
        <v>498</v>
      </c>
      <c r="B23" s="167" t="s">
        <v>150</v>
      </c>
      <c r="C23" s="215"/>
      <c r="F23" s="214">
        <f t="shared" si="0"/>
        <v>0</v>
      </c>
    </row>
    <row r="24" spans="1:7" outlineLevel="1" x14ac:dyDescent="0.25">
      <c r="A24" s="150" t="s">
        <v>499</v>
      </c>
      <c r="B24" s="167" t="s">
        <v>150</v>
      </c>
      <c r="C24" s="215"/>
      <c r="F24" s="214">
        <f t="shared" si="0"/>
        <v>0</v>
      </c>
    </row>
    <row r="25" spans="1:7" outlineLevel="1" x14ac:dyDescent="0.25">
      <c r="A25" s="150" t="s">
        <v>500</v>
      </c>
      <c r="B25" s="167" t="s">
        <v>150</v>
      </c>
      <c r="C25" s="215"/>
      <c r="F25" s="214">
        <f t="shared" si="0"/>
        <v>0</v>
      </c>
    </row>
    <row r="26" spans="1:7" outlineLevel="1" x14ac:dyDescent="0.25">
      <c r="A26" s="150" t="s">
        <v>501</v>
      </c>
      <c r="B26" s="167" t="s">
        <v>150</v>
      </c>
      <c r="C26" s="216"/>
      <c r="D26" s="146"/>
      <c r="E26" s="146"/>
      <c r="F26" s="214">
        <f t="shared" si="0"/>
        <v>0</v>
      </c>
    </row>
    <row r="27" spans="1:7" ht="15" customHeight="1" x14ac:dyDescent="0.25">
      <c r="A27" s="161"/>
      <c r="B27" s="162" t="s">
        <v>502</v>
      </c>
      <c r="C27" s="161" t="s">
        <v>503</v>
      </c>
      <c r="D27" s="161" t="s">
        <v>504</v>
      </c>
      <c r="E27" s="168"/>
      <c r="F27" s="161" t="s">
        <v>505</v>
      </c>
      <c r="G27" s="163"/>
    </row>
    <row r="28" spans="1:7" x14ac:dyDescent="0.25">
      <c r="A28" s="150" t="s">
        <v>506</v>
      </c>
      <c r="B28" s="150" t="s">
        <v>507</v>
      </c>
      <c r="C28" s="275">
        <v>309697</v>
      </c>
      <c r="D28" s="150">
        <v>19789</v>
      </c>
      <c r="F28" s="150">
        <f>IF(AND(C28="[For completion]",D28="[For completion]"),"[For completion]",SUM(C28:D28))</f>
        <v>329486</v>
      </c>
    </row>
    <row r="29" spans="1:7" outlineLevel="1" x14ac:dyDescent="0.25">
      <c r="A29" s="150" t="s">
        <v>508</v>
      </c>
      <c r="B29" s="169" t="s">
        <v>509</v>
      </c>
    </row>
    <row r="30" spans="1:7" outlineLevel="1" x14ac:dyDescent="0.25">
      <c r="A30" s="150" t="s">
        <v>510</v>
      </c>
      <c r="B30" s="169" t="s">
        <v>511</v>
      </c>
    </row>
    <row r="31" spans="1:7" outlineLevel="1" x14ac:dyDescent="0.25">
      <c r="A31" s="150" t="s">
        <v>512</v>
      </c>
      <c r="B31" s="169"/>
    </row>
    <row r="32" spans="1:7" outlineLevel="1" x14ac:dyDescent="0.25">
      <c r="A32" s="150" t="s">
        <v>513</v>
      </c>
      <c r="B32" s="169"/>
    </row>
    <row r="33" spans="1:7" outlineLevel="1" x14ac:dyDescent="0.25">
      <c r="A33" s="150" t="s">
        <v>1644</v>
      </c>
      <c r="B33" s="169"/>
    </row>
    <row r="34" spans="1:7" outlineLevel="1" x14ac:dyDescent="0.25">
      <c r="A34" s="150" t="s">
        <v>1645</v>
      </c>
      <c r="B34" s="169"/>
    </row>
    <row r="35" spans="1:7" ht="15" customHeight="1" x14ac:dyDescent="0.25">
      <c r="A35" s="161"/>
      <c r="B35" s="162" t="s">
        <v>514</v>
      </c>
      <c r="C35" s="161" t="s">
        <v>515</v>
      </c>
      <c r="D35" s="161" t="s">
        <v>516</v>
      </c>
      <c r="E35" s="168"/>
      <c r="F35" s="163" t="s">
        <v>483</v>
      </c>
      <c r="G35" s="163"/>
    </row>
    <row r="36" spans="1:7" x14ac:dyDescent="0.25">
      <c r="A36" s="150" t="s">
        <v>517</v>
      </c>
      <c r="B36" s="150" t="s">
        <v>518</v>
      </c>
      <c r="C36" s="184">
        <v>1.8964086524610999E-2</v>
      </c>
      <c r="D36" s="184">
        <v>7.2646792520335901E-2</v>
      </c>
      <c r="E36" s="217"/>
      <c r="F36" s="184">
        <v>2.0354043893922199E-2</v>
      </c>
    </row>
    <row r="37" spans="1:7" outlineLevel="1" x14ac:dyDescent="0.25">
      <c r="A37" s="150" t="s">
        <v>519</v>
      </c>
      <c r="C37" s="184"/>
      <c r="D37" s="184"/>
      <c r="E37" s="217"/>
      <c r="F37" s="184"/>
    </row>
    <row r="38" spans="1:7" outlineLevel="1" x14ac:dyDescent="0.25">
      <c r="A38" s="150" t="s">
        <v>520</v>
      </c>
      <c r="C38" s="184"/>
      <c r="D38" s="184"/>
      <c r="E38" s="217"/>
      <c r="F38" s="184"/>
    </row>
    <row r="39" spans="1:7" outlineLevel="1" x14ac:dyDescent="0.25">
      <c r="A39" s="150" t="s">
        <v>521</v>
      </c>
      <c r="C39" s="184"/>
      <c r="D39" s="184"/>
      <c r="E39" s="217"/>
      <c r="F39" s="184"/>
    </row>
    <row r="40" spans="1:7" outlineLevel="1" x14ac:dyDescent="0.25">
      <c r="A40" s="150" t="s">
        <v>522</v>
      </c>
      <c r="C40" s="184"/>
      <c r="D40" s="184"/>
      <c r="E40" s="217"/>
      <c r="F40" s="184"/>
    </row>
    <row r="41" spans="1:7" outlineLevel="1" x14ac:dyDescent="0.25">
      <c r="A41" s="150" t="s">
        <v>523</v>
      </c>
      <c r="C41" s="184"/>
      <c r="D41" s="184"/>
      <c r="E41" s="217"/>
      <c r="F41" s="184"/>
    </row>
    <row r="42" spans="1:7" outlineLevel="1" x14ac:dyDescent="0.25">
      <c r="A42" s="150" t="s">
        <v>524</v>
      </c>
      <c r="C42" s="184"/>
      <c r="D42" s="184"/>
      <c r="E42" s="217"/>
      <c r="F42" s="184"/>
    </row>
    <row r="43" spans="1:7" ht="15" customHeight="1" x14ac:dyDescent="0.25">
      <c r="A43" s="161"/>
      <c r="B43" s="162" t="s">
        <v>525</v>
      </c>
      <c r="C43" s="161" t="s">
        <v>515</v>
      </c>
      <c r="D43" s="161" t="s">
        <v>516</v>
      </c>
      <c r="E43" s="168"/>
      <c r="F43" s="163" t="s">
        <v>483</v>
      </c>
      <c r="G43" s="163"/>
    </row>
    <row r="44" spans="1:7" x14ac:dyDescent="0.25">
      <c r="A44" s="150" t="s">
        <v>526</v>
      </c>
      <c r="B44" s="170" t="s">
        <v>527</v>
      </c>
      <c r="C44" s="183">
        <f>SUM(C45:C71)</f>
        <v>0.99999999999999634</v>
      </c>
      <c r="D44" s="183">
        <f>SUM(D45:D71)</f>
        <v>0.99809272276767003</v>
      </c>
      <c r="E44" s="184"/>
      <c r="F44" s="183">
        <f>SUM(F45:F71)</f>
        <v>0.99956095636378295</v>
      </c>
      <c r="G44" s="150"/>
    </row>
    <row r="45" spans="1:7" x14ac:dyDescent="0.25">
      <c r="A45" s="150" t="s">
        <v>528</v>
      </c>
      <c r="B45" s="150" t="s">
        <v>529</v>
      </c>
      <c r="C45" s="184">
        <v>0</v>
      </c>
      <c r="D45" s="184">
        <v>0</v>
      </c>
      <c r="E45" s="184"/>
      <c r="F45" s="184">
        <v>0</v>
      </c>
      <c r="G45" s="150"/>
    </row>
    <row r="46" spans="1:7" x14ac:dyDescent="0.25">
      <c r="A46" s="150" t="s">
        <v>530</v>
      </c>
      <c r="B46" s="150" t="s">
        <v>531</v>
      </c>
      <c r="C46" s="184">
        <v>0</v>
      </c>
      <c r="D46" s="184">
        <v>0</v>
      </c>
      <c r="E46" s="184"/>
      <c r="F46" s="184">
        <v>0</v>
      </c>
      <c r="G46" s="150"/>
    </row>
    <row r="47" spans="1:7" x14ac:dyDescent="0.25">
      <c r="A47" s="150" t="s">
        <v>532</v>
      </c>
      <c r="B47" s="150" t="s">
        <v>533</v>
      </c>
      <c r="C47" s="184">
        <v>0</v>
      </c>
      <c r="D47" s="184">
        <v>0</v>
      </c>
      <c r="E47" s="184"/>
      <c r="F47" s="184">
        <v>0</v>
      </c>
      <c r="G47" s="150"/>
    </row>
    <row r="48" spans="1:7" x14ac:dyDescent="0.25">
      <c r="A48" s="150" t="s">
        <v>534</v>
      </c>
      <c r="B48" s="150" t="s">
        <v>535</v>
      </c>
      <c r="C48" s="184">
        <v>0</v>
      </c>
      <c r="D48" s="184">
        <v>0</v>
      </c>
      <c r="E48" s="184"/>
      <c r="F48" s="184">
        <v>0</v>
      </c>
      <c r="G48" s="150"/>
    </row>
    <row r="49" spans="1:7" x14ac:dyDescent="0.25">
      <c r="A49" s="150" t="s">
        <v>536</v>
      </c>
      <c r="B49" s="150" t="s">
        <v>537</v>
      </c>
      <c r="C49" s="184">
        <v>0</v>
      </c>
      <c r="D49" s="184">
        <v>0</v>
      </c>
      <c r="E49" s="184"/>
      <c r="F49" s="184">
        <v>0</v>
      </c>
      <c r="G49" s="150"/>
    </row>
    <row r="50" spans="1:7" x14ac:dyDescent="0.25">
      <c r="A50" s="150" t="s">
        <v>538</v>
      </c>
      <c r="B50" s="150" t="s">
        <v>2636</v>
      </c>
      <c r="C50" s="184">
        <v>0</v>
      </c>
      <c r="D50" s="184">
        <v>0</v>
      </c>
      <c r="E50" s="184"/>
      <c r="F50" s="184">
        <v>0</v>
      </c>
      <c r="G50" s="150"/>
    </row>
    <row r="51" spans="1:7" x14ac:dyDescent="0.25">
      <c r="A51" s="150" t="s">
        <v>539</v>
      </c>
      <c r="B51" s="150" t="s">
        <v>540</v>
      </c>
      <c r="C51" s="184">
        <v>0.92576152522343802</v>
      </c>
      <c r="D51" s="184">
        <v>0.77549080756684297</v>
      </c>
      <c r="E51" s="184"/>
      <c r="F51" s="184">
        <v>0.89117011859296402</v>
      </c>
      <c r="G51" s="150"/>
    </row>
    <row r="52" spans="1:7" x14ac:dyDescent="0.25">
      <c r="A52" s="150" t="s">
        <v>541</v>
      </c>
      <c r="B52" s="150" t="s">
        <v>542</v>
      </c>
      <c r="C52" s="184">
        <v>0</v>
      </c>
      <c r="D52" s="184">
        <v>0</v>
      </c>
      <c r="E52" s="184"/>
      <c r="F52" s="184">
        <v>0</v>
      </c>
      <c r="G52" s="150"/>
    </row>
    <row r="53" spans="1:7" x14ac:dyDescent="0.25">
      <c r="A53" s="150" t="s">
        <v>543</v>
      </c>
      <c r="B53" s="150" t="s">
        <v>544</v>
      </c>
      <c r="C53" s="184">
        <v>1.7869187427662699E-3</v>
      </c>
      <c r="D53" s="184">
        <v>2.0861046314441401E-2</v>
      </c>
      <c r="E53" s="184"/>
      <c r="F53" s="184">
        <v>6.17766707513028E-3</v>
      </c>
      <c r="G53" s="150"/>
    </row>
    <row r="54" spans="1:7" x14ac:dyDescent="0.25">
      <c r="A54" s="150" t="s">
        <v>545</v>
      </c>
      <c r="B54" s="150" t="s">
        <v>546</v>
      </c>
      <c r="C54" s="184">
        <v>9.9435814096807094E-3</v>
      </c>
      <c r="D54" s="184">
        <v>0</v>
      </c>
      <c r="E54" s="184"/>
      <c r="F54" s="184">
        <v>7.6546293552177498E-3</v>
      </c>
      <c r="G54" s="150"/>
    </row>
    <row r="55" spans="1:7" x14ac:dyDescent="0.25">
      <c r="A55" s="150" t="s">
        <v>547</v>
      </c>
      <c r="B55" s="150" t="s">
        <v>548</v>
      </c>
      <c r="C55" s="184">
        <v>2.7838197190123998E-2</v>
      </c>
      <c r="D55" s="184">
        <v>8.6976995847296307E-3</v>
      </c>
      <c r="E55" s="184"/>
      <c r="F55" s="184">
        <v>2.3432170879055199E-2</v>
      </c>
      <c r="G55" s="150"/>
    </row>
    <row r="56" spans="1:7" x14ac:dyDescent="0.25">
      <c r="A56" s="150" t="s">
        <v>549</v>
      </c>
      <c r="B56" s="150" t="s">
        <v>550</v>
      </c>
      <c r="C56" s="184">
        <v>0</v>
      </c>
      <c r="D56" s="184">
        <v>0</v>
      </c>
      <c r="E56" s="184"/>
      <c r="F56" s="184">
        <v>0</v>
      </c>
      <c r="G56" s="150"/>
    </row>
    <row r="57" spans="1:7" x14ac:dyDescent="0.25">
      <c r="A57" s="150" t="s">
        <v>551</v>
      </c>
      <c r="B57" s="150" t="s">
        <v>552</v>
      </c>
      <c r="C57" s="184">
        <v>0</v>
      </c>
      <c r="D57" s="184">
        <v>0</v>
      </c>
      <c r="E57" s="184"/>
      <c r="F57" s="184">
        <v>0</v>
      </c>
      <c r="G57" s="150"/>
    </row>
    <row r="58" spans="1:7" x14ac:dyDescent="0.25">
      <c r="A58" s="150" t="s">
        <v>553</v>
      </c>
      <c r="B58" s="150" t="s">
        <v>554</v>
      </c>
      <c r="C58" s="184">
        <v>0</v>
      </c>
      <c r="D58" s="184">
        <v>0</v>
      </c>
      <c r="E58" s="184"/>
      <c r="F58" s="184">
        <v>0</v>
      </c>
      <c r="G58" s="150"/>
    </row>
    <row r="59" spans="1:7" x14ac:dyDescent="0.25">
      <c r="A59" s="150" t="s">
        <v>555</v>
      </c>
      <c r="B59" s="150" t="s">
        <v>556</v>
      </c>
      <c r="C59" s="184">
        <v>0</v>
      </c>
      <c r="D59" s="184">
        <v>0</v>
      </c>
      <c r="E59" s="184"/>
      <c r="F59" s="184">
        <v>0</v>
      </c>
      <c r="G59" s="150"/>
    </row>
    <row r="60" spans="1:7" x14ac:dyDescent="0.25">
      <c r="A60" s="150" t="s">
        <v>557</v>
      </c>
      <c r="B60" s="150" t="s">
        <v>3</v>
      </c>
      <c r="C60" s="184">
        <v>0</v>
      </c>
      <c r="D60" s="184">
        <v>0</v>
      </c>
      <c r="E60" s="184"/>
      <c r="F60" s="184">
        <v>0</v>
      </c>
      <c r="G60" s="150"/>
    </row>
    <row r="61" spans="1:7" x14ac:dyDescent="0.25">
      <c r="A61" s="150" t="s">
        <v>558</v>
      </c>
      <c r="B61" s="150" t="s">
        <v>559</v>
      </c>
      <c r="C61" s="184">
        <v>0</v>
      </c>
      <c r="D61" s="184">
        <v>0</v>
      </c>
      <c r="E61" s="184"/>
      <c r="F61" s="184">
        <v>0</v>
      </c>
      <c r="G61" s="150"/>
    </row>
    <row r="62" spans="1:7" x14ac:dyDescent="0.25">
      <c r="A62" s="150" t="s">
        <v>560</v>
      </c>
      <c r="B62" s="150" t="s">
        <v>561</v>
      </c>
      <c r="C62" s="184">
        <v>0</v>
      </c>
      <c r="D62" s="184">
        <v>0</v>
      </c>
      <c r="E62" s="184"/>
      <c r="F62" s="184">
        <v>0</v>
      </c>
      <c r="G62" s="150"/>
    </row>
    <row r="63" spans="1:7" x14ac:dyDescent="0.25">
      <c r="A63" s="150" t="s">
        <v>562</v>
      </c>
      <c r="B63" s="150" t="s">
        <v>563</v>
      </c>
      <c r="C63" s="184">
        <v>0</v>
      </c>
      <c r="D63" s="184">
        <v>0</v>
      </c>
      <c r="E63" s="184"/>
      <c r="F63" s="184">
        <v>0</v>
      </c>
      <c r="G63" s="150"/>
    </row>
    <row r="64" spans="1:7" x14ac:dyDescent="0.25">
      <c r="A64" s="150" t="s">
        <v>564</v>
      </c>
      <c r="B64" s="150" t="s">
        <v>565</v>
      </c>
      <c r="C64" s="184">
        <v>0</v>
      </c>
      <c r="D64" s="184">
        <v>0</v>
      </c>
      <c r="E64" s="184"/>
      <c r="F64" s="184">
        <v>0</v>
      </c>
      <c r="G64" s="150"/>
    </row>
    <row r="65" spans="1:7" x14ac:dyDescent="0.25">
      <c r="A65" s="150" t="s">
        <v>566</v>
      </c>
      <c r="B65" s="150" t="s">
        <v>567</v>
      </c>
      <c r="C65" s="184">
        <v>0</v>
      </c>
      <c r="D65" s="184">
        <v>0</v>
      </c>
      <c r="E65" s="184"/>
      <c r="F65" s="184">
        <v>0</v>
      </c>
      <c r="G65" s="150"/>
    </row>
    <row r="66" spans="1:7" x14ac:dyDescent="0.25">
      <c r="A66" s="150" t="s">
        <v>568</v>
      </c>
      <c r="B66" s="150" t="s">
        <v>569</v>
      </c>
      <c r="C66" s="184">
        <v>0</v>
      </c>
      <c r="D66" s="184">
        <v>0</v>
      </c>
      <c r="E66" s="184"/>
      <c r="F66" s="184">
        <v>0</v>
      </c>
      <c r="G66" s="150"/>
    </row>
    <row r="67" spans="1:7" x14ac:dyDescent="0.25">
      <c r="A67" s="150" t="s">
        <v>570</v>
      </c>
      <c r="B67" s="150" t="s">
        <v>571</v>
      </c>
      <c r="C67" s="184">
        <v>0</v>
      </c>
      <c r="D67" s="184">
        <v>0</v>
      </c>
      <c r="E67" s="184"/>
      <c r="F67" s="184">
        <v>0</v>
      </c>
      <c r="G67" s="150"/>
    </row>
    <row r="68" spans="1:7" x14ac:dyDescent="0.25">
      <c r="A68" s="150" t="s">
        <v>572</v>
      </c>
      <c r="B68" s="150" t="s">
        <v>573</v>
      </c>
      <c r="C68" s="184">
        <v>0</v>
      </c>
      <c r="D68" s="184">
        <v>0</v>
      </c>
      <c r="E68" s="184"/>
      <c r="F68" s="184">
        <v>0</v>
      </c>
      <c r="G68" s="150"/>
    </row>
    <row r="69" spans="1:7" x14ac:dyDescent="0.25">
      <c r="A69" s="275" t="s">
        <v>574</v>
      </c>
      <c r="B69" s="150" t="s">
        <v>575</v>
      </c>
      <c r="C69" s="184">
        <v>0</v>
      </c>
      <c r="D69" s="184">
        <v>0</v>
      </c>
      <c r="E69" s="184"/>
      <c r="F69" s="184">
        <v>0</v>
      </c>
      <c r="G69" s="150"/>
    </row>
    <row r="70" spans="1:7" x14ac:dyDescent="0.25">
      <c r="A70" s="275" t="s">
        <v>576</v>
      </c>
      <c r="B70" s="150" t="s">
        <v>577</v>
      </c>
      <c r="C70" s="184">
        <v>1.2891664204915399E-2</v>
      </c>
      <c r="D70" s="184">
        <v>0</v>
      </c>
      <c r="E70" s="184"/>
      <c r="F70" s="184">
        <v>9.9240813943035806E-3</v>
      </c>
      <c r="G70" s="150"/>
    </row>
    <row r="71" spans="1:7" x14ac:dyDescent="0.25">
      <c r="A71" s="275" t="s">
        <v>578</v>
      </c>
      <c r="B71" s="150" t="s">
        <v>6</v>
      </c>
      <c r="C71" s="184">
        <v>2.1778113229071999E-2</v>
      </c>
      <c r="D71" s="184">
        <v>0.19304316930165599</v>
      </c>
      <c r="E71" s="184"/>
      <c r="F71" s="184">
        <v>6.1202289067112101E-2</v>
      </c>
      <c r="G71" s="150"/>
    </row>
    <row r="72" spans="1:7" x14ac:dyDescent="0.25">
      <c r="A72" s="275" t="s">
        <v>579</v>
      </c>
      <c r="B72" s="170" t="s">
        <v>318</v>
      </c>
      <c r="C72" s="183">
        <f>SUM(C73:C75)</f>
        <v>0</v>
      </c>
      <c r="D72" s="183">
        <f>SUM(D73:D75)</f>
        <v>0</v>
      </c>
      <c r="E72" s="184"/>
      <c r="F72" s="183">
        <f>SUM(F73:F75)</f>
        <v>0</v>
      </c>
      <c r="G72" s="150"/>
    </row>
    <row r="73" spans="1:7" x14ac:dyDescent="0.25">
      <c r="A73" s="275" t="s">
        <v>581</v>
      </c>
      <c r="B73" s="150" t="s">
        <v>583</v>
      </c>
      <c r="C73" s="276">
        <v>0</v>
      </c>
      <c r="D73" s="276">
        <v>0</v>
      </c>
      <c r="E73" s="184"/>
      <c r="F73" s="276">
        <v>0</v>
      </c>
      <c r="G73" s="150"/>
    </row>
    <row r="74" spans="1:7" x14ac:dyDescent="0.25">
      <c r="A74" s="275" t="s">
        <v>582</v>
      </c>
      <c r="B74" s="150" t="s">
        <v>585</v>
      </c>
      <c r="C74" s="276">
        <v>0</v>
      </c>
      <c r="D74" s="276">
        <v>0</v>
      </c>
      <c r="E74" s="184"/>
      <c r="F74" s="276">
        <v>0</v>
      </c>
      <c r="G74" s="150"/>
    </row>
    <row r="75" spans="1:7" x14ac:dyDescent="0.25">
      <c r="A75" s="275" t="s">
        <v>584</v>
      </c>
      <c r="B75" s="150" t="s">
        <v>2</v>
      </c>
      <c r="C75" s="276">
        <v>0</v>
      </c>
      <c r="D75" s="276">
        <v>0</v>
      </c>
      <c r="E75" s="184"/>
      <c r="F75" s="276">
        <v>0</v>
      </c>
      <c r="G75" s="150"/>
    </row>
    <row r="76" spans="1:7" x14ac:dyDescent="0.25">
      <c r="A76" s="275" t="s">
        <v>1598</v>
      </c>
      <c r="B76" s="170" t="s">
        <v>146</v>
      </c>
      <c r="C76" s="183">
        <f>SUM(C77:C87)</f>
        <v>0</v>
      </c>
      <c r="D76" s="183">
        <f>SUM(D77:D87)</f>
        <v>0</v>
      </c>
      <c r="E76" s="184"/>
      <c r="F76" s="183">
        <f>SUM(F77:F87)</f>
        <v>0</v>
      </c>
      <c r="G76" s="150"/>
    </row>
    <row r="77" spans="1:7" x14ac:dyDescent="0.25">
      <c r="A77" s="275" t="s">
        <v>586</v>
      </c>
      <c r="B77" s="171" t="s">
        <v>320</v>
      </c>
      <c r="C77" s="276">
        <v>0</v>
      </c>
      <c r="D77" s="276">
        <v>0</v>
      </c>
      <c r="E77" s="184"/>
      <c r="F77" s="276">
        <v>0</v>
      </c>
      <c r="G77" s="150"/>
    </row>
    <row r="78" spans="1:7" s="274" customFormat="1" x14ac:dyDescent="0.25">
      <c r="A78" s="275" t="s">
        <v>587</v>
      </c>
      <c r="B78" s="275" t="s">
        <v>580</v>
      </c>
      <c r="C78" s="276">
        <v>0</v>
      </c>
      <c r="D78" s="276">
        <v>0</v>
      </c>
      <c r="E78" s="276"/>
      <c r="F78" s="276">
        <v>0</v>
      </c>
      <c r="G78" s="275"/>
    </row>
    <row r="79" spans="1:7" x14ac:dyDescent="0.25">
      <c r="A79" s="275" t="s">
        <v>588</v>
      </c>
      <c r="B79" s="171" t="s">
        <v>322</v>
      </c>
      <c r="C79" s="276">
        <v>0</v>
      </c>
      <c r="D79" s="276">
        <v>0</v>
      </c>
      <c r="E79" s="184"/>
      <c r="F79" s="276">
        <v>0</v>
      </c>
      <c r="G79" s="150"/>
    </row>
    <row r="80" spans="1:7" x14ac:dyDescent="0.25">
      <c r="A80" s="150" t="s">
        <v>589</v>
      </c>
      <c r="B80" s="171" t="s">
        <v>324</v>
      </c>
      <c r="C80" s="276">
        <v>0</v>
      </c>
      <c r="D80" s="276">
        <v>0</v>
      </c>
      <c r="E80" s="184"/>
      <c r="F80" s="276">
        <v>0</v>
      </c>
      <c r="G80" s="150"/>
    </row>
    <row r="81" spans="1:7" x14ac:dyDescent="0.25">
      <c r="A81" s="150" t="s">
        <v>590</v>
      </c>
      <c r="B81" s="171" t="s">
        <v>12</v>
      </c>
      <c r="C81" s="276">
        <v>0</v>
      </c>
      <c r="D81" s="276">
        <v>0</v>
      </c>
      <c r="E81" s="184"/>
      <c r="F81" s="276">
        <v>0</v>
      </c>
      <c r="G81" s="150"/>
    </row>
    <row r="82" spans="1:7" x14ac:dyDescent="0.25">
      <c r="A82" s="150" t="s">
        <v>591</v>
      </c>
      <c r="B82" s="171" t="s">
        <v>327</v>
      </c>
      <c r="C82" s="276">
        <v>0</v>
      </c>
      <c r="D82" s="276">
        <v>0</v>
      </c>
      <c r="E82" s="184"/>
      <c r="F82" s="276">
        <v>0</v>
      </c>
      <c r="G82" s="150"/>
    </row>
    <row r="83" spans="1:7" x14ac:dyDescent="0.25">
      <c r="A83" s="150" t="s">
        <v>592</v>
      </c>
      <c r="B83" s="171" t="s">
        <v>329</v>
      </c>
      <c r="C83" s="276">
        <v>0</v>
      </c>
      <c r="D83" s="276">
        <v>0</v>
      </c>
      <c r="E83" s="184"/>
      <c r="F83" s="276">
        <v>0</v>
      </c>
      <c r="G83" s="150"/>
    </row>
    <row r="84" spans="1:7" x14ac:dyDescent="0.25">
      <c r="A84" s="150" t="s">
        <v>593</v>
      </c>
      <c r="B84" s="171" t="s">
        <v>331</v>
      </c>
      <c r="C84" s="276">
        <v>0</v>
      </c>
      <c r="D84" s="276">
        <v>0</v>
      </c>
      <c r="E84" s="184"/>
      <c r="F84" s="276">
        <v>0</v>
      </c>
      <c r="G84" s="150"/>
    </row>
    <row r="85" spans="1:7" x14ac:dyDescent="0.25">
      <c r="A85" s="150" t="s">
        <v>594</v>
      </c>
      <c r="B85" s="171" t="s">
        <v>333</v>
      </c>
      <c r="C85" s="276">
        <v>0</v>
      </c>
      <c r="D85" s="276">
        <v>0</v>
      </c>
      <c r="E85" s="184"/>
      <c r="F85" s="276">
        <v>0</v>
      </c>
      <c r="G85" s="150"/>
    </row>
    <row r="86" spans="1:7" x14ac:dyDescent="0.25">
      <c r="A86" s="150" t="s">
        <v>595</v>
      </c>
      <c r="B86" s="171" t="s">
        <v>335</v>
      </c>
      <c r="C86" s="276">
        <v>0</v>
      </c>
      <c r="D86" s="276">
        <v>0</v>
      </c>
      <c r="E86" s="184"/>
      <c r="F86" s="276">
        <v>0</v>
      </c>
      <c r="G86" s="150"/>
    </row>
    <row r="87" spans="1:7" x14ac:dyDescent="0.25">
      <c r="A87" s="150" t="s">
        <v>596</v>
      </c>
      <c r="B87" s="171" t="s">
        <v>146</v>
      </c>
      <c r="C87" s="276">
        <v>0</v>
      </c>
      <c r="D87" s="276">
        <v>0</v>
      </c>
      <c r="E87" s="184"/>
      <c r="F87" s="276">
        <v>0</v>
      </c>
      <c r="G87" s="150"/>
    </row>
    <row r="88" spans="1:7" outlineLevel="1" x14ac:dyDescent="0.25">
      <c r="A88" s="150" t="s">
        <v>597</v>
      </c>
      <c r="B88" s="167" t="s">
        <v>150</v>
      </c>
      <c r="C88" s="184"/>
      <c r="D88" s="184"/>
      <c r="E88" s="184"/>
      <c r="F88" s="184"/>
      <c r="G88" s="150"/>
    </row>
    <row r="89" spans="1:7" outlineLevel="1" x14ac:dyDescent="0.25">
      <c r="A89" s="150" t="s">
        <v>598</v>
      </c>
      <c r="B89" s="167" t="s">
        <v>150</v>
      </c>
      <c r="C89" s="184"/>
      <c r="D89" s="184"/>
      <c r="E89" s="184"/>
      <c r="F89" s="184"/>
      <c r="G89" s="150"/>
    </row>
    <row r="90" spans="1:7" outlineLevel="1" x14ac:dyDescent="0.25">
      <c r="A90" s="150" t="s">
        <v>599</v>
      </c>
      <c r="B90" s="167" t="s">
        <v>150</v>
      </c>
      <c r="C90" s="184"/>
      <c r="D90" s="184"/>
      <c r="E90" s="184"/>
      <c r="F90" s="184"/>
      <c r="G90" s="150"/>
    </row>
    <row r="91" spans="1:7" outlineLevel="1" x14ac:dyDescent="0.25">
      <c r="A91" s="150" t="s">
        <v>600</v>
      </c>
      <c r="B91" s="167" t="s">
        <v>150</v>
      </c>
      <c r="C91" s="184"/>
      <c r="D91" s="184"/>
      <c r="E91" s="184"/>
      <c r="F91" s="184"/>
      <c r="G91" s="150"/>
    </row>
    <row r="92" spans="1:7" outlineLevel="1" x14ac:dyDescent="0.25">
      <c r="A92" s="150" t="s">
        <v>601</v>
      </c>
      <c r="B92" s="167" t="s">
        <v>150</v>
      </c>
      <c r="C92" s="184"/>
      <c r="D92" s="184"/>
      <c r="E92" s="184"/>
      <c r="F92" s="184"/>
      <c r="G92" s="150"/>
    </row>
    <row r="93" spans="1:7" outlineLevel="1" x14ac:dyDescent="0.25">
      <c r="A93" s="150" t="s">
        <v>602</v>
      </c>
      <c r="B93" s="167" t="s">
        <v>150</v>
      </c>
      <c r="C93" s="184"/>
      <c r="D93" s="184"/>
      <c r="E93" s="184"/>
      <c r="F93" s="184"/>
      <c r="G93" s="150"/>
    </row>
    <row r="94" spans="1:7" outlineLevel="1" x14ac:dyDescent="0.25">
      <c r="A94" s="150" t="s">
        <v>603</v>
      </c>
      <c r="B94" s="167" t="s">
        <v>150</v>
      </c>
      <c r="C94" s="184"/>
      <c r="D94" s="184"/>
      <c r="E94" s="184"/>
      <c r="F94" s="184"/>
      <c r="G94" s="150"/>
    </row>
    <row r="95" spans="1:7" outlineLevel="1" x14ac:dyDescent="0.25">
      <c r="A95" s="150" t="s">
        <v>604</v>
      </c>
      <c r="B95" s="167" t="s">
        <v>150</v>
      </c>
      <c r="C95" s="184"/>
      <c r="D95" s="184"/>
      <c r="E95" s="184"/>
      <c r="F95" s="184"/>
      <c r="G95" s="150"/>
    </row>
    <row r="96" spans="1:7" outlineLevel="1" x14ac:dyDescent="0.25">
      <c r="A96" s="150" t="s">
        <v>605</v>
      </c>
      <c r="B96" s="167" t="s">
        <v>150</v>
      </c>
      <c r="C96" s="184"/>
      <c r="D96" s="184"/>
      <c r="E96" s="184"/>
      <c r="F96" s="184"/>
      <c r="G96" s="150"/>
    </row>
    <row r="97" spans="1:7" outlineLevel="1" x14ac:dyDescent="0.25">
      <c r="A97" s="150" t="s">
        <v>606</v>
      </c>
      <c r="B97" s="167" t="s">
        <v>150</v>
      </c>
      <c r="C97" s="184"/>
      <c r="D97" s="184"/>
      <c r="E97" s="184"/>
      <c r="F97" s="184"/>
      <c r="G97" s="150"/>
    </row>
    <row r="98" spans="1:7" ht="15" customHeight="1" x14ac:dyDescent="0.25">
      <c r="A98" s="161"/>
      <c r="B98" s="199" t="s">
        <v>1609</v>
      </c>
      <c r="C98" s="161" t="s">
        <v>515</v>
      </c>
      <c r="D98" s="161" t="s">
        <v>516</v>
      </c>
      <c r="E98" s="168"/>
      <c r="F98" s="163" t="s">
        <v>483</v>
      </c>
      <c r="G98" s="163"/>
    </row>
    <row r="99" spans="1:7" x14ac:dyDescent="0.25">
      <c r="A99" s="150" t="s">
        <v>607</v>
      </c>
      <c r="B99" s="171" t="s">
        <v>2934</v>
      </c>
      <c r="C99" s="184">
        <v>0.31549044013392902</v>
      </c>
      <c r="D99" s="184">
        <v>0.26779631962952599</v>
      </c>
      <c r="E99" s="184"/>
      <c r="F99" s="184">
        <v>0.30593334696234797</v>
      </c>
      <c r="G99" s="150"/>
    </row>
    <row r="100" spans="1:7" x14ac:dyDescent="0.25">
      <c r="A100" s="150" t="s">
        <v>609</v>
      </c>
      <c r="B100" s="171" t="s">
        <v>2933</v>
      </c>
      <c r="C100" s="184">
        <v>0.11328578181671201</v>
      </c>
      <c r="D100" s="184">
        <v>0.13313582164092</v>
      </c>
      <c r="E100" s="184"/>
      <c r="F100" s="184">
        <v>0.11726339327181701</v>
      </c>
      <c r="G100" s="150"/>
    </row>
    <row r="101" spans="1:7" x14ac:dyDescent="0.25">
      <c r="A101" s="150" t="s">
        <v>610</v>
      </c>
      <c r="B101" s="171" t="s">
        <v>2932</v>
      </c>
      <c r="C101" s="184">
        <v>0.125991179311714</v>
      </c>
      <c r="D101" s="184">
        <v>0.15151371821330001</v>
      </c>
      <c r="E101" s="184"/>
      <c r="F101" s="184">
        <v>0.13110546341378301</v>
      </c>
      <c r="G101" s="150"/>
    </row>
    <row r="102" spans="1:7" x14ac:dyDescent="0.25">
      <c r="A102" s="150" t="s">
        <v>611</v>
      </c>
      <c r="B102" s="171" t="s">
        <v>2931</v>
      </c>
      <c r="C102" s="184">
        <v>0.24546542103643901</v>
      </c>
      <c r="D102" s="184">
        <v>0.24686759345995701</v>
      </c>
      <c r="E102" s="184"/>
      <c r="F102" s="184">
        <v>0.24574639261852299</v>
      </c>
      <c r="G102" s="150"/>
    </row>
    <row r="103" spans="1:7" x14ac:dyDescent="0.25">
      <c r="A103" s="150" t="s">
        <v>612</v>
      </c>
      <c r="B103" s="171" t="s">
        <v>2930</v>
      </c>
      <c r="C103" s="184">
        <v>0.199767177701205</v>
      </c>
      <c r="D103" s="184">
        <v>0.20068654705629699</v>
      </c>
      <c r="E103" s="184"/>
      <c r="F103" s="184">
        <v>0.19995140373352899</v>
      </c>
      <c r="G103" s="150"/>
    </row>
    <row r="104" spans="1:7" x14ac:dyDescent="0.25">
      <c r="A104" s="150" t="s">
        <v>613</v>
      </c>
      <c r="B104" s="171"/>
      <c r="C104" s="184"/>
      <c r="D104" s="184"/>
      <c r="E104" s="184"/>
      <c r="F104" s="184"/>
      <c r="G104" s="150"/>
    </row>
    <row r="105" spans="1:7" x14ac:dyDescent="0.25">
      <c r="A105" s="150" t="s">
        <v>614</v>
      </c>
      <c r="B105" s="171"/>
      <c r="C105" s="184"/>
      <c r="D105" s="184"/>
      <c r="E105" s="184"/>
      <c r="F105" s="184"/>
      <c r="G105" s="150"/>
    </row>
    <row r="106" spans="1:7" x14ac:dyDescent="0.25">
      <c r="A106" s="150" t="s">
        <v>615</v>
      </c>
      <c r="B106" s="171"/>
      <c r="C106" s="184"/>
      <c r="D106" s="184"/>
      <c r="E106" s="184"/>
      <c r="F106" s="184"/>
      <c r="G106" s="150"/>
    </row>
    <row r="107" spans="1:7" x14ac:dyDescent="0.25">
      <c r="A107" s="150" t="s">
        <v>616</v>
      </c>
      <c r="B107" s="171"/>
      <c r="C107" s="184"/>
      <c r="D107" s="184"/>
      <c r="E107" s="184"/>
      <c r="F107" s="184"/>
      <c r="G107" s="150"/>
    </row>
    <row r="108" spans="1:7" x14ac:dyDescent="0.25">
      <c r="A108" s="150" t="s">
        <v>617</v>
      </c>
      <c r="B108" s="171"/>
      <c r="C108" s="184"/>
      <c r="D108" s="184"/>
      <c r="E108" s="184"/>
      <c r="F108" s="184"/>
      <c r="G108" s="150"/>
    </row>
    <row r="109" spans="1:7" x14ac:dyDescent="0.25">
      <c r="A109" s="150" t="s">
        <v>618</v>
      </c>
      <c r="B109" s="171"/>
      <c r="C109" s="184"/>
      <c r="D109" s="184"/>
      <c r="E109" s="184"/>
      <c r="F109" s="184"/>
      <c r="G109" s="150"/>
    </row>
    <row r="110" spans="1:7" x14ac:dyDescent="0.25">
      <c r="A110" s="150" t="s">
        <v>619</v>
      </c>
      <c r="B110" s="171"/>
      <c r="C110" s="184"/>
      <c r="D110" s="184"/>
      <c r="E110" s="184"/>
      <c r="F110" s="184"/>
      <c r="G110" s="150"/>
    </row>
    <row r="111" spans="1:7" x14ac:dyDescent="0.25">
      <c r="A111" s="150" t="s">
        <v>620</v>
      </c>
      <c r="B111" s="171"/>
      <c r="C111" s="184"/>
      <c r="D111" s="184"/>
      <c r="E111" s="184"/>
      <c r="F111" s="184"/>
      <c r="G111" s="150"/>
    </row>
    <row r="112" spans="1:7" x14ac:dyDescent="0.25">
      <c r="A112" s="150" t="s">
        <v>621</v>
      </c>
      <c r="B112" s="171"/>
      <c r="C112" s="184"/>
      <c r="D112" s="184"/>
      <c r="E112" s="184"/>
      <c r="F112" s="184"/>
      <c r="G112" s="150"/>
    </row>
    <row r="113" spans="1:7" x14ac:dyDescent="0.25">
      <c r="A113" s="150" t="s">
        <v>622</v>
      </c>
      <c r="B113" s="171"/>
      <c r="C113" s="184"/>
      <c r="D113" s="184"/>
      <c r="E113" s="184"/>
      <c r="F113" s="184"/>
      <c r="G113" s="150"/>
    </row>
    <row r="114" spans="1:7" x14ac:dyDescent="0.25">
      <c r="A114" s="150" t="s">
        <v>623</v>
      </c>
      <c r="B114" s="171"/>
      <c r="C114" s="184"/>
      <c r="D114" s="184"/>
      <c r="E114" s="184"/>
      <c r="F114" s="184"/>
      <c r="G114" s="150"/>
    </row>
    <row r="115" spans="1:7" x14ac:dyDescent="0.25">
      <c r="A115" s="150" t="s">
        <v>624</v>
      </c>
      <c r="B115" s="171"/>
      <c r="C115" s="184"/>
      <c r="D115" s="184"/>
      <c r="E115" s="184"/>
      <c r="F115" s="184"/>
      <c r="G115" s="150"/>
    </row>
    <row r="116" spans="1:7" x14ac:dyDescent="0.25">
      <c r="A116" s="150" t="s">
        <v>625</v>
      </c>
      <c r="B116" s="171"/>
      <c r="C116" s="184"/>
      <c r="D116" s="184"/>
      <c r="E116" s="184"/>
      <c r="F116" s="184"/>
      <c r="G116" s="150"/>
    </row>
    <row r="117" spans="1:7" x14ac:dyDescent="0.25">
      <c r="A117" s="150" t="s">
        <v>626</v>
      </c>
      <c r="B117" s="171"/>
      <c r="C117" s="184"/>
      <c r="D117" s="184"/>
      <c r="E117" s="184"/>
      <c r="F117" s="184"/>
      <c r="G117" s="150"/>
    </row>
    <row r="118" spans="1:7" x14ac:dyDescent="0.25">
      <c r="A118" s="150" t="s">
        <v>627</v>
      </c>
      <c r="B118" s="171"/>
      <c r="C118" s="184"/>
      <c r="D118" s="184"/>
      <c r="E118" s="184"/>
      <c r="F118" s="184"/>
      <c r="G118" s="150"/>
    </row>
    <row r="119" spans="1:7" x14ac:dyDescent="0.25">
      <c r="A119" s="150" t="s">
        <v>628</v>
      </c>
      <c r="B119" s="171"/>
      <c r="C119" s="184"/>
      <c r="D119" s="184"/>
      <c r="E119" s="184"/>
      <c r="F119" s="184"/>
      <c r="G119" s="150"/>
    </row>
    <row r="120" spans="1:7" x14ac:dyDescent="0.25">
      <c r="A120" s="150" t="s">
        <v>629</v>
      </c>
      <c r="B120" s="171"/>
      <c r="C120" s="184"/>
      <c r="D120" s="184"/>
      <c r="E120" s="184"/>
      <c r="F120" s="184"/>
      <c r="G120" s="150"/>
    </row>
    <row r="121" spans="1:7" x14ac:dyDescent="0.25">
      <c r="A121" s="150" t="s">
        <v>630</v>
      </c>
      <c r="B121" s="171"/>
      <c r="C121" s="184"/>
      <c r="D121" s="184"/>
      <c r="E121" s="184"/>
      <c r="F121" s="184"/>
      <c r="G121" s="150"/>
    </row>
    <row r="122" spans="1:7" x14ac:dyDescent="0.25">
      <c r="A122" s="150" t="s">
        <v>631</v>
      </c>
      <c r="B122" s="171"/>
      <c r="C122" s="184"/>
      <c r="D122" s="184"/>
      <c r="E122" s="184"/>
      <c r="F122" s="184"/>
      <c r="G122" s="150"/>
    </row>
    <row r="123" spans="1:7" x14ac:dyDescent="0.25">
      <c r="A123" s="150" t="s">
        <v>632</v>
      </c>
      <c r="B123" s="171"/>
      <c r="C123" s="184"/>
      <c r="D123" s="184"/>
      <c r="E123" s="184"/>
      <c r="F123" s="184"/>
      <c r="G123" s="150"/>
    </row>
    <row r="124" spans="1:7" x14ac:dyDescent="0.25">
      <c r="A124" s="150" t="s">
        <v>633</v>
      </c>
      <c r="B124" s="171"/>
      <c r="C124" s="184"/>
      <c r="D124" s="184"/>
      <c r="E124" s="184"/>
      <c r="F124" s="184"/>
      <c r="G124" s="150"/>
    </row>
    <row r="125" spans="1:7" x14ac:dyDescent="0.25">
      <c r="A125" s="150" t="s">
        <v>634</v>
      </c>
      <c r="B125" s="171"/>
      <c r="C125" s="184"/>
      <c r="D125" s="184"/>
      <c r="E125" s="184"/>
      <c r="F125" s="184"/>
      <c r="G125" s="150"/>
    </row>
    <row r="126" spans="1:7" x14ac:dyDescent="0.25">
      <c r="A126" s="150" t="s">
        <v>635</v>
      </c>
      <c r="B126" s="171"/>
      <c r="C126" s="184"/>
      <c r="D126" s="184"/>
      <c r="E126" s="184"/>
      <c r="F126" s="184"/>
      <c r="G126" s="150"/>
    </row>
    <row r="127" spans="1:7" x14ac:dyDescent="0.25">
      <c r="A127" s="150" t="s">
        <v>636</v>
      </c>
      <c r="B127" s="171"/>
      <c r="C127" s="184"/>
      <c r="D127" s="184"/>
      <c r="E127" s="184"/>
      <c r="F127" s="184"/>
      <c r="G127" s="150"/>
    </row>
    <row r="128" spans="1:7" x14ac:dyDescent="0.25">
      <c r="A128" s="150" t="s">
        <v>637</v>
      </c>
      <c r="B128" s="171"/>
      <c r="C128" s="184"/>
      <c r="D128" s="184"/>
      <c r="E128" s="184"/>
      <c r="F128" s="184"/>
      <c r="G128" s="150"/>
    </row>
    <row r="129" spans="1:7" x14ac:dyDescent="0.25">
      <c r="A129" s="150" t="s">
        <v>638</v>
      </c>
      <c r="B129" s="171"/>
      <c r="C129" s="184"/>
      <c r="D129" s="184"/>
      <c r="E129" s="184"/>
      <c r="F129" s="184"/>
      <c r="G129" s="150"/>
    </row>
    <row r="130" spans="1:7" x14ac:dyDescent="0.25">
      <c r="A130" s="150" t="s">
        <v>1572</v>
      </c>
      <c r="B130" s="171"/>
      <c r="C130" s="184"/>
      <c r="D130" s="184"/>
      <c r="E130" s="184"/>
      <c r="F130" s="184"/>
      <c r="G130" s="150"/>
    </row>
    <row r="131" spans="1:7" x14ac:dyDescent="0.25">
      <c r="A131" s="150" t="s">
        <v>1573</v>
      </c>
      <c r="B131" s="171"/>
      <c r="C131" s="184"/>
      <c r="D131" s="184"/>
      <c r="E131" s="184"/>
      <c r="F131" s="184"/>
      <c r="G131" s="150"/>
    </row>
    <row r="132" spans="1:7" x14ac:dyDescent="0.25">
      <c r="A132" s="150" t="s">
        <v>1574</v>
      </c>
      <c r="B132" s="171"/>
      <c r="C132" s="184"/>
      <c r="D132" s="184"/>
      <c r="E132" s="184"/>
      <c r="F132" s="184"/>
      <c r="G132" s="150"/>
    </row>
    <row r="133" spans="1:7" x14ac:dyDescent="0.25">
      <c r="A133" s="150" t="s">
        <v>1575</v>
      </c>
      <c r="B133" s="171"/>
      <c r="C133" s="184"/>
      <c r="D133" s="184"/>
      <c r="E133" s="184"/>
      <c r="F133" s="184"/>
      <c r="G133" s="150"/>
    </row>
    <row r="134" spans="1:7" x14ac:dyDescent="0.25">
      <c r="A134" s="150" t="s">
        <v>1576</v>
      </c>
      <c r="B134" s="171"/>
      <c r="C134" s="184"/>
      <c r="D134" s="184"/>
      <c r="E134" s="184"/>
      <c r="F134" s="184"/>
      <c r="G134" s="150"/>
    </row>
    <row r="135" spans="1:7" x14ac:dyDescent="0.25">
      <c r="A135" s="150" t="s">
        <v>1577</v>
      </c>
      <c r="B135" s="171"/>
      <c r="C135" s="184"/>
      <c r="D135" s="184"/>
      <c r="E135" s="184"/>
      <c r="F135" s="184"/>
      <c r="G135" s="150"/>
    </row>
    <row r="136" spans="1:7" x14ac:dyDescent="0.25">
      <c r="A136" s="150" t="s">
        <v>1578</v>
      </c>
      <c r="B136" s="171"/>
      <c r="C136" s="184"/>
      <c r="D136" s="184"/>
      <c r="E136" s="184"/>
      <c r="F136" s="184"/>
      <c r="G136" s="150"/>
    </row>
    <row r="137" spans="1:7" x14ac:dyDescent="0.25">
      <c r="A137" s="150" t="s">
        <v>1579</v>
      </c>
      <c r="B137" s="171"/>
      <c r="C137" s="184"/>
      <c r="D137" s="184"/>
      <c r="E137" s="184"/>
      <c r="F137" s="184"/>
      <c r="G137" s="150"/>
    </row>
    <row r="138" spans="1:7" x14ac:dyDescent="0.25">
      <c r="A138" s="150" t="s">
        <v>1580</v>
      </c>
      <c r="B138" s="171"/>
      <c r="C138" s="184"/>
      <c r="D138" s="184"/>
      <c r="E138" s="184"/>
      <c r="F138" s="184"/>
      <c r="G138" s="150"/>
    </row>
    <row r="139" spans="1:7" x14ac:dyDescent="0.25">
      <c r="A139" s="150" t="s">
        <v>1581</v>
      </c>
      <c r="B139" s="171"/>
      <c r="C139" s="184"/>
      <c r="D139" s="184"/>
      <c r="E139" s="184"/>
      <c r="F139" s="184"/>
      <c r="G139" s="150"/>
    </row>
    <row r="140" spans="1:7" x14ac:dyDescent="0.25">
      <c r="A140" s="150" t="s">
        <v>1582</v>
      </c>
      <c r="B140" s="171"/>
      <c r="C140" s="184"/>
      <c r="D140" s="184"/>
      <c r="E140" s="184"/>
      <c r="F140" s="184"/>
      <c r="G140" s="150"/>
    </row>
    <row r="141" spans="1:7" x14ac:dyDescent="0.25">
      <c r="A141" s="150" t="s">
        <v>1583</v>
      </c>
      <c r="B141" s="171"/>
      <c r="C141" s="184"/>
      <c r="D141" s="184"/>
      <c r="E141" s="184"/>
      <c r="F141" s="184"/>
      <c r="G141" s="150"/>
    </row>
    <row r="142" spans="1:7" x14ac:dyDescent="0.25">
      <c r="A142" s="150" t="s">
        <v>1584</v>
      </c>
      <c r="B142" s="171"/>
      <c r="C142" s="184"/>
      <c r="D142" s="184"/>
      <c r="E142" s="184"/>
      <c r="F142" s="184"/>
      <c r="G142" s="150"/>
    </row>
    <row r="143" spans="1:7" x14ac:dyDescent="0.25">
      <c r="A143" s="150" t="s">
        <v>1585</v>
      </c>
      <c r="B143" s="171"/>
      <c r="C143" s="184"/>
      <c r="D143" s="184"/>
      <c r="E143" s="184"/>
      <c r="F143" s="184"/>
      <c r="G143" s="150"/>
    </row>
    <row r="144" spans="1:7" x14ac:dyDescent="0.25">
      <c r="A144" s="150" t="s">
        <v>1586</v>
      </c>
      <c r="B144" s="171"/>
      <c r="C144" s="184"/>
      <c r="D144" s="184"/>
      <c r="E144" s="184"/>
      <c r="F144" s="184"/>
      <c r="G144" s="150"/>
    </row>
    <row r="145" spans="1:7" x14ac:dyDescent="0.25">
      <c r="A145" s="150" t="s">
        <v>1587</v>
      </c>
      <c r="B145" s="171"/>
      <c r="C145" s="184"/>
      <c r="D145" s="184"/>
      <c r="E145" s="184"/>
      <c r="F145" s="184"/>
      <c r="G145" s="150"/>
    </row>
    <row r="146" spans="1:7" x14ac:dyDescent="0.25">
      <c r="A146" s="150" t="s">
        <v>1588</v>
      </c>
      <c r="B146" s="171"/>
      <c r="C146" s="184"/>
      <c r="D146" s="184"/>
      <c r="E146" s="184"/>
      <c r="F146" s="184"/>
      <c r="G146" s="150"/>
    </row>
    <row r="147" spans="1:7" x14ac:dyDescent="0.25">
      <c r="A147" s="150" t="s">
        <v>1589</v>
      </c>
      <c r="B147" s="171"/>
      <c r="C147" s="184"/>
      <c r="D147" s="184"/>
      <c r="E147" s="184"/>
      <c r="F147" s="184"/>
      <c r="G147" s="150"/>
    </row>
    <row r="148" spans="1:7" x14ac:dyDescent="0.25">
      <c r="A148" s="150" t="s">
        <v>1590</v>
      </c>
      <c r="B148" s="171"/>
      <c r="C148" s="184"/>
      <c r="D148" s="184"/>
      <c r="E148" s="184"/>
      <c r="F148" s="184"/>
      <c r="G148" s="150"/>
    </row>
    <row r="149" spans="1:7" ht="15" customHeight="1" x14ac:dyDescent="0.25">
      <c r="A149" s="161"/>
      <c r="B149" s="162" t="s">
        <v>639</v>
      </c>
      <c r="C149" s="161" t="s">
        <v>515</v>
      </c>
      <c r="D149" s="161" t="s">
        <v>516</v>
      </c>
      <c r="E149" s="168"/>
      <c r="F149" s="163" t="s">
        <v>483</v>
      </c>
      <c r="G149" s="163"/>
    </row>
    <row r="150" spans="1:7" x14ac:dyDescent="0.25">
      <c r="A150" s="150" t="s">
        <v>640</v>
      </c>
      <c r="B150" s="150" t="s">
        <v>641</v>
      </c>
      <c r="C150" s="184">
        <v>1.1420335147598199E-2</v>
      </c>
      <c r="D150" s="184">
        <v>0</v>
      </c>
      <c r="E150" s="185"/>
      <c r="F150" s="184">
        <v>8.7914433507953697E-3</v>
      </c>
    </row>
    <row r="151" spans="1:7" x14ac:dyDescent="0.25">
      <c r="A151" s="150" t="s">
        <v>642</v>
      </c>
      <c r="B151" s="150" t="s">
        <v>643</v>
      </c>
      <c r="C151" s="184">
        <f>C154+C155+C156</f>
        <v>0.988579664852407</v>
      </c>
      <c r="D151" s="276">
        <f>D154+D155+D156</f>
        <v>0.999999999999998</v>
      </c>
      <c r="E151" s="185"/>
      <c r="F151" s="276">
        <f>F154+F155+F156</f>
        <v>0.99120855664924923</v>
      </c>
    </row>
    <row r="152" spans="1:7" x14ac:dyDescent="0.25">
      <c r="A152" s="150" t="s">
        <v>644</v>
      </c>
      <c r="B152" s="150" t="s">
        <v>146</v>
      </c>
      <c r="C152" s="184">
        <v>0</v>
      </c>
      <c r="D152" s="184">
        <v>0</v>
      </c>
      <c r="E152" s="185"/>
      <c r="F152" s="184">
        <v>0</v>
      </c>
    </row>
    <row r="153" spans="1:7" outlineLevel="1" x14ac:dyDescent="0.25">
      <c r="A153" s="150" t="s">
        <v>645</v>
      </c>
      <c r="B153" s="150" t="s">
        <v>3035</v>
      </c>
      <c r="C153" s="184">
        <v>0</v>
      </c>
      <c r="D153" s="184">
        <v>0</v>
      </c>
      <c r="E153" s="185"/>
      <c r="F153" s="184">
        <v>0</v>
      </c>
    </row>
    <row r="154" spans="1:7" outlineLevel="1" x14ac:dyDescent="0.25">
      <c r="A154" s="150" t="s">
        <v>646</v>
      </c>
      <c r="B154" s="150" t="s">
        <v>3036</v>
      </c>
      <c r="C154" s="184">
        <v>0.59015959072499202</v>
      </c>
      <c r="D154" s="184">
        <v>0.24819061020568101</v>
      </c>
      <c r="E154" s="185"/>
      <c r="F154" s="184">
        <v>0.51144040814152703</v>
      </c>
    </row>
    <row r="155" spans="1:7" outlineLevel="1" x14ac:dyDescent="0.25">
      <c r="A155" s="150" t="s">
        <v>647</v>
      </c>
      <c r="B155" s="150" t="s">
        <v>3037</v>
      </c>
      <c r="C155" s="184">
        <v>6.73092383944211E-2</v>
      </c>
      <c r="D155" s="184">
        <v>4.9967305360150097E-3</v>
      </c>
      <c r="E155" s="185"/>
      <c r="F155" s="184">
        <v>5.2965277500977098E-2</v>
      </c>
    </row>
    <row r="156" spans="1:7" outlineLevel="1" x14ac:dyDescent="0.25">
      <c r="A156" s="150" t="s">
        <v>648</v>
      </c>
      <c r="B156" s="150" t="s">
        <v>3038</v>
      </c>
      <c r="C156" s="184">
        <v>0.33111083573299399</v>
      </c>
      <c r="D156" s="184">
        <v>0.74681265925830198</v>
      </c>
      <c r="E156" s="185"/>
      <c r="F156" s="184">
        <v>0.42680287100674502</v>
      </c>
    </row>
    <row r="157" spans="1:7" outlineLevel="1" x14ac:dyDescent="0.25">
      <c r="A157" s="150" t="s">
        <v>649</v>
      </c>
      <c r="C157" s="184"/>
      <c r="D157" s="184"/>
      <c r="E157" s="185"/>
      <c r="F157" s="184"/>
    </row>
    <row r="158" spans="1:7" outlineLevel="1" x14ac:dyDescent="0.25">
      <c r="A158" s="150" t="s">
        <v>650</v>
      </c>
      <c r="C158" s="184"/>
      <c r="D158" s="184"/>
      <c r="E158" s="185"/>
      <c r="F158" s="184"/>
    </row>
    <row r="159" spans="1:7" ht="15" customHeight="1" x14ac:dyDescent="0.25">
      <c r="A159" s="161"/>
      <c r="B159" s="162" t="s">
        <v>651</v>
      </c>
      <c r="C159" s="161" t="s">
        <v>515</v>
      </c>
      <c r="D159" s="161" t="s">
        <v>516</v>
      </c>
      <c r="E159" s="168"/>
      <c r="F159" s="163" t="s">
        <v>483</v>
      </c>
      <c r="G159" s="163"/>
    </row>
    <row r="160" spans="1:7" x14ac:dyDescent="0.25">
      <c r="A160" s="150" t="s">
        <v>652</v>
      </c>
      <c r="B160" s="150" t="s">
        <v>653</v>
      </c>
      <c r="C160" s="184">
        <v>0.64629573320334699</v>
      </c>
      <c r="D160" s="184">
        <v>0.72668716102145803</v>
      </c>
      <c r="E160" s="185"/>
      <c r="F160" s="184">
        <v>0.66480135168065602</v>
      </c>
    </row>
    <row r="161" spans="1:7" x14ac:dyDescent="0.25">
      <c r="A161" s="150" t="s">
        <v>654</v>
      </c>
      <c r="B161" s="150" t="s">
        <v>655</v>
      </c>
      <c r="C161" s="184">
        <v>0.35370426679664901</v>
      </c>
      <c r="D161" s="184">
        <v>0.27331283897854097</v>
      </c>
      <c r="E161" s="185"/>
      <c r="F161" s="184">
        <v>0.33519864831936502</v>
      </c>
    </row>
    <row r="162" spans="1:7" x14ac:dyDescent="0.25">
      <c r="A162" s="150" t="s">
        <v>656</v>
      </c>
      <c r="B162" s="150" t="s">
        <v>146</v>
      </c>
      <c r="C162" s="184">
        <v>0</v>
      </c>
      <c r="D162" s="184">
        <v>0</v>
      </c>
      <c r="E162" s="185"/>
      <c r="F162" s="184">
        <v>0</v>
      </c>
    </row>
    <row r="163" spans="1:7" outlineLevel="1" x14ac:dyDescent="0.25">
      <c r="A163" s="150" t="s">
        <v>657</v>
      </c>
      <c r="E163" s="145"/>
    </row>
    <row r="164" spans="1:7" outlineLevel="1" x14ac:dyDescent="0.25">
      <c r="A164" s="150" t="s">
        <v>658</v>
      </c>
      <c r="E164" s="145"/>
    </row>
    <row r="165" spans="1:7" outlineLevel="1" x14ac:dyDescent="0.25">
      <c r="A165" s="150" t="s">
        <v>659</v>
      </c>
      <c r="E165" s="145"/>
    </row>
    <row r="166" spans="1:7" outlineLevel="1" x14ac:dyDescent="0.25">
      <c r="A166" s="150" t="s">
        <v>660</v>
      </c>
      <c r="E166" s="145"/>
    </row>
    <row r="167" spans="1:7" outlineLevel="1" x14ac:dyDescent="0.25">
      <c r="A167" s="150" t="s">
        <v>661</v>
      </c>
      <c r="E167" s="145"/>
    </row>
    <row r="168" spans="1:7" outlineLevel="1" x14ac:dyDescent="0.25">
      <c r="A168" s="150" t="s">
        <v>662</v>
      </c>
      <c r="E168" s="145"/>
    </row>
    <row r="169" spans="1:7" ht="15" customHeight="1" x14ac:dyDescent="0.25">
      <c r="A169" s="161"/>
      <c r="B169" s="162" t="s">
        <v>663</v>
      </c>
      <c r="C169" s="161" t="s">
        <v>515</v>
      </c>
      <c r="D169" s="161" t="s">
        <v>516</v>
      </c>
      <c r="E169" s="168"/>
      <c r="F169" s="163" t="s">
        <v>483</v>
      </c>
      <c r="G169" s="163"/>
    </row>
    <row r="170" spans="1:7" x14ac:dyDescent="0.25">
      <c r="A170" s="150" t="s">
        <v>664</v>
      </c>
      <c r="B170" s="172" t="s">
        <v>665</v>
      </c>
      <c r="C170" s="184">
        <v>4.0528507327074102E-2</v>
      </c>
      <c r="D170" s="184">
        <v>3.3730150133226201E-2</v>
      </c>
      <c r="E170" s="185"/>
      <c r="F170" s="184">
        <v>3.8963566786569301E-2</v>
      </c>
    </row>
    <row r="171" spans="1:7" x14ac:dyDescent="0.25">
      <c r="A171" s="150" t="s">
        <v>666</v>
      </c>
      <c r="B171" s="172" t="s">
        <v>667</v>
      </c>
      <c r="C171" s="184">
        <v>4.1666623841963603E-2</v>
      </c>
      <c r="D171" s="184">
        <v>8.6338250425450402E-2</v>
      </c>
      <c r="E171" s="185"/>
      <c r="F171" s="184">
        <v>5.1949760996646797E-2</v>
      </c>
    </row>
    <row r="172" spans="1:7" x14ac:dyDescent="0.25">
      <c r="A172" s="150" t="s">
        <v>668</v>
      </c>
      <c r="B172" s="172" t="s">
        <v>669</v>
      </c>
      <c r="C172" s="184">
        <v>5.1900648312761102E-2</v>
      </c>
      <c r="D172" s="184">
        <v>4.9535211143827897E-2</v>
      </c>
      <c r="E172" s="184"/>
      <c r="F172" s="184">
        <v>5.1356139041459498E-2</v>
      </c>
    </row>
    <row r="173" spans="1:7" x14ac:dyDescent="0.25">
      <c r="A173" s="150" t="s">
        <v>670</v>
      </c>
      <c r="B173" s="172" t="s">
        <v>671</v>
      </c>
      <c r="C173" s="184">
        <v>0.102257859472084</v>
      </c>
      <c r="D173" s="184">
        <v>0.107969449524178</v>
      </c>
      <c r="E173" s="184"/>
      <c r="F173" s="184">
        <v>0.103572632816354</v>
      </c>
    </row>
    <row r="174" spans="1:7" x14ac:dyDescent="0.25">
      <c r="A174" s="150" t="s">
        <v>672</v>
      </c>
      <c r="B174" s="172" t="s">
        <v>673</v>
      </c>
      <c r="C174" s="184">
        <v>0.76364636104612804</v>
      </c>
      <c r="D174" s="184">
        <v>0.72242693877331099</v>
      </c>
      <c r="E174" s="184"/>
      <c r="F174" s="184">
        <v>0.75415790035900698</v>
      </c>
    </row>
    <row r="175" spans="1:7" outlineLevel="1" x14ac:dyDescent="0.25">
      <c r="A175" s="150" t="s">
        <v>674</v>
      </c>
      <c r="B175" s="169"/>
      <c r="C175" s="184"/>
      <c r="D175" s="184"/>
      <c r="E175" s="184"/>
      <c r="F175" s="184"/>
    </row>
    <row r="176" spans="1:7" outlineLevel="1" x14ac:dyDescent="0.25">
      <c r="A176" s="150" t="s">
        <v>675</v>
      </c>
      <c r="B176" s="169"/>
      <c r="C176" s="184"/>
      <c r="D176" s="184"/>
      <c r="E176" s="184"/>
      <c r="F176" s="184"/>
    </row>
    <row r="177" spans="1:7" outlineLevel="1" x14ac:dyDescent="0.25">
      <c r="A177" s="150" t="s">
        <v>676</v>
      </c>
      <c r="B177" s="172"/>
      <c r="C177" s="184"/>
      <c r="D177" s="184"/>
      <c r="E177" s="184"/>
      <c r="F177" s="184"/>
    </row>
    <row r="178" spans="1:7" outlineLevel="1" x14ac:dyDescent="0.25">
      <c r="A178" s="150" t="s">
        <v>677</v>
      </c>
      <c r="B178" s="172"/>
      <c r="C178" s="184"/>
      <c r="D178" s="184"/>
      <c r="E178" s="184"/>
      <c r="F178" s="184"/>
    </row>
    <row r="179" spans="1:7" ht="15" customHeight="1" x14ac:dyDescent="0.25">
      <c r="A179" s="161"/>
      <c r="B179" s="162" t="s">
        <v>678</v>
      </c>
      <c r="C179" s="161" t="s">
        <v>515</v>
      </c>
      <c r="D179" s="161" t="s">
        <v>516</v>
      </c>
      <c r="E179" s="168"/>
      <c r="F179" s="163" t="s">
        <v>483</v>
      </c>
      <c r="G179" s="163"/>
    </row>
    <row r="180" spans="1:7" x14ac:dyDescent="0.25">
      <c r="A180" s="150" t="s">
        <v>679</v>
      </c>
      <c r="B180" s="150" t="s">
        <v>680</v>
      </c>
      <c r="C180" s="184">
        <v>2.4500735347164461E-3</v>
      </c>
      <c r="D180" s="184">
        <v>2.0230351725176576E-3</v>
      </c>
      <c r="E180" s="185"/>
      <c r="F180" s="184">
        <v>2.3517718970853707E-3</v>
      </c>
    </row>
    <row r="181" spans="1:7" outlineLevel="1" x14ac:dyDescent="0.25">
      <c r="A181" s="150" t="s">
        <v>681</v>
      </c>
      <c r="B181" s="173"/>
      <c r="C181" s="184"/>
      <c r="D181" s="184"/>
      <c r="E181" s="185"/>
      <c r="F181" s="184"/>
    </row>
    <row r="182" spans="1:7" outlineLevel="1" x14ac:dyDescent="0.25">
      <c r="A182" s="150" t="s">
        <v>682</v>
      </c>
      <c r="B182" s="173"/>
      <c r="C182" s="184"/>
      <c r="D182" s="184"/>
      <c r="E182" s="185"/>
      <c r="F182" s="184"/>
    </row>
    <row r="183" spans="1:7" outlineLevel="1" x14ac:dyDescent="0.25">
      <c r="A183" s="150" t="s">
        <v>683</v>
      </c>
      <c r="B183" s="173"/>
      <c r="C183" s="184"/>
      <c r="D183" s="184"/>
      <c r="E183" s="185"/>
      <c r="F183" s="184"/>
    </row>
    <row r="184" spans="1:7" outlineLevel="1" x14ac:dyDescent="0.25">
      <c r="A184" s="150" t="s">
        <v>684</v>
      </c>
      <c r="B184" s="173"/>
      <c r="C184" s="184"/>
      <c r="D184" s="184"/>
      <c r="E184" s="185"/>
      <c r="F184" s="184"/>
    </row>
    <row r="185" spans="1:7" ht="18.75" x14ac:dyDescent="0.25">
      <c r="A185" s="174"/>
      <c r="B185" s="175" t="s">
        <v>480</v>
      </c>
      <c r="C185" s="174"/>
      <c r="D185" s="174"/>
      <c r="E185" s="174"/>
      <c r="F185" s="176"/>
      <c r="G185" s="176"/>
    </row>
    <row r="186" spans="1:7" ht="15" customHeight="1" x14ac:dyDescent="0.25">
      <c r="A186" s="161"/>
      <c r="B186" s="162" t="s">
        <v>685</v>
      </c>
      <c r="C186" s="161" t="s">
        <v>686</v>
      </c>
      <c r="D186" s="161" t="s">
        <v>687</v>
      </c>
      <c r="E186" s="168"/>
      <c r="F186" s="161" t="s">
        <v>515</v>
      </c>
      <c r="G186" s="161" t="s">
        <v>688</v>
      </c>
    </row>
    <row r="187" spans="1:7" x14ac:dyDescent="0.25">
      <c r="A187" s="150" t="s">
        <v>689</v>
      </c>
      <c r="B187" s="171" t="s">
        <v>690</v>
      </c>
      <c r="C187" s="602">
        <f>(C214/D214)*1000</f>
        <v>1435.8972072765298</v>
      </c>
      <c r="E187" s="177"/>
      <c r="F187" s="178"/>
      <c r="G187" s="178"/>
    </row>
    <row r="188" spans="1:7" x14ac:dyDescent="0.25">
      <c r="A188" s="177"/>
      <c r="B188" s="179"/>
      <c r="C188" s="177"/>
      <c r="D188" s="177"/>
      <c r="E188" s="177"/>
      <c r="F188" s="178"/>
      <c r="G188" s="178"/>
    </row>
    <row r="189" spans="1:7" x14ac:dyDescent="0.25">
      <c r="B189" s="171" t="s">
        <v>691</v>
      </c>
      <c r="C189" s="177"/>
      <c r="D189" s="177"/>
      <c r="E189" s="177"/>
      <c r="F189" s="178"/>
      <c r="G189" s="178"/>
    </row>
    <row r="190" spans="1:7" x14ac:dyDescent="0.25">
      <c r="A190" s="150" t="s">
        <v>692</v>
      </c>
      <c r="B190" s="171" t="s">
        <v>2883</v>
      </c>
      <c r="C190" s="215">
        <v>227391.38712323201</v>
      </c>
      <c r="D190" s="218">
        <v>259660</v>
      </c>
      <c r="E190" s="177"/>
      <c r="F190" s="214">
        <f>IF($C$214=0,"",IF(C190="[for completion]","",IF(C190="","",C190/$C$214)))</f>
        <v>0.51134458552545536</v>
      </c>
      <c r="G190" s="214">
        <f>IF($D$214=0,"",IF(D190="[for completion]","",IF(D190="","",D190/$D$214)))</f>
        <v>0.83843240328450064</v>
      </c>
    </row>
    <row r="191" spans="1:7" x14ac:dyDescent="0.25">
      <c r="A191" s="150" t="s">
        <v>693</v>
      </c>
      <c r="B191" s="171" t="s">
        <v>2882</v>
      </c>
      <c r="C191" s="215">
        <v>122962.483893682</v>
      </c>
      <c r="D191" s="218">
        <v>44374</v>
      </c>
      <c r="E191" s="177"/>
      <c r="F191" s="214">
        <f t="shared" ref="F191:F213" si="1">IF($C$214=0,"",IF(C191="[for completion]","",IF(C191="","",C191/$C$214)))</f>
        <v>0.27651091431937264</v>
      </c>
      <c r="G191" s="214">
        <f t="shared" ref="G191:G213" si="2">IF($D$214=0,"",IF(D191="[for completion]","",IF(D191="","",D191/$D$214)))</f>
        <v>0.14328198206634227</v>
      </c>
    </row>
    <row r="192" spans="1:7" x14ac:dyDescent="0.25">
      <c r="A192" s="150" t="s">
        <v>694</v>
      </c>
      <c r="B192" s="171" t="s">
        <v>2881</v>
      </c>
      <c r="C192" s="215">
        <v>40343.622548907901</v>
      </c>
      <c r="D192" s="218">
        <v>4909</v>
      </c>
      <c r="E192" s="177"/>
      <c r="F192" s="214">
        <f t="shared" si="1"/>
        <v>9.0722402514246597E-2</v>
      </c>
      <c r="G192" s="214">
        <f t="shared" si="2"/>
        <v>1.5850976922604999E-2</v>
      </c>
    </row>
    <row r="193" spans="1:7" x14ac:dyDescent="0.25">
      <c r="A193" s="150" t="s">
        <v>695</v>
      </c>
      <c r="B193" s="171" t="s">
        <v>2880</v>
      </c>
      <c r="C193" s="215">
        <v>15078.9285915536</v>
      </c>
      <c r="D193" s="218">
        <v>495</v>
      </c>
      <c r="E193" s="177"/>
      <c r="F193" s="214">
        <f t="shared" si="1"/>
        <v>3.3908621554946082E-2</v>
      </c>
      <c r="G193" s="214">
        <f t="shared" si="2"/>
        <v>1.5983364385189394E-3</v>
      </c>
    </row>
    <row r="194" spans="1:7" x14ac:dyDescent="0.25">
      <c r="A194" s="150" t="s">
        <v>696</v>
      </c>
      <c r="B194" s="171" t="s">
        <v>2880</v>
      </c>
      <c r="C194" s="215">
        <v>10334.0852943094</v>
      </c>
      <c r="D194" s="218">
        <v>146</v>
      </c>
      <c r="E194" s="177"/>
      <c r="F194" s="214">
        <f t="shared" si="1"/>
        <v>2.3238692671941848E-2</v>
      </c>
      <c r="G194" s="214">
        <f t="shared" si="2"/>
        <v>4.7142852530053568E-4</v>
      </c>
    </row>
    <row r="195" spans="1:7" x14ac:dyDescent="0.25">
      <c r="A195" s="150" t="s">
        <v>697</v>
      </c>
      <c r="B195" s="171" t="s">
        <v>2878</v>
      </c>
      <c r="C195" s="215">
        <v>28582.549950234501</v>
      </c>
      <c r="D195" s="218">
        <v>113</v>
      </c>
      <c r="E195" s="177"/>
      <c r="F195" s="214">
        <f t="shared" si="1"/>
        <v>6.4274783414037473E-2</v>
      </c>
      <c r="G195" s="214">
        <f t="shared" si="2"/>
        <v>3.6487276273260638E-4</v>
      </c>
    </row>
    <row r="196" spans="1:7" x14ac:dyDescent="0.25">
      <c r="A196" s="150" t="s">
        <v>698</v>
      </c>
      <c r="B196" s="171"/>
      <c r="C196" s="215"/>
      <c r="D196" s="218"/>
      <c r="E196" s="177"/>
      <c r="F196" s="214" t="str">
        <f t="shared" si="1"/>
        <v/>
      </c>
      <c r="G196" s="214" t="str">
        <f t="shared" si="2"/>
        <v/>
      </c>
    </row>
    <row r="197" spans="1:7" x14ac:dyDescent="0.25">
      <c r="A197" s="150" t="s">
        <v>699</v>
      </c>
      <c r="B197" s="171"/>
      <c r="C197" s="215"/>
      <c r="D197" s="218"/>
      <c r="E197" s="177"/>
      <c r="F197" s="214" t="str">
        <f t="shared" si="1"/>
        <v/>
      </c>
      <c r="G197" s="214" t="str">
        <f t="shared" si="2"/>
        <v/>
      </c>
    </row>
    <row r="198" spans="1:7" x14ac:dyDescent="0.25">
      <c r="A198" s="150" t="s">
        <v>700</v>
      </c>
      <c r="B198" s="171"/>
      <c r="C198" s="215"/>
      <c r="D198" s="218"/>
      <c r="E198" s="177"/>
      <c r="F198" s="214" t="str">
        <f t="shared" si="1"/>
        <v/>
      </c>
      <c r="G198" s="214" t="str">
        <f t="shared" si="2"/>
        <v/>
      </c>
    </row>
    <row r="199" spans="1:7" x14ac:dyDescent="0.25">
      <c r="A199" s="150" t="s">
        <v>701</v>
      </c>
      <c r="B199" s="171"/>
      <c r="C199" s="215"/>
      <c r="D199" s="218"/>
      <c r="E199" s="171"/>
      <c r="F199" s="214" t="str">
        <f t="shared" si="1"/>
        <v/>
      </c>
      <c r="G199" s="214" t="str">
        <f t="shared" si="2"/>
        <v/>
      </c>
    </row>
    <row r="200" spans="1:7" x14ac:dyDescent="0.25">
      <c r="A200" s="150" t="s">
        <v>702</v>
      </c>
      <c r="B200" s="171"/>
      <c r="C200" s="215"/>
      <c r="D200" s="218"/>
      <c r="E200" s="171"/>
      <c r="F200" s="214" t="str">
        <f t="shared" si="1"/>
        <v/>
      </c>
      <c r="G200" s="214" t="str">
        <f t="shared" si="2"/>
        <v/>
      </c>
    </row>
    <row r="201" spans="1:7" x14ac:dyDescent="0.25">
      <c r="A201" s="150" t="s">
        <v>703</v>
      </c>
      <c r="B201" s="171"/>
      <c r="C201" s="215"/>
      <c r="D201" s="218"/>
      <c r="E201" s="171"/>
      <c r="F201" s="214" t="str">
        <f t="shared" si="1"/>
        <v/>
      </c>
      <c r="G201" s="214" t="str">
        <f t="shared" si="2"/>
        <v/>
      </c>
    </row>
    <row r="202" spans="1:7" x14ac:dyDescent="0.25">
      <c r="A202" s="150" t="s">
        <v>704</v>
      </c>
      <c r="B202" s="171"/>
      <c r="C202" s="215"/>
      <c r="D202" s="218"/>
      <c r="E202" s="171"/>
      <c r="F202" s="214" t="str">
        <f t="shared" si="1"/>
        <v/>
      </c>
      <c r="G202" s="214" t="str">
        <f t="shared" si="2"/>
        <v/>
      </c>
    </row>
    <row r="203" spans="1:7" x14ac:dyDescent="0.25">
      <c r="A203" s="150" t="s">
        <v>705</v>
      </c>
      <c r="B203" s="171"/>
      <c r="C203" s="215"/>
      <c r="D203" s="218"/>
      <c r="E203" s="171"/>
      <c r="F203" s="214" t="str">
        <f t="shared" si="1"/>
        <v/>
      </c>
      <c r="G203" s="214" t="str">
        <f t="shared" si="2"/>
        <v/>
      </c>
    </row>
    <row r="204" spans="1:7" x14ac:dyDescent="0.25">
      <c r="A204" s="150" t="s">
        <v>706</v>
      </c>
      <c r="B204" s="171"/>
      <c r="C204" s="215"/>
      <c r="D204" s="218"/>
      <c r="E204" s="171"/>
      <c r="F204" s="214" t="str">
        <f t="shared" si="1"/>
        <v/>
      </c>
      <c r="G204" s="214" t="str">
        <f t="shared" si="2"/>
        <v/>
      </c>
    </row>
    <row r="205" spans="1:7" x14ac:dyDescent="0.25">
      <c r="A205" s="150" t="s">
        <v>707</v>
      </c>
      <c r="B205" s="171"/>
      <c r="C205" s="215"/>
      <c r="D205" s="218"/>
      <c r="F205" s="214" t="str">
        <f t="shared" si="1"/>
        <v/>
      </c>
      <c r="G205" s="214" t="str">
        <f t="shared" si="2"/>
        <v/>
      </c>
    </row>
    <row r="206" spans="1:7" x14ac:dyDescent="0.25">
      <c r="A206" s="150" t="s">
        <v>708</v>
      </c>
      <c r="B206" s="171"/>
      <c r="C206" s="215"/>
      <c r="D206" s="218"/>
      <c r="E206" s="166"/>
      <c r="F206" s="214" t="str">
        <f t="shared" si="1"/>
        <v/>
      </c>
      <c r="G206" s="214" t="str">
        <f t="shared" si="2"/>
        <v/>
      </c>
    </row>
    <row r="207" spans="1:7" x14ac:dyDescent="0.25">
      <c r="A207" s="150" t="s">
        <v>709</v>
      </c>
      <c r="B207" s="171"/>
      <c r="C207" s="215"/>
      <c r="D207" s="218"/>
      <c r="E207" s="166"/>
      <c r="F207" s="214" t="str">
        <f t="shared" si="1"/>
        <v/>
      </c>
      <c r="G207" s="214" t="str">
        <f t="shared" si="2"/>
        <v/>
      </c>
    </row>
    <row r="208" spans="1:7" x14ac:dyDescent="0.25">
      <c r="A208" s="150" t="s">
        <v>710</v>
      </c>
      <c r="B208" s="171"/>
      <c r="C208" s="215"/>
      <c r="D208" s="218"/>
      <c r="E208" s="166"/>
      <c r="F208" s="214" t="str">
        <f t="shared" si="1"/>
        <v/>
      </c>
      <c r="G208" s="214" t="str">
        <f t="shared" si="2"/>
        <v/>
      </c>
    </row>
    <row r="209" spans="1:7" x14ac:dyDescent="0.25">
      <c r="A209" s="150" t="s">
        <v>711</v>
      </c>
      <c r="B209" s="171"/>
      <c r="C209" s="215"/>
      <c r="D209" s="218"/>
      <c r="E209" s="166"/>
      <c r="F209" s="214" t="str">
        <f t="shared" si="1"/>
        <v/>
      </c>
      <c r="G209" s="214" t="str">
        <f t="shared" si="2"/>
        <v/>
      </c>
    </row>
    <row r="210" spans="1:7" x14ac:dyDescent="0.25">
      <c r="A210" s="150" t="s">
        <v>712</v>
      </c>
      <c r="B210" s="171"/>
      <c r="C210" s="215"/>
      <c r="D210" s="218"/>
      <c r="E210" s="166"/>
      <c r="F210" s="214" t="str">
        <f t="shared" si="1"/>
        <v/>
      </c>
      <c r="G210" s="214" t="str">
        <f t="shared" si="2"/>
        <v/>
      </c>
    </row>
    <row r="211" spans="1:7" x14ac:dyDescent="0.25">
      <c r="A211" s="150" t="s">
        <v>713</v>
      </c>
      <c r="B211" s="171"/>
      <c r="C211" s="215"/>
      <c r="D211" s="218"/>
      <c r="E211" s="166"/>
      <c r="F211" s="214" t="str">
        <f t="shared" si="1"/>
        <v/>
      </c>
      <c r="G211" s="214" t="str">
        <f t="shared" si="2"/>
        <v/>
      </c>
    </row>
    <row r="212" spans="1:7" x14ac:dyDescent="0.25">
      <c r="A212" s="150" t="s">
        <v>714</v>
      </c>
      <c r="B212" s="171"/>
      <c r="C212" s="215"/>
      <c r="D212" s="218"/>
      <c r="E212" s="166"/>
      <c r="F212" s="214" t="str">
        <f t="shared" si="1"/>
        <v/>
      </c>
      <c r="G212" s="214" t="str">
        <f t="shared" si="2"/>
        <v/>
      </c>
    </row>
    <row r="213" spans="1:7" x14ac:dyDescent="0.25">
      <c r="A213" s="150" t="s">
        <v>715</v>
      </c>
      <c r="B213" s="171"/>
      <c r="C213" s="215"/>
      <c r="D213" s="218"/>
      <c r="E213" s="166"/>
      <c r="F213" s="214" t="str">
        <f t="shared" si="1"/>
        <v/>
      </c>
      <c r="G213" s="214" t="str">
        <f t="shared" si="2"/>
        <v/>
      </c>
    </row>
    <row r="214" spans="1:7" x14ac:dyDescent="0.25">
      <c r="A214" s="150" t="s">
        <v>716</v>
      </c>
      <c r="B214" s="180" t="s">
        <v>148</v>
      </c>
      <c r="C214" s="221">
        <f>SUM(C190:C213)</f>
        <v>444693.05740191939</v>
      </c>
      <c r="D214" s="219">
        <f>SUM(D190:D213)</f>
        <v>309697</v>
      </c>
      <c r="E214" s="166"/>
      <c r="F214" s="220">
        <f>SUM(F190:F213)</f>
        <v>1</v>
      </c>
      <c r="G214" s="220">
        <f>SUM(G190:G213)</f>
        <v>0.99999999999999989</v>
      </c>
    </row>
    <row r="215" spans="1:7" ht="15" customHeight="1" x14ac:dyDescent="0.25">
      <c r="A215" s="161"/>
      <c r="B215" s="333" t="s">
        <v>717</v>
      </c>
      <c r="C215" s="161" t="s">
        <v>686</v>
      </c>
      <c r="D215" s="161" t="s">
        <v>687</v>
      </c>
      <c r="E215" s="168"/>
      <c r="F215" s="161" t="s">
        <v>515</v>
      </c>
      <c r="G215" s="161" t="s">
        <v>688</v>
      </c>
    </row>
    <row r="216" spans="1:7" x14ac:dyDescent="0.25">
      <c r="A216" s="150" t="s">
        <v>718</v>
      </c>
      <c r="B216" s="150" t="s">
        <v>719</v>
      </c>
      <c r="C216" s="184" t="s">
        <v>1242</v>
      </c>
      <c r="F216" s="217"/>
      <c r="G216" s="217"/>
    </row>
    <row r="217" spans="1:7" x14ac:dyDescent="0.25">
      <c r="F217" s="217"/>
      <c r="G217" s="217"/>
    </row>
    <row r="218" spans="1:7" x14ac:dyDescent="0.25">
      <c r="B218" s="171" t="s">
        <v>720</v>
      </c>
      <c r="F218" s="217"/>
      <c r="G218" s="217"/>
    </row>
    <row r="219" spans="1:7" x14ac:dyDescent="0.25">
      <c r="A219" s="150" t="s">
        <v>721</v>
      </c>
      <c r="B219" s="150" t="s">
        <v>722</v>
      </c>
      <c r="C219" s="215" t="s">
        <v>1242</v>
      </c>
      <c r="D219" s="218" t="s">
        <v>1242</v>
      </c>
      <c r="F219" s="214" t="str">
        <f t="shared" ref="F219:F233" si="3">IF($C$227=0,"",IF(C219="[for completion]","",C219/$C$227))</f>
        <v/>
      </c>
      <c r="G219" s="214" t="str">
        <f t="shared" ref="G219:G233" si="4">IF($D$227=0,"",IF(D219="[for completion]","",D219/$D$227))</f>
        <v/>
      </c>
    </row>
    <row r="220" spans="1:7" x14ac:dyDescent="0.25">
      <c r="A220" s="150" t="s">
        <v>723</v>
      </c>
      <c r="B220" s="150" t="s">
        <v>724</v>
      </c>
      <c r="C220" s="215" t="s">
        <v>1242</v>
      </c>
      <c r="D220" s="218" t="s">
        <v>1242</v>
      </c>
      <c r="F220" s="214" t="str">
        <f t="shared" si="3"/>
        <v/>
      </c>
      <c r="G220" s="214" t="str">
        <f t="shared" si="4"/>
        <v/>
      </c>
    </row>
    <row r="221" spans="1:7" x14ac:dyDescent="0.25">
      <c r="A221" s="150" t="s">
        <v>725</v>
      </c>
      <c r="B221" s="150" t="s">
        <v>726</v>
      </c>
      <c r="C221" s="215" t="s">
        <v>1242</v>
      </c>
      <c r="D221" s="218" t="s">
        <v>1242</v>
      </c>
      <c r="F221" s="214" t="str">
        <f t="shared" si="3"/>
        <v/>
      </c>
      <c r="G221" s="214" t="str">
        <f t="shared" si="4"/>
        <v/>
      </c>
    </row>
    <row r="222" spans="1:7" x14ac:dyDescent="0.25">
      <c r="A222" s="150" t="s">
        <v>727</v>
      </c>
      <c r="B222" s="150" t="s">
        <v>728</v>
      </c>
      <c r="C222" s="215" t="s">
        <v>1242</v>
      </c>
      <c r="D222" s="218" t="s">
        <v>1242</v>
      </c>
      <c r="F222" s="214" t="str">
        <f t="shared" si="3"/>
        <v/>
      </c>
      <c r="G222" s="214" t="str">
        <f t="shared" si="4"/>
        <v/>
      </c>
    </row>
    <row r="223" spans="1:7" x14ac:dyDescent="0.25">
      <c r="A223" s="150" t="s">
        <v>729</v>
      </c>
      <c r="B223" s="150" t="s">
        <v>730</v>
      </c>
      <c r="C223" s="215" t="s">
        <v>1242</v>
      </c>
      <c r="D223" s="218" t="s">
        <v>1242</v>
      </c>
      <c r="F223" s="214" t="str">
        <f t="shared" si="3"/>
        <v/>
      </c>
      <c r="G223" s="214" t="str">
        <f t="shared" si="4"/>
        <v/>
      </c>
    </row>
    <row r="224" spans="1:7" x14ac:dyDescent="0.25">
      <c r="A224" s="150" t="s">
        <v>731</v>
      </c>
      <c r="B224" s="150" t="s">
        <v>732</v>
      </c>
      <c r="C224" s="215" t="s">
        <v>1242</v>
      </c>
      <c r="D224" s="218" t="s">
        <v>1242</v>
      </c>
      <c r="F224" s="214" t="str">
        <f t="shared" si="3"/>
        <v/>
      </c>
      <c r="G224" s="214" t="str">
        <f t="shared" si="4"/>
        <v/>
      </c>
    </row>
    <row r="225" spans="1:7" x14ac:dyDescent="0.25">
      <c r="A225" s="150" t="s">
        <v>733</v>
      </c>
      <c r="B225" s="150" t="s">
        <v>734</v>
      </c>
      <c r="C225" s="215" t="s">
        <v>1242</v>
      </c>
      <c r="D225" s="218" t="s">
        <v>1242</v>
      </c>
      <c r="F225" s="214" t="str">
        <f t="shared" si="3"/>
        <v/>
      </c>
      <c r="G225" s="214" t="str">
        <f t="shared" si="4"/>
        <v/>
      </c>
    </row>
    <row r="226" spans="1:7" x14ac:dyDescent="0.25">
      <c r="A226" s="150" t="s">
        <v>735</v>
      </c>
      <c r="B226" s="150" t="s">
        <v>736</v>
      </c>
      <c r="C226" s="215" t="s">
        <v>1242</v>
      </c>
      <c r="D226" s="218" t="s">
        <v>1242</v>
      </c>
      <c r="F226" s="214" t="str">
        <f t="shared" si="3"/>
        <v/>
      </c>
      <c r="G226" s="214" t="str">
        <f t="shared" si="4"/>
        <v/>
      </c>
    </row>
    <row r="227" spans="1:7" x14ac:dyDescent="0.25">
      <c r="A227" s="150" t="s">
        <v>737</v>
      </c>
      <c r="B227" s="180" t="s">
        <v>148</v>
      </c>
      <c r="C227" s="215">
        <f>SUM(C219:C226)</f>
        <v>0</v>
      </c>
      <c r="D227" s="218">
        <f>SUM(D219:D226)</f>
        <v>0</v>
      </c>
      <c r="F227" s="184">
        <f>SUM(F219:F226)</f>
        <v>0</v>
      </c>
      <c r="G227" s="184">
        <f>SUM(G219:G226)</f>
        <v>0</v>
      </c>
    </row>
    <row r="228" spans="1:7" outlineLevel="1" x14ac:dyDescent="0.25">
      <c r="A228" s="150" t="s">
        <v>738</v>
      </c>
      <c r="B228" s="167" t="s">
        <v>739</v>
      </c>
      <c r="C228" s="215"/>
      <c r="D228" s="218"/>
      <c r="F228" s="214" t="str">
        <f t="shared" si="3"/>
        <v/>
      </c>
      <c r="G228" s="214" t="str">
        <f t="shared" si="4"/>
        <v/>
      </c>
    </row>
    <row r="229" spans="1:7" outlineLevel="1" x14ac:dyDescent="0.25">
      <c r="A229" s="150" t="s">
        <v>740</v>
      </c>
      <c r="B229" s="167" t="s">
        <v>741</v>
      </c>
      <c r="C229" s="215"/>
      <c r="D229" s="218"/>
      <c r="F229" s="214" t="str">
        <f t="shared" si="3"/>
        <v/>
      </c>
      <c r="G229" s="214" t="str">
        <f t="shared" si="4"/>
        <v/>
      </c>
    </row>
    <row r="230" spans="1:7" outlineLevel="1" x14ac:dyDescent="0.25">
      <c r="A230" s="150" t="s">
        <v>742</v>
      </c>
      <c r="B230" s="167" t="s">
        <v>743</v>
      </c>
      <c r="C230" s="215"/>
      <c r="D230" s="218"/>
      <c r="F230" s="214" t="str">
        <f t="shared" si="3"/>
        <v/>
      </c>
      <c r="G230" s="214" t="str">
        <f t="shared" si="4"/>
        <v/>
      </c>
    </row>
    <row r="231" spans="1:7" outlineLevel="1" x14ac:dyDescent="0.25">
      <c r="A231" s="150" t="s">
        <v>744</v>
      </c>
      <c r="B231" s="167" t="s">
        <v>745</v>
      </c>
      <c r="C231" s="215"/>
      <c r="D231" s="218"/>
      <c r="F231" s="214" t="str">
        <f t="shared" si="3"/>
        <v/>
      </c>
      <c r="G231" s="214" t="str">
        <f t="shared" si="4"/>
        <v/>
      </c>
    </row>
    <row r="232" spans="1:7" outlineLevel="1" x14ac:dyDescent="0.25">
      <c r="A232" s="150" t="s">
        <v>746</v>
      </c>
      <c r="B232" s="167" t="s">
        <v>747</v>
      </c>
      <c r="C232" s="215"/>
      <c r="D232" s="218"/>
      <c r="F232" s="214" t="str">
        <f t="shared" si="3"/>
        <v/>
      </c>
      <c r="G232" s="214" t="str">
        <f t="shared" si="4"/>
        <v/>
      </c>
    </row>
    <row r="233" spans="1:7" outlineLevel="1" x14ac:dyDescent="0.25">
      <c r="A233" s="150" t="s">
        <v>748</v>
      </c>
      <c r="B233" s="167" t="s">
        <v>749</v>
      </c>
      <c r="C233" s="215"/>
      <c r="D233" s="218"/>
      <c r="F233" s="214" t="str">
        <f t="shared" si="3"/>
        <v/>
      </c>
      <c r="G233" s="214" t="str">
        <f t="shared" si="4"/>
        <v/>
      </c>
    </row>
    <row r="234" spans="1:7" outlineLevel="1" x14ac:dyDescent="0.25">
      <c r="A234" s="150" t="s">
        <v>750</v>
      </c>
      <c r="B234" s="167"/>
      <c r="F234" s="214"/>
      <c r="G234" s="214"/>
    </row>
    <row r="235" spans="1:7" outlineLevel="1" x14ac:dyDescent="0.25">
      <c r="A235" s="150" t="s">
        <v>751</v>
      </c>
      <c r="B235" s="167"/>
      <c r="F235" s="214"/>
      <c r="G235" s="214"/>
    </row>
    <row r="236" spans="1:7" outlineLevel="1" x14ac:dyDescent="0.25">
      <c r="A236" s="150" t="s">
        <v>752</v>
      </c>
      <c r="B236" s="167"/>
      <c r="F236" s="214"/>
      <c r="G236" s="214"/>
    </row>
    <row r="237" spans="1:7" ht="15" customHeight="1" x14ac:dyDescent="0.25">
      <c r="A237" s="161"/>
      <c r="B237" s="333" t="s">
        <v>753</v>
      </c>
      <c r="C237" s="161" t="s">
        <v>686</v>
      </c>
      <c r="D237" s="161" t="s">
        <v>687</v>
      </c>
      <c r="E237" s="168"/>
      <c r="F237" s="161" t="s">
        <v>515</v>
      </c>
      <c r="G237" s="161" t="s">
        <v>688</v>
      </c>
    </row>
    <row r="238" spans="1:7" x14ac:dyDescent="0.25">
      <c r="A238" s="150" t="s">
        <v>754</v>
      </c>
      <c r="B238" s="150" t="s">
        <v>719</v>
      </c>
      <c r="C238" s="184">
        <v>0.62259118664330904</v>
      </c>
      <c r="F238" s="217"/>
      <c r="G238" s="217"/>
    </row>
    <row r="239" spans="1:7" x14ac:dyDescent="0.25">
      <c r="F239" s="217"/>
      <c r="G239" s="217"/>
    </row>
    <row r="240" spans="1:7" x14ac:dyDescent="0.25">
      <c r="B240" s="171" t="s">
        <v>720</v>
      </c>
      <c r="F240" s="217"/>
      <c r="G240" s="217"/>
    </row>
    <row r="241" spans="1:7" x14ac:dyDescent="0.25">
      <c r="A241" s="150" t="s">
        <v>755</v>
      </c>
      <c r="B241" s="150" t="s">
        <v>722</v>
      </c>
      <c r="C241" s="215">
        <v>294192.58139494498</v>
      </c>
      <c r="D241" s="218" t="s">
        <v>1242</v>
      </c>
      <c r="F241" s="214">
        <f>IF($C$249=0,"",IF(C241="[Mark as ND1 if not relevant]","",C241/$C$249))</f>
        <v>0.66156324345095174</v>
      </c>
      <c r="G241" s="214" t="str">
        <f>IF($D$249=0,"",IF(D241="[Mark as ND1 if not relevant]","",D241/$D$249))</f>
        <v/>
      </c>
    </row>
    <row r="242" spans="1:7" x14ac:dyDescent="0.25">
      <c r="A242" s="150" t="s">
        <v>756</v>
      </c>
      <c r="B242" s="150" t="s">
        <v>724</v>
      </c>
      <c r="C242" s="215">
        <v>57978.768589148298</v>
      </c>
      <c r="D242" s="218" t="s">
        <v>1242</v>
      </c>
      <c r="F242" s="214">
        <f t="shared" ref="F242:F248" si="5">IF($C$249=0,"",IF(C242="[Mark as ND1 if not relevant]","",C242/$C$249))</f>
        <v>0.13037929786419888</v>
      </c>
      <c r="G242" s="214" t="str">
        <f t="shared" ref="G242:G248" si="6">IF($D$249=0,"",IF(D242="[Mark as ND1 if not relevant]","",D242/$D$249))</f>
        <v/>
      </c>
    </row>
    <row r="243" spans="1:7" x14ac:dyDescent="0.25">
      <c r="A243" s="150" t="s">
        <v>757</v>
      </c>
      <c r="B243" s="150" t="s">
        <v>726</v>
      </c>
      <c r="C243" s="215">
        <v>46129.540341487198</v>
      </c>
      <c r="D243" s="218" t="s">
        <v>1242</v>
      </c>
      <c r="F243" s="214">
        <f t="shared" si="5"/>
        <v>0.1037334394447112</v>
      </c>
      <c r="G243" s="214" t="str">
        <f t="shared" si="6"/>
        <v/>
      </c>
    </row>
    <row r="244" spans="1:7" x14ac:dyDescent="0.25">
      <c r="A244" s="150" t="s">
        <v>758</v>
      </c>
      <c r="B244" s="150" t="s">
        <v>728</v>
      </c>
      <c r="C244" s="215">
        <v>28949.393828270899</v>
      </c>
      <c r="D244" s="218" t="s">
        <v>1242</v>
      </c>
      <c r="F244" s="214">
        <f t="shared" si="5"/>
        <v>6.5099720686902882E-2</v>
      </c>
      <c r="G244" s="214" t="str">
        <f t="shared" si="6"/>
        <v/>
      </c>
    </row>
    <row r="245" spans="1:7" x14ac:dyDescent="0.25">
      <c r="A245" s="150" t="s">
        <v>759</v>
      </c>
      <c r="B245" s="150" t="s">
        <v>730</v>
      </c>
      <c r="C245" s="215">
        <v>16545.328250722599</v>
      </c>
      <c r="D245" s="218" t="s">
        <v>1242</v>
      </c>
      <c r="F245" s="214">
        <f t="shared" si="5"/>
        <v>3.7206176204743625E-2</v>
      </c>
      <c r="G245" s="214" t="str">
        <f t="shared" si="6"/>
        <v/>
      </c>
    </row>
    <row r="246" spans="1:7" x14ac:dyDescent="0.25">
      <c r="A246" s="150" t="s">
        <v>760</v>
      </c>
      <c r="B246" s="150" t="s">
        <v>732</v>
      </c>
      <c r="C246" s="215">
        <v>832.88033732270799</v>
      </c>
      <c r="D246" s="218" t="s">
        <v>1242</v>
      </c>
      <c r="F246" s="214">
        <f t="shared" si="5"/>
        <v>1.8729330792540547E-3</v>
      </c>
      <c r="G246" s="214" t="str">
        <f t="shared" si="6"/>
        <v/>
      </c>
    </row>
    <row r="247" spans="1:7" x14ac:dyDescent="0.25">
      <c r="A247" s="150" t="s">
        <v>761</v>
      </c>
      <c r="B247" s="150" t="s">
        <v>734</v>
      </c>
      <c r="C247" s="215">
        <v>64.564660039225203</v>
      </c>
      <c r="D247" s="218" t="s">
        <v>1242</v>
      </c>
      <c r="F247" s="214">
        <f t="shared" si="5"/>
        <v>1.4518926923760904E-4</v>
      </c>
      <c r="G247" s="214" t="str">
        <f t="shared" si="6"/>
        <v/>
      </c>
    </row>
    <row r="248" spans="1:7" x14ac:dyDescent="0.25">
      <c r="A248" s="150" t="s">
        <v>762</v>
      </c>
      <c r="B248" s="150" t="s">
        <v>736</v>
      </c>
      <c r="C248" s="215">
        <v>0</v>
      </c>
      <c r="D248" s="218" t="s">
        <v>1242</v>
      </c>
      <c r="F248" s="214">
        <f t="shared" si="5"/>
        <v>0</v>
      </c>
      <c r="G248" s="214" t="str">
        <f t="shared" si="6"/>
        <v/>
      </c>
    </row>
    <row r="249" spans="1:7" x14ac:dyDescent="0.25">
      <c r="A249" s="150" t="s">
        <v>763</v>
      </c>
      <c r="B249" s="180" t="s">
        <v>148</v>
      </c>
      <c r="C249" s="215">
        <f>SUM(C241:C248)</f>
        <v>444693.05740193592</v>
      </c>
      <c r="D249" s="218">
        <f>SUM(D241:D248)</f>
        <v>0</v>
      </c>
      <c r="F249" s="184">
        <f>SUM(F241:F248)</f>
        <v>0.99999999999999989</v>
      </c>
      <c r="G249" s="184">
        <f>SUM(G241:G248)</f>
        <v>0</v>
      </c>
    </row>
    <row r="250" spans="1:7" outlineLevel="1" x14ac:dyDescent="0.25">
      <c r="A250" s="150" t="s">
        <v>764</v>
      </c>
      <c r="B250" s="167" t="s">
        <v>739</v>
      </c>
      <c r="C250" s="215"/>
      <c r="D250" s="218"/>
      <c r="F250" s="214">
        <f t="shared" ref="F250:F255" si="7">IF($C$249=0,"",IF(C250="[for completion]","",C250/$C$249))</f>
        <v>0</v>
      </c>
      <c r="G250" s="214" t="str">
        <f t="shared" ref="G250:G255" si="8">IF($D$249=0,"",IF(D250="[for completion]","",D250/$D$249))</f>
        <v/>
      </c>
    </row>
    <row r="251" spans="1:7" outlineLevel="1" x14ac:dyDescent="0.25">
      <c r="A251" s="150" t="s">
        <v>765</v>
      </c>
      <c r="B251" s="167" t="s">
        <v>741</v>
      </c>
      <c r="C251" s="215"/>
      <c r="D251" s="218"/>
      <c r="F251" s="214">
        <f t="shared" si="7"/>
        <v>0</v>
      </c>
      <c r="G251" s="214" t="str">
        <f t="shared" si="8"/>
        <v/>
      </c>
    </row>
    <row r="252" spans="1:7" outlineLevel="1" x14ac:dyDescent="0.25">
      <c r="A252" s="150" t="s">
        <v>766</v>
      </c>
      <c r="B252" s="167" t="s">
        <v>743</v>
      </c>
      <c r="C252" s="215"/>
      <c r="D252" s="218"/>
      <c r="F252" s="214">
        <f t="shared" si="7"/>
        <v>0</v>
      </c>
      <c r="G252" s="214" t="str">
        <f t="shared" si="8"/>
        <v/>
      </c>
    </row>
    <row r="253" spans="1:7" outlineLevel="1" x14ac:dyDescent="0.25">
      <c r="A253" s="150" t="s">
        <v>767</v>
      </c>
      <c r="B253" s="167" t="s">
        <v>745</v>
      </c>
      <c r="C253" s="215"/>
      <c r="D253" s="218"/>
      <c r="F253" s="214">
        <f t="shared" si="7"/>
        <v>0</v>
      </c>
      <c r="G253" s="214" t="str">
        <f t="shared" si="8"/>
        <v/>
      </c>
    </row>
    <row r="254" spans="1:7" outlineLevel="1" x14ac:dyDescent="0.25">
      <c r="A254" s="150" t="s">
        <v>768</v>
      </c>
      <c r="B254" s="167" t="s">
        <v>747</v>
      </c>
      <c r="C254" s="215"/>
      <c r="D254" s="218"/>
      <c r="F254" s="214">
        <f t="shared" si="7"/>
        <v>0</v>
      </c>
      <c r="G254" s="214" t="str">
        <f t="shared" si="8"/>
        <v/>
      </c>
    </row>
    <row r="255" spans="1:7" outlineLevel="1" x14ac:dyDescent="0.25">
      <c r="A255" s="150" t="s">
        <v>769</v>
      </c>
      <c r="B255" s="167" t="s">
        <v>749</v>
      </c>
      <c r="C255" s="215"/>
      <c r="D255" s="218"/>
      <c r="F255" s="214">
        <f t="shared" si="7"/>
        <v>0</v>
      </c>
      <c r="G255" s="214" t="str">
        <f t="shared" si="8"/>
        <v/>
      </c>
    </row>
    <row r="256" spans="1:7" outlineLevel="1" x14ac:dyDescent="0.25">
      <c r="A256" s="150" t="s">
        <v>770</v>
      </c>
      <c r="B256" s="167"/>
      <c r="F256" s="164"/>
      <c r="G256" s="164"/>
    </row>
    <row r="257" spans="1:14" outlineLevel="1" x14ac:dyDescent="0.25">
      <c r="A257" s="150" t="s">
        <v>771</v>
      </c>
      <c r="B257" s="167"/>
      <c r="F257" s="164"/>
      <c r="G257" s="164"/>
    </row>
    <row r="258" spans="1:14" outlineLevel="1" x14ac:dyDescent="0.25">
      <c r="A258" s="150" t="s">
        <v>772</v>
      </c>
      <c r="B258" s="167"/>
      <c r="F258" s="164"/>
      <c r="G258" s="164"/>
    </row>
    <row r="259" spans="1:14" ht="15" customHeight="1" x14ac:dyDescent="0.25">
      <c r="A259" s="161"/>
      <c r="B259" s="333" t="s">
        <v>773</v>
      </c>
      <c r="C259" s="161" t="s">
        <v>515</v>
      </c>
      <c r="D259" s="161"/>
      <c r="E259" s="168"/>
      <c r="F259" s="161"/>
      <c r="G259" s="161"/>
    </row>
    <row r="260" spans="1:14" x14ac:dyDescent="0.25">
      <c r="A260" s="150" t="s">
        <v>774</v>
      </c>
      <c r="B260" s="150" t="s">
        <v>775</v>
      </c>
      <c r="C260" s="184">
        <v>0.735913460061138</v>
      </c>
      <c r="E260" s="166"/>
      <c r="F260" s="166"/>
      <c r="G260" s="166"/>
    </row>
    <row r="261" spans="1:14" x14ac:dyDescent="0.25">
      <c r="A261" s="150" t="s">
        <v>776</v>
      </c>
      <c r="B261" s="150" t="s">
        <v>777</v>
      </c>
      <c r="C261" s="184">
        <v>4.9799903476793701E-2</v>
      </c>
      <c r="E261" s="166"/>
      <c r="F261" s="166"/>
    </row>
    <row r="262" spans="1:14" x14ac:dyDescent="0.25">
      <c r="A262" s="150" t="s">
        <v>778</v>
      </c>
      <c r="B262" s="150" t="s">
        <v>779</v>
      </c>
      <c r="C262" s="184">
        <v>0</v>
      </c>
      <c r="E262" s="166"/>
      <c r="F262" s="166"/>
    </row>
    <row r="263" spans="1:14" s="274" customFormat="1" x14ac:dyDescent="0.25">
      <c r="A263" s="275" t="s">
        <v>780</v>
      </c>
      <c r="B263" s="275" t="s">
        <v>2528</v>
      </c>
      <c r="C263" s="276">
        <v>1.0718389606209E-2</v>
      </c>
      <c r="D263" s="275"/>
      <c r="E263" s="240"/>
      <c r="F263" s="240"/>
      <c r="G263" s="273"/>
    </row>
    <row r="264" spans="1:14" x14ac:dyDescent="0.25">
      <c r="A264" s="275" t="s">
        <v>1426</v>
      </c>
      <c r="B264" s="171" t="s">
        <v>1418</v>
      </c>
      <c r="C264" s="184">
        <v>0</v>
      </c>
      <c r="D264" s="177"/>
      <c r="E264" s="177"/>
      <c r="F264" s="178"/>
      <c r="G264" s="178"/>
      <c r="H264" s="145"/>
      <c r="I264" s="150"/>
      <c r="J264" s="150"/>
      <c r="K264" s="150"/>
      <c r="L264" s="145"/>
      <c r="M264" s="145"/>
      <c r="N264" s="145"/>
    </row>
    <row r="265" spans="1:14" x14ac:dyDescent="0.25">
      <c r="A265" s="275" t="s">
        <v>2529</v>
      </c>
      <c r="B265" s="150" t="s">
        <v>146</v>
      </c>
      <c r="C265" s="276">
        <f>C266+C270</f>
        <v>0.20356824685585578</v>
      </c>
      <c r="E265" s="166"/>
      <c r="F265" s="166"/>
    </row>
    <row r="266" spans="1:14" outlineLevel="1" x14ac:dyDescent="0.25">
      <c r="A266" s="150" t="s">
        <v>781</v>
      </c>
      <c r="B266" s="167" t="s">
        <v>783</v>
      </c>
      <c r="C266" s="276">
        <v>0.180475038830861</v>
      </c>
      <c r="E266" s="166"/>
      <c r="F266" s="166"/>
    </row>
    <row r="267" spans="1:14" outlineLevel="1" x14ac:dyDescent="0.25">
      <c r="A267" s="275" t="s">
        <v>782</v>
      </c>
      <c r="B267" s="167" t="s">
        <v>785</v>
      </c>
      <c r="C267" s="222"/>
      <c r="E267" s="166"/>
      <c r="F267" s="166"/>
    </row>
    <row r="268" spans="1:14" outlineLevel="1" x14ac:dyDescent="0.25">
      <c r="A268" s="275" t="s">
        <v>784</v>
      </c>
      <c r="B268" s="167" t="s">
        <v>787</v>
      </c>
      <c r="C268" s="184"/>
      <c r="E268" s="166"/>
      <c r="F268" s="166"/>
    </row>
    <row r="269" spans="1:14" outlineLevel="1" x14ac:dyDescent="0.25">
      <c r="A269" s="275" t="s">
        <v>786</v>
      </c>
      <c r="B269" s="167" t="s">
        <v>789</v>
      </c>
      <c r="C269" s="184"/>
      <c r="E269" s="166"/>
      <c r="F269" s="166"/>
    </row>
    <row r="270" spans="1:14" outlineLevel="1" x14ac:dyDescent="0.25">
      <c r="A270" s="275" t="s">
        <v>788</v>
      </c>
      <c r="B270" s="167" t="s">
        <v>3039</v>
      </c>
      <c r="C270" s="184">
        <v>2.3093208024994798E-2</v>
      </c>
      <c r="E270" s="166"/>
      <c r="F270" s="166"/>
    </row>
    <row r="271" spans="1:14" outlineLevel="1" x14ac:dyDescent="0.25">
      <c r="A271" s="275" t="s">
        <v>790</v>
      </c>
      <c r="B271" s="167" t="s">
        <v>150</v>
      </c>
      <c r="C271" s="184"/>
      <c r="E271" s="166"/>
      <c r="F271" s="166"/>
    </row>
    <row r="272" spans="1:14" outlineLevel="1" x14ac:dyDescent="0.25">
      <c r="A272" s="275" t="s">
        <v>791</v>
      </c>
      <c r="B272" s="167" t="s">
        <v>150</v>
      </c>
      <c r="C272" s="184"/>
      <c r="E272" s="166"/>
      <c r="F272" s="166"/>
    </row>
    <row r="273" spans="1:7" outlineLevel="1" x14ac:dyDescent="0.25">
      <c r="A273" s="275" t="s">
        <v>792</v>
      </c>
      <c r="B273" s="167" t="s">
        <v>150</v>
      </c>
      <c r="C273" s="184"/>
      <c r="E273" s="166"/>
      <c r="F273" s="166"/>
    </row>
    <row r="274" spans="1:7" outlineLevel="1" x14ac:dyDescent="0.25">
      <c r="A274" s="275" t="s">
        <v>793</v>
      </c>
      <c r="B274" s="167" t="s">
        <v>150</v>
      </c>
      <c r="C274" s="184"/>
      <c r="E274" s="166"/>
      <c r="F274" s="166"/>
    </row>
    <row r="275" spans="1:7" outlineLevel="1" x14ac:dyDescent="0.25">
      <c r="A275" s="275" t="s">
        <v>794</v>
      </c>
      <c r="B275" s="167" t="s">
        <v>150</v>
      </c>
      <c r="C275" s="184"/>
      <c r="E275" s="166"/>
      <c r="F275" s="166"/>
    </row>
    <row r="276" spans="1:7" ht="15" customHeight="1" x14ac:dyDescent="0.25">
      <c r="A276" s="161"/>
      <c r="B276" s="333" t="s">
        <v>795</v>
      </c>
      <c r="C276" s="161" t="s">
        <v>515</v>
      </c>
      <c r="D276" s="161"/>
      <c r="E276" s="168"/>
      <c r="F276" s="161"/>
      <c r="G276" s="163"/>
    </row>
    <row r="277" spans="1:7" x14ac:dyDescent="0.25">
      <c r="A277" s="150" t="s">
        <v>7</v>
      </c>
      <c r="B277" s="150" t="s">
        <v>1419</v>
      </c>
      <c r="C277" s="184">
        <v>1</v>
      </c>
      <c r="E277" s="145"/>
      <c r="F277" s="145"/>
    </row>
    <row r="278" spans="1:7" x14ac:dyDescent="0.25">
      <c r="A278" s="150" t="s">
        <v>796</v>
      </c>
      <c r="B278" s="150" t="s">
        <v>797</v>
      </c>
      <c r="C278" s="184">
        <v>0</v>
      </c>
      <c r="E278" s="145"/>
      <c r="F278" s="145"/>
    </row>
    <row r="279" spans="1:7" x14ac:dyDescent="0.25">
      <c r="A279" s="150" t="s">
        <v>798</v>
      </c>
      <c r="B279" s="150" t="s">
        <v>146</v>
      </c>
      <c r="C279" s="184">
        <v>0</v>
      </c>
      <c r="E279" s="145"/>
      <c r="F279" s="145"/>
    </row>
    <row r="280" spans="1:7" outlineLevel="1" x14ac:dyDescent="0.25">
      <c r="A280" s="150" t="s">
        <v>799</v>
      </c>
      <c r="C280" s="184"/>
      <c r="E280" s="145"/>
      <c r="F280" s="145"/>
    </row>
    <row r="281" spans="1:7" outlineLevel="1" x14ac:dyDescent="0.25">
      <c r="A281" s="150" t="s">
        <v>800</v>
      </c>
      <c r="C281" s="184"/>
      <c r="E281" s="145"/>
      <c r="F281" s="145"/>
    </row>
    <row r="282" spans="1:7" outlineLevel="1" x14ac:dyDescent="0.25">
      <c r="A282" s="150" t="s">
        <v>801</v>
      </c>
      <c r="C282" s="184"/>
      <c r="E282" s="145"/>
      <c r="F282" s="145"/>
    </row>
    <row r="283" spans="1:7" outlineLevel="1" x14ac:dyDescent="0.25">
      <c r="A283" s="150" t="s">
        <v>802</v>
      </c>
      <c r="C283" s="184"/>
      <c r="E283" s="145"/>
      <c r="F283" s="145"/>
    </row>
    <row r="284" spans="1:7" outlineLevel="1" x14ac:dyDescent="0.25">
      <c r="A284" s="150" t="s">
        <v>803</v>
      </c>
      <c r="C284" s="184"/>
      <c r="E284" s="145"/>
      <c r="F284" s="145"/>
    </row>
    <row r="285" spans="1:7" outlineLevel="1" x14ac:dyDescent="0.25">
      <c r="A285" s="150" t="s">
        <v>804</v>
      </c>
      <c r="C285" s="184"/>
      <c r="E285" s="145"/>
      <c r="F285" s="145"/>
    </row>
    <row r="286" spans="1:7" s="224" customFormat="1" x14ac:dyDescent="0.25">
      <c r="A286" s="162"/>
      <c r="B286" s="162" t="s">
        <v>2638</v>
      </c>
      <c r="C286" s="162" t="s">
        <v>113</v>
      </c>
      <c r="D286" s="162" t="s">
        <v>1702</v>
      </c>
      <c r="E286" s="162"/>
      <c r="F286" s="162" t="s">
        <v>515</v>
      </c>
      <c r="G286" s="162" t="s">
        <v>1961</v>
      </c>
    </row>
    <row r="287" spans="1:7" s="224" customFormat="1" x14ac:dyDescent="0.25">
      <c r="A287" s="342" t="s">
        <v>2061</v>
      </c>
      <c r="B287" s="343" t="s">
        <v>2692</v>
      </c>
      <c r="C287" s="255">
        <v>26635.015487276502</v>
      </c>
      <c r="D287" s="262">
        <v>10945</v>
      </c>
      <c r="E287" s="264"/>
      <c r="F287" s="254">
        <f>IF($C$305=0,"",IF(C287="[For completion]","",C287/$C$305))</f>
        <v>5.989528067492092E-2</v>
      </c>
      <c r="G287" s="254">
        <f>IF($D$305=0,"",IF(D287="[For completion]","",D287/$D$305))</f>
        <v>3.9897204097255133E-2</v>
      </c>
    </row>
    <row r="288" spans="1:7" s="224" customFormat="1" x14ac:dyDescent="0.25">
      <c r="A288" s="342" t="s">
        <v>2062</v>
      </c>
      <c r="B288" s="343" t="s">
        <v>3041</v>
      </c>
      <c r="C288" s="255">
        <v>16635.944881023399</v>
      </c>
      <c r="D288" s="262">
        <v>8539</v>
      </c>
      <c r="E288" s="264"/>
      <c r="F288" s="254">
        <f t="shared" ref="F288:F304" si="9">IF($C$305=0,"",IF(C288="[For completion]","",C288/$C$305))</f>
        <v>3.7409949636312237E-2</v>
      </c>
      <c r="G288" s="254">
        <f t="shared" ref="G288:G304" si="10">IF($D$305=0,"",IF(D288="[For completion]","",D288/$D$305))</f>
        <v>3.1126745160937556E-2</v>
      </c>
    </row>
    <row r="289" spans="1:7" s="224" customFormat="1" x14ac:dyDescent="0.25">
      <c r="A289" s="342" t="s">
        <v>2063</v>
      </c>
      <c r="B289" s="343" t="s">
        <v>3042</v>
      </c>
      <c r="C289" s="255">
        <v>48939.7372054437</v>
      </c>
      <c r="D289" s="262">
        <v>28218</v>
      </c>
      <c r="E289" s="264"/>
      <c r="F289" s="254">
        <f t="shared" si="9"/>
        <v>0.11005284744351576</v>
      </c>
      <c r="G289" s="254">
        <f t="shared" si="10"/>
        <v>0.10286151715087669</v>
      </c>
    </row>
    <row r="290" spans="1:7" s="224" customFormat="1" x14ac:dyDescent="0.25">
      <c r="A290" s="342" t="s">
        <v>2064</v>
      </c>
      <c r="B290" s="343" t="s">
        <v>3043</v>
      </c>
      <c r="C290" s="255">
        <v>58030.332101810498</v>
      </c>
      <c r="D290" s="262">
        <v>34658</v>
      </c>
      <c r="E290" s="264"/>
      <c r="F290" s="254">
        <f t="shared" si="9"/>
        <v>0.13049525090598013</v>
      </c>
      <c r="G290" s="254">
        <f t="shared" si="10"/>
        <v>0.12633689352240002</v>
      </c>
    </row>
    <row r="291" spans="1:7" s="224" customFormat="1" x14ac:dyDescent="0.25">
      <c r="A291" s="342" t="s">
        <v>2065</v>
      </c>
      <c r="B291" s="343" t="s">
        <v>3044</v>
      </c>
      <c r="C291" s="255">
        <v>26981.649529562899</v>
      </c>
      <c r="D291" s="262">
        <v>17533</v>
      </c>
      <c r="E291" s="264"/>
      <c r="F291" s="254">
        <f t="shared" si="9"/>
        <v>6.0674771239292623E-2</v>
      </c>
      <c r="G291" s="254">
        <f t="shared" si="10"/>
        <v>6.3912076695950129E-2</v>
      </c>
    </row>
    <row r="292" spans="1:7" s="224" customFormat="1" x14ac:dyDescent="0.25">
      <c r="A292" s="342" t="s">
        <v>2066</v>
      </c>
      <c r="B292" s="343" t="s">
        <v>3045</v>
      </c>
      <c r="C292" s="255">
        <v>13753.1233353236</v>
      </c>
      <c r="D292" s="262">
        <v>9414</v>
      </c>
      <c r="E292" s="264"/>
      <c r="F292" s="254">
        <f t="shared" si="9"/>
        <v>3.0927227458137359E-2</v>
      </c>
      <c r="G292" s="254">
        <f t="shared" si="10"/>
        <v>3.4316334341851058E-2</v>
      </c>
    </row>
    <row r="293" spans="1:7" s="224" customFormat="1" x14ac:dyDescent="0.25">
      <c r="A293" s="342" t="s">
        <v>2067</v>
      </c>
      <c r="B293" s="343" t="s">
        <v>3046</v>
      </c>
      <c r="C293" s="255">
        <v>8735.6725352808808</v>
      </c>
      <c r="D293" s="262">
        <v>6968</v>
      </c>
      <c r="E293" s="264"/>
      <c r="F293" s="254">
        <f t="shared" si="9"/>
        <v>1.9644274606665436E-2</v>
      </c>
      <c r="G293" s="254">
        <f t="shared" si="10"/>
        <v>2.5400065614406008E-2</v>
      </c>
    </row>
    <row r="294" spans="1:7" s="224" customFormat="1" x14ac:dyDescent="0.25">
      <c r="A294" s="342" t="s">
        <v>2068</v>
      </c>
      <c r="B294" s="343" t="s">
        <v>3047</v>
      </c>
      <c r="C294" s="255">
        <v>14139.4682477266</v>
      </c>
      <c r="D294" s="262">
        <v>3499</v>
      </c>
      <c r="E294" s="264"/>
      <c r="F294" s="254">
        <f t="shared" si="9"/>
        <v>3.1796017527989558E-2</v>
      </c>
      <c r="G294" s="254">
        <f t="shared" si="10"/>
        <v>1.2754711478875807E-2</v>
      </c>
    </row>
    <row r="295" spans="1:7" s="224" customFormat="1" x14ac:dyDescent="0.25">
      <c r="A295" s="342" t="s">
        <v>2069</v>
      </c>
      <c r="B295" s="343" t="s">
        <v>3048</v>
      </c>
      <c r="C295" s="255">
        <v>11787.7866160506</v>
      </c>
      <c r="D295" s="262">
        <v>5268</v>
      </c>
      <c r="E295" s="264"/>
      <c r="F295" s="254">
        <f t="shared" si="9"/>
        <v>2.650769203576013E-2</v>
      </c>
      <c r="G295" s="254">
        <f t="shared" si="10"/>
        <v>1.9203149491488353E-2</v>
      </c>
    </row>
    <row r="296" spans="1:7" s="224" customFormat="1" x14ac:dyDescent="0.25">
      <c r="A296" s="342" t="s">
        <v>2070</v>
      </c>
      <c r="B296" s="343" t="s">
        <v>3049</v>
      </c>
      <c r="C296" s="255">
        <v>39829.725912343201</v>
      </c>
      <c r="D296" s="262">
        <v>24710</v>
      </c>
      <c r="E296" s="264"/>
      <c r="F296" s="254">
        <f t="shared" si="9"/>
        <v>8.9566781512275442E-2</v>
      </c>
      <c r="G296" s="254">
        <f t="shared" si="10"/>
        <v>9.0073998468997191E-2</v>
      </c>
    </row>
    <row r="297" spans="1:7" s="224" customFormat="1" x14ac:dyDescent="0.25">
      <c r="A297" s="342" t="s">
        <v>2071</v>
      </c>
      <c r="B297" s="343" t="s">
        <v>3050</v>
      </c>
      <c r="C297" s="255">
        <v>89707.291448374104</v>
      </c>
      <c r="D297" s="262">
        <v>69590</v>
      </c>
      <c r="E297" s="264"/>
      <c r="F297" s="254">
        <f t="shared" si="9"/>
        <v>0.20172856300586697</v>
      </c>
      <c r="G297" s="254">
        <f t="shared" si="10"/>
        <v>0.25367258411402327</v>
      </c>
    </row>
    <row r="298" spans="1:7" s="224" customFormat="1" x14ac:dyDescent="0.25">
      <c r="A298" s="342" t="s">
        <v>2072</v>
      </c>
      <c r="B298" s="343" t="s">
        <v>3051</v>
      </c>
      <c r="C298" s="255">
        <v>12012.200905944699</v>
      </c>
      <c r="D298" s="262">
        <v>10016</v>
      </c>
      <c r="E298" s="264"/>
      <c r="F298" s="254">
        <f t="shared" si="9"/>
        <v>2.7012341897409017E-2</v>
      </c>
      <c r="G298" s="254">
        <f t="shared" si="10"/>
        <v>3.6510771698319545E-2</v>
      </c>
    </row>
    <row r="299" spans="1:7" s="224" customFormat="1" x14ac:dyDescent="0.25">
      <c r="A299" s="342" t="s">
        <v>2073</v>
      </c>
      <c r="B299" s="343" t="s">
        <v>3052</v>
      </c>
      <c r="C299" s="255">
        <v>7487.2964580217003</v>
      </c>
      <c r="D299" s="262">
        <v>7300</v>
      </c>
      <c r="E299" s="264"/>
      <c r="F299" s="254">
        <f t="shared" si="9"/>
        <v>1.6836998764418836E-2</v>
      </c>
      <c r="G299" s="254">
        <f t="shared" si="10"/>
        <v>2.6610286880764042E-2</v>
      </c>
    </row>
    <row r="300" spans="1:7" s="224" customFormat="1" x14ac:dyDescent="0.25">
      <c r="A300" s="342" t="s">
        <v>2074</v>
      </c>
      <c r="B300" s="343" t="s">
        <v>3053</v>
      </c>
      <c r="C300" s="255">
        <v>22851.675347275101</v>
      </c>
      <c r="D300" s="262">
        <v>27222</v>
      </c>
      <c r="E300" s="264"/>
      <c r="F300" s="254">
        <f t="shared" si="9"/>
        <v>5.1387524421415948E-2</v>
      </c>
      <c r="G300" s="254">
        <f t="shared" si="10"/>
        <v>9.9230853351802567E-2</v>
      </c>
    </row>
    <row r="301" spans="1:7" s="224" customFormat="1" x14ac:dyDescent="0.25">
      <c r="A301" s="342" t="s">
        <v>2075</v>
      </c>
      <c r="B301" s="263"/>
      <c r="C301" s="255"/>
      <c r="D301" s="262"/>
      <c r="E301" s="264"/>
      <c r="F301" s="254">
        <f t="shared" si="9"/>
        <v>0</v>
      </c>
      <c r="G301" s="254">
        <f t="shared" si="10"/>
        <v>0</v>
      </c>
    </row>
    <row r="302" spans="1:7" s="224" customFormat="1" x14ac:dyDescent="0.25">
      <c r="A302" s="342" t="s">
        <v>2076</v>
      </c>
      <c r="B302" s="263"/>
      <c r="C302" s="255"/>
      <c r="D302" s="262"/>
      <c r="E302" s="264"/>
      <c r="F302" s="254">
        <f t="shared" si="9"/>
        <v>0</v>
      </c>
      <c r="G302" s="254">
        <f t="shared" si="10"/>
        <v>0</v>
      </c>
    </row>
    <row r="303" spans="1:7" s="224" customFormat="1" x14ac:dyDescent="0.25">
      <c r="A303" s="342" t="s">
        <v>2077</v>
      </c>
      <c r="B303" s="263"/>
      <c r="C303" s="255"/>
      <c r="D303" s="262"/>
      <c r="E303" s="264"/>
      <c r="F303" s="254">
        <f t="shared" si="9"/>
        <v>0</v>
      </c>
      <c r="G303" s="254">
        <f t="shared" si="10"/>
        <v>0</v>
      </c>
    </row>
    <row r="304" spans="1:7" s="224" customFormat="1" x14ac:dyDescent="0.25">
      <c r="A304" s="342" t="s">
        <v>2078</v>
      </c>
      <c r="B304" s="263" t="s">
        <v>2118</v>
      </c>
      <c r="C304" s="604">
        <f>C343-C287-C288-C289-C290-C291-C292-C293-C294-C295-C296-C297-C298-C299-C300</f>
        <v>47166.137390458985</v>
      </c>
      <c r="D304" s="604">
        <f>D343-D287-D288-D289-D290-D291-D292-D293-D294-D295-D296-D297-D298-D299-D300</f>
        <v>10450</v>
      </c>
      <c r="E304" s="264"/>
      <c r="F304" s="254">
        <f t="shared" si="9"/>
        <v>0.10606447887003988</v>
      </c>
      <c r="G304" s="254">
        <f t="shared" si="10"/>
        <v>3.8092807932052636E-2</v>
      </c>
    </row>
    <row r="305" spans="1:7" s="224" customFormat="1" x14ac:dyDescent="0.25">
      <c r="A305" s="342" t="s">
        <v>2079</v>
      </c>
      <c r="B305" s="263" t="s">
        <v>148</v>
      </c>
      <c r="C305" s="255">
        <f>SUM(C287:C304)</f>
        <v>444693.05740191636</v>
      </c>
      <c r="D305" s="262">
        <f>SUM(D287:D304)</f>
        <v>274330</v>
      </c>
      <c r="E305" s="264"/>
      <c r="F305" s="308">
        <f>SUM(F287:F304)</f>
        <v>1</v>
      </c>
      <c r="G305" s="308">
        <f>SUM(G287:G304)</f>
        <v>1</v>
      </c>
    </row>
    <row r="306" spans="1:7" s="224" customFormat="1" x14ac:dyDescent="0.25">
      <c r="A306" s="342" t="s">
        <v>2080</v>
      </c>
      <c r="B306" s="263"/>
      <c r="C306" s="262"/>
      <c r="D306" s="262"/>
      <c r="E306" s="264"/>
      <c r="F306" s="264"/>
      <c r="G306" s="264"/>
    </row>
    <row r="307" spans="1:7" s="224" customFormat="1" x14ac:dyDescent="0.25">
      <c r="A307" s="342" t="s">
        <v>2081</v>
      </c>
      <c r="B307" s="263"/>
      <c r="C307" s="262"/>
      <c r="D307" s="262"/>
      <c r="E307" s="264"/>
      <c r="F307" s="264"/>
      <c r="G307" s="264"/>
    </row>
    <row r="308" spans="1:7" s="224" customFormat="1" x14ac:dyDescent="0.25">
      <c r="A308" s="342" t="s">
        <v>2082</v>
      </c>
      <c r="B308" s="263"/>
      <c r="C308" s="262"/>
      <c r="D308" s="262"/>
      <c r="E308" s="264"/>
      <c r="F308" s="264"/>
      <c r="G308" s="264"/>
    </row>
    <row r="309" spans="1:7" s="269" customFormat="1" x14ac:dyDescent="0.25">
      <c r="A309" s="162"/>
      <c r="B309" s="162" t="s">
        <v>2639</v>
      </c>
      <c r="C309" s="162" t="s">
        <v>113</v>
      </c>
      <c r="D309" s="162" t="s">
        <v>1702</v>
      </c>
      <c r="E309" s="162"/>
      <c r="F309" s="162" t="s">
        <v>515</v>
      </c>
      <c r="G309" s="162" t="s">
        <v>1961</v>
      </c>
    </row>
    <row r="310" spans="1:7" s="269" customFormat="1" x14ac:dyDescent="0.25">
      <c r="A310" s="342" t="s">
        <v>2083</v>
      </c>
      <c r="B310" s="343" t="s">
        <v>3054</v>
      </c>
      <c r="C310" s="255">
        <v>26635.015487276502</v>
      </c>
      <c r="D310" s="600">
        <v>10945</v>
      </c>
      <c r="E310" s="282"/>
      <c r="F310" s="254">
        <f>IF($C$328=0,"",IF(C310="[For completion]","",C310/$C$328))</f>
        <v>5.989528067492092E-2</v>
      </c>
      <c r="G310" s="254">
        <f>IF($D$328=0,"",IF(D310="[For completion]","",D310/$D$328))</f>
        <v>3.9897204097255133E-2</v>
      </c>
    </row>
    <row r="311" spans="1:7" s="269" customFormat="1" x14ac:dyDescent="0.25">
      <c r="A311" s="342" t="s">
        <v>2084</v>
      </c>
      <c r="B311" s="343" t="s">
        <v>3055</v>
      </c>
      <c r="C311" s="255">
        <v>16635.944881023399</v>
      </c>
      <c r="D311" s="600">
        <v>8539</v>
      </c>
      <c r="E311" s="282"/>
      <c r="F311" s="282"/>
      <c r="G311" s="282"/>
    </row>
    <row r="312" spans="1:7" s="269" customFormat="1" x14ac:dyDescent="0.25">
      <c r="A312" s="342" t="s">
        <v>2085</v>
      </c>
      <c r="B312" s="343" t="s">
        <v>3056</v>
      </c>
      <c r="C312" s="255">
        <v>48939.7372054437</v>
      </c>
      <c r="D312" s="600">
        <v>28218</v>
      </c>
      <c r="E312" s="282"/>
      <c r="F312" s="282"/>
      <c r="G312" s="282"/>
    </row>
    <row r="313" spans="1:7" s="269" customFormat="1" x14ac:dyDescent="0.25">
      <c r="A313" s="342" t="s">
        <v>2086</v>
      </c>
      <c r="B313" s="343" t="s">
        <v>3057</v>
      </c>
      <c r="C313" s="255">
        <v>58030.332101810498</v>
      </c>
      <c r="D313" s="600">
        <v>34658</v>
      </c>
      <c r="E313" s="282"/>
      <c r="F313" s="282"/>
      <c r="G313" s="282"/>
    </row>
    <row r="314" spans="1:7" s="269" customFormat="1" x14ac:dyDescent="0.25">
      <c r="A314" s="342" t="s">
        <v>2087</v>
      </c>
      <c r="B314" s="343" t="s">
        <v>3058</v>
      </c>
      <c r="C314" s="255">
        <v>26981.649529562899</v>
      </c>
      <c r="D314" s="600">
        <v>17533</v>
      </c>
      <c r="E314" s="282"/>
      <c r="F314" s="282"/>
      <c r="G314" s="282"/>
    </row>
    <row r="315" spans="1:7" s="269" customFormat="1" x14ac:dyDescent="0.25">
      <c r="A315" s="342" t="s">
        <v>2088</v>
      </c>
      <c r="B315" s="343" t="s">
        <v>3059</v>
      </c>
      <c r="C315" s="255">
        <v>13753.1233353236</v>
      </c>
      <c r="D315" s="600">
        <v>9414</v>
      </c>
      <c r="E315" s="282"/>
      <c r="F315" s="282"/>
      <c r="G315" s="282"/>
    </row>
    <row r="316" spans="1:7" s="269" customFormat="1" x14ac:dyDescent="0.25">
      <c r="A316" s="342" t="s">
        <v>2089</v>
      </c>
      <c r="B316" s="343" t="s">
        <v>3060</v>
      </c>
      <c r="C316" s="255">
        <v>8735.6725352808808</v>
      </c>
      <c r="D316" s="600">
        <v>6968</v>
      </c>
      <c r="E316" s="282"/>
      <c r="F316" s="282"/>
      <c r="G316" s="282"/>
    </row>
    <row r="317" spans="1:7" s="269" customFormat="1" x14ac:dyDescent="0.25">
      <c r="A317" s="342" t="s">
        <v>2090</v>
      </c>
      <c r="B317" s="343" t="s">
        <v>3061</v>
      </c>
      <c r="C317" s="255">
        <v>14139.4682477266</v>
      </c>
      <c r="D317" s="600">
        <v>3499</v>
      </c>
      <c r="E317" s="282"/>
      <c r="F317" s="282"/>
      <c r="G317" s="282"/>
    </row>
    <row r="318" spans="1:7" s="269" customFormat="1" x14ac:dyDescent="0.25">
      <c r="A318" s="342" t="s">
        <v>2091</v>
      </c>
      <c r="B318" s="343" t="s">
        <v>3062</v>
      </c>
      <c r="C318" s="255">
        <v>11787.7866160506</v>
      </c>
      <c r="D318" s="600">
        <v>5268</v>
      </c>
      <c r="E318" s="282"/>
      <c r="F318" s="282"/>
      <c r="G318" s="282"/>
    </row>
    <row r="319" spans="1:7" s="269" customFormat="1" x14ac:dyDescent="0.25">
      <c r="A319" s="342" t="s">
        <v>2092</v>
      </c>
      <c r="B319" s="343" t="s">
        <v>3063</v>
      </c>
      <c r="C319" s="255">
        <v>39829.725912343201</v>
      </c>
      <c r="D319" s="600">
        <v>24710</v>
      </c>
      <c r="E319" s="282"/>
      <c r="F319" s="282"/>
      <c r="G319" s="282"/>
    </row>
    <row r="320" spans="1:7" s="269" customFormat="1" x14ac:dyDescent="0.25">
      <c r="A320" s="342" t="s">
        <v>2240</v>
      </c>
      <c r="B320" s="343" t="s">
        <v>3064</v>
      </c>
      <c r="C320" s="255">
        <v>89707.291448374104</v>
      </c>
      <c r="D320" s="600">
        <v>69590</v>
      </c>
      <c r="E320" s="282"/>
      <c r="F320" s="282"/>
      <c r="G320" s="282"/>
    </row>
    <row r="321" spans="1:7" s="269" customFormat="1" x14ac:dyDescent="0.25">
      <c r="A321" s="342" t="s">
        <v>2285</v>
      </c>
      <c r="B321" s="343" t="s">
        <v>3065</v>
      </c>
      <c r="C321" s="255">
        <v>12012.200905944699</v>
      </c>
      <c r="D321" s="600">
        <v>10016</v>
      </c>
      <c r="E321" s="282"/>
      <c r="F321" s="282"/>
      <c r="G321" s="282"/>
    </row>
    <row r="322" spans="1:7" s="269" customFormat="1" x14ac:dyDescent="0.25">
      <c r="A322" s="342" t="s">
        <v>2286</v>
      </c>
      <c r="B322" s="343" t="s">
        <v>3066</v>
      </c>
      <c r="C322" s="255">
        <v>7487.2964580217003</v>
      </c>
      <c r="D322" s="600">
        <v>7300</v>
      </c>
      <c r="E322" s="282"/>
      <c r="F322" s="282"/>
      <c r="G322" s="282"/>
    </row>
    <row r="323" spans="1:7" s="269" customFormat="1" x14ac:dyDescent="0.25">
      <c r="A323" s="342" t="s">
        <v>2287</v>
      </c>
      <c r="B323" s="343" t="s">
        <v>3067</v>
      </c>
      <c r="C323" s="255">
        <v>22851.675347275101</v>
      </c>
      <c r="D323" s="600">
        <v>27222</v>
      </c>
      <c r="E323" s="282"/>
      <c r="F323" s="282"/>
      <c r="G323" s="282"/>
    </row>
    <row r="324" spans="1:7" s="269" customFormat="1" x14ac:dyDescent="0.25">
      <c r="A324" s="342" t="s">
        <v>2288</v>
      </c>
      <c r="B324" s="343"/>
      <c r="C324" s="255"/>
      <c r="D324" s="600"/>
      <c r="E324" s="282"/>
      <c r="F324" s="282"/>
      <c r="G324" s="282"/>
    </row>
    <row r="325" spans="1:7" s="269" customFormat="1" x14ac:dyDescent="0.25">
      <c r="A325" s="342" t="s">
        <v>2289</v>
      </c>
      <c r="B325" s="343"/>
      <c r="C325" s="255"/>
      <c r="D325" s="600"/>
      <c r="E325" s="282"/>
      <c r="F325" s="282"/>
      <c r="G325" s="282"/>
    </row>
    <row r="326" spans="1:7" s="269" customFormat="1" x14ac:dyDescent="0.25">
      <c r="A326" s="342" t="s">
        <v>2290</v>
      </c>
      <c r="B326" s="343"/>
      <c r="C326" s="255"/>
      <c r="D326" s="600"/>
      <c r="E326" s="282"/>
      <c r="F326" s="282"/>
      <c r="G326" s="282"/>
    </row>
    <row r="327" spans="1:7" s="269" customFormat="1" x14ac:dyDescent="0.25">
      <c r="A327" s="342" t="s">
        <v>2291</v>
      </c>
      <c r="B327" s="281" t="s">
        <v>2118</v>
      </c>
      <c r="C327" s="604">
        <f>C343-C310-C311-C312-C313-C314-C315-C316-C317-C318-C319-C320-C321-C322-C323</f>
        <v>47166.137390458985</v>
      </c>
      <c r="D327" s="604">
        <f>D343-D310-D311-D312-D313-D314-D315-D316-D317-D318-D319-D320-D321-D322-D323</f>
        <v>10450</v>
      </c>
      <c r="E327" s="282"/>
      <c r="F327" s="282"/>
      <c r="G327" s="282"/>
    </row>
    <row r="328" spans="1:7" s="269" customFormat="1" x14ac:dyDescent="0.25">
      <c r="A328" s="342" t="s">
        <v>2292</v>
      </c>
      <c r="B328" s="281" t="s">
        <v>148</v>
      </c>
      <c r="C328" s="255">
        <f>SUM(C310:C327)</f>
        <v>444693.05740191636</v>
      </c>
      <c r="D328" s="600">
        <f>SUM(D310:D327)</f>
        <v>274330</v>
      </c>
      <c r="E328" s="282"/>
      <c r="F328" s="308">
        <f>SUM(F310:F327)</f>
        <v>5.989528067492092E-2</v>
      </c>
      <c r="G328" s="308">
        <f>SUM(G310:G327)</f>
        <v>3.9897204097255133E-2</v>
      </c>
    </row>
    <row r="329" spans="1:7" s="269" customFormat="1" x14ac:dyDescent="0.25">
      <c r="A329" s="342" t="s">
        <v>2093</v>
      </c>
      <c r="B329" s="281"/>
      <c r="C329" s="279"/>
      <c r="D329" s="279"/>
      <c r="E329" s="282"/>
      <c r="F329" s="282"/>
      <c r="G329" s="282"/>
    </row>
    <row r="330" spans="1:7" s="269" customFormat="1" x14ac:dyDescent="0.25">
      <c r="A330" s="342" t="s">
        <v>2293</v>
      </c>
      <c r="B330" s="281"/>
      <c r="C330" s="279"/>
      <c r="D330" s="279"/>
      <c r="E330" s="282"/>
      <c r="F330" s="282"/>
      <c r="G330" s="282"/>
    </row>
    <row r="331" spans="1:7" s="269" customFormat="1" x14ac:dyDescent="0.25">
      <c r="A331" s="342" t="s">
        <v>2294</v>
      </c>
      <c r="B331" s="281"/>
      <c r="C331" s="279"/>
      <c r="D331" s="279"/>
      <c r="E331" s="282"/>
      <c r="F331" s="282"/>
      <c r="G331" s="282"/>
    </row>
    <row r="332" spans="1:7" s="224" customFormat="1" x14ac:dyDescent="0.25">
      <c r="A332" s="162"/>
      <c r="B332" s="162" t="s">
        <v>2640</v>
      </c>
      <c r="C332" s="162" t="s">
        <v>113</v>
      </c>
      <c r="D332" s="162" t="s">
        <v>1702</v>
      </c>
      <c r="E332" s="162"/>
      <c r="F332" s="162" t="s">
        <v>515</v>
      </c>
      <c r="G332" s="162" t="s">
        <v>1961</v>
      </c>
    </row>
    <row r="333" spans="1:7" s="224" customFormat="1" x14ac:dyDescent="0.25">
      <c r="A333" s="342" t="s">
        <v>2295</v>
      </c>
      <c r="B333" s="263" t="s">
        <v>1693</v>
      </c>
      <c r="C333" s="255">
        <v>70118.215472551194</v>
      </c>
      <c r="D333" s="262">
        <v>41948</v>
      </c>
      <c r="E333" s="264"/>
      <c r="F333" s="254">
        <f>IF($C$343=0,"",IF(C333="[For completion]","",C333/$C$343))</f>
        <v>0.15767778314824893</v>
      </c>
      <c r="G333" s="254">
        <f>IF($D$343=0,"",IF(D333="[For completion]","",D333/$D$343))</f>
        <v>0.15291072795538221</v>
      </c>
    </row>
    <row r="334" spans="1:7" s="224" customFormat="1" x14ac:dyDescent="0.25">
      <c r="A334" s="342" t="s">
        <v>2296</v>
      </c>
      <c r="B334" s="263" t="s">
        <v>1694</v>
      </c>
      <c r="C334" s="255">
        <v>57859.7494177193</v>
      </c>
      <c r="D334" s="262">
        <v>36284</v>
      </c>
      <c r="E334" s="264"/>
      <c r="F334" s="254">
        <f t="shared" ref="F334:F342" si="11">IF($C$343=0,"",IF(C334="[For completion]","",C334/$C$343))</f>
        <v>0.13011165444264017</v>
      </c>
      <c r="G334" s="254">
        <f t="shared" ref="G334:G342" si="12">IF($D$343=0,"",IF(D334="[For completion]","",D334/$D$343))</f>
        <v>0.13226406153173187</v>
      </c>
    </row>
    <row r="335" spans="1:7" s="224" customFormat="1" x14ac:dyDescent="0.25">
      <c r="A335" s="342" t="s">
        <v>2297</v>
      </c>
      <c r="B335" s="263" t="s">
        <v>1695</v>
      </c>
      <c r="C335" s="255">
        <v>31130.255287518699</v>
      </c>
      <c r="D335" s="262">
        <v>23130</v>
      </c>
      <c r="E335" s="264"/>
      <c r="F335" s="254">
        <f t="shared" si="11"/>
        <v>7.0003915665773422E-2</v>
      </c>
      <c r="G335" s="254">
        <f t="shared" si="12"/>
        <v>8.4314511719461957E-2</v>
      </c>
    </row>
    <row r="336" spans="1:7" s="224" customFormat="1" x14ac:dyDescent="0.25">
      <c r="A336" s="342" t="s">
        <v>2298</v>
      </c>
      <c r="B336" s="263" t="s">
        <v>1696</v>
      </c>
      <c r="C336" s="255">
        <v>45740.659061994404</v>
      </c>
      <c r="D336" s="262">
        <v>36891</v>
      </c>
      <c r="E336" s="264"/>
      <c r="F336" s="254">
        <f t="shared" si="11"/>
        <v>0.10285894573940628</v>
      </c>
      <c r="G336" s="254">
        <f t="shared" si="12"/>
        <v>0.13447672511209127</v>
      </c>
    </row>
    <row r="337" spans="1:7" s="224" customFormat="1" x14ac:dyDescent="0.25">
      <c r="A337" s="342" t="s">
        <v>2299</v>
      </c>
      <c r="B337" s="263" t="s">
        <v>1697</v>
      </c>
      <c r="C337" s="255">
        <v>59614.637573774002</v>
      </c>
      <c r="D337" s="262">
        <v>48493</v>
      </c>
      <c r="E337" s="264"/>
      <c r="F337" s="254">
        <f t="shared" si="11"/>
        <v>0.13405794532090909</v>
      </c>
      <c r="G337" s="254">
        <f t="shared" si="12"/>
        <v>0.17676885502861517</v>
      </c>
    </row>
    <row r="338" spans="1:7" s="224" customFormat="1" x14ac:dyDescent="0.25">
      <c r="A338" s="342" t="s">
        <v>2300</v>
      </c>
      <c r="B338" s="263" t="s">
        <v>1698</v>
      </c>
      <c r="C338" s="255">
        <v>27765.930046560901</v>
      </c>
      <c r="D338" s="262">
        <v>22511</v>
      </c>
      <c r="E338" s="264"/>
      <c r="F338" s="254">
        <f t="shared" si="11"/>
        <v>6.2438415856503636E-2</v>
      </c>
      <c r="G338" s="254">
        <f t="shared" si="12"/>
        <v>8.2058105201764292E-2</v>
      </c>
    </row>
    <row r="339" spans="1:7" s="224" customFormat="1" x14ac:dyDescent="0.25">
      <c r="A339" s="342" t="s">
        <v>2301</v>
      </c>
      <c r="B339" s="263" t="s">
        <v>1699</v>
      </c>
      <c r="C339" s="255">
        <v>19822.591576989598</v>
      </c>
      <c r="D339" s="262">
        <v>12269</v>
      </c>
      <c r="E339" s="264"/>
      <c r="F339" s="254">
        <f t="shared" si="11"/>
        <v>4.4575896221095743E-2</v>
      </c>
      <c r="G339" s="254">
        <f t="shared" si="12"/>
        <v>4.4723508183574526E-2</v>
      </c>
    </row>
    <row r="340" spans="1:7" s="224" customFormat="1" x14ac:dyDescent="0.25">
      <c r="A340" s="342" t="s">
        <v>2302</v>
      </c>
      <c r="B340" s="263" t="s">
        <v>1700</v>
      </c>
      <c r="C340" s="255">
        <v>23495.231291913398</v>
      </c>
      <c r="D340" s="262">
        <v>13380</v>
      </c>
      <c r="E340" s="264"/>
      <c r="F340" s="254">
        <f t="shared" si="11"/>
        <v>5.2834715768180426E-2</v>
      </c>
      <c r="G340" s="254">
        <f t="shared" si="12"/>
        <v>4.8773375132140126E-2</v>
      </c>
    </row>
    <row r="341" spans="1:7" s="224" customFormat="1" x14ac:dyDescent="0.25">
      <c r="A341" s="342" t="s">
        <v>2303</v>
      </c>
      <c r="B341" s="263" t="s">
        <v>1701</v>
      </c>
      <c r="C341" s="255">
        <v>73292.092305777798</v>
      </c>
      <c r="D341" s="262">
        <v>34559</v>
      </c>
      <c r="E341" s="264"/>
      <c r="F341" s="254">
        <f t="shared" si="11"/>
        <v>0.16481501360507173</v>
      </c>
      <c r="G341" s="254">
        <f t="shared" si="12"/>
        <v>0.12597601428935953</v>
      </c>
    </row>
    <row r="342" spans="1:7" s="224" customFormat="1" x14ac:dyDescent="0.25">
      <c r="A342" s="342" t="s">
        <v>2304</v>
      </c>
      <c r="B342" s="279" t="s">
        <v>2118</v>
      </c>
      <c r="C342" s="255">
        <v>35853.6953671171</v>
      </c>
      <c r="D342" s="279">
        <v>4865</v>
      </c>
      <c r="F342" s="254">
        <f t="shared" si="11"/>
        <v>8.0625714232170492E-2</v>
      </c>
      <c r="G342" s="254">
        <f t="shared" si="12"/>
        <v>1.7734115845879049E-2</v>
      </c>
    </row>
    <row r="343" spans="1:7" s="224" customFormat="1" x14ac:dyDescent="0.25">
      <c r="A343" s="342" t="s">
        <v>2305</v>
      </c>
      <c r="B343" s="263" t="s">
        <v>148</v>
      </c>
      <c r="C343" s="255">
        <f>SUM(C333:C342)</f>
        <v>444693.05740191642</v>
      </c>
      <c r="D343" s="255">
        <f>SUM(D333:D342)</f>
        <v>274330</v>
      </c>
      <c r="E343" s="264"/>
      <c r="F343" s="308">
        <f>SUM(F333:F342)</f>
        <v>0.99999999999999978</v>
      </c>
      <c r="G343" s="308">
        <f>SUM(G333:G342)</f>
        <v>0.99999999999999989</v>
      </c>
    </row>
    <row r="344" spans="1:7" s="224" customFormat="1" x14ac:dyDescent="0.25">
      <c r="A344" s="342" t="s">
        <v>2306</v>
      </c>
      <c r="B344" s="263"/>
      <c r="C344" s="262"/>
      <c r="D344" s="262"/>
      <c r="E344" s="264"/>
      <c r="F344" s="264"/>
      <c r="G344" s="264"/>
    </row>
    <row r="345" spans="1:7" s="224" customFormat="1" x14ac:dyDescent="0.25">
      <c r="A345" s="162"/>
      <c r="B345" s="162" t="s">
        <v>2641</v>
      </c>
      <c r="C345" s="162" t="s">
        <v>113</v>
      </c>
      <c r="D345" s="162" t="s">
        <v>1702</v>
      </c>
      <c r="E345" s="162"/>
      <c r="F345" s="162" t="s">
        <v>515</v>
      </c>
      <c r="G345" s="162" t="s">
        <v>1961</v>
      </c>
    </row>
    <row r="346" spans="1:7" s="224" customFormat="1" x14ac:dyDescent="0.25">
      <c r="A346" s="342" t="s">
        <v>2143</v>
      </c>
      <c r="B346" s="281" t="s">
        <v>2106</v>
      </c>
      <c r="C346" s="255">
        <v>287432.68588308099</v>
      </c>
      <c r="D346" s="279">
        <f>D360-D347-D349-D350</f>
        <v>216161</v>
      </c>
      <c r="E346" s="282"/>
      <c r="F346" s="254">
        <f>IF($C$353=0,"",IF(C346="[For completion]","",C346/$C$353))</f>
        <v>0.64636198181815352</v>
      </c>
      <c r="G346" s="254">
        <f>IF($D$353=0,"",IF(D346="[For completion]","",D346/$D$353))</f>
        <v>0.78795975649764882</v>
      </c>
    </row>
    <row r="347" spans="1:7" s="224" customFormat="1" x14ac:dyDescent="0.25">
      <c r="A347" s="342" t="s">
        <v>2144</v>
      </c>
      <c r="B347" s="277" t="s">
        <v>2107</v>
      </c>
      <c r="C347" s="255">
        <v>47137.197527010001</v>
      </c>
      <c r="D347" s="279">
        <v>32249</v>
      </c>
      <c r="E347" s="282"/>
      <c r="F347" s="254">
        <f t="shared" ref="F347:F352" si="13">IF($C$353=0,"",IF(C347="[For completion]","",C347/$C$353))</f>
        <v>0.10599940058071647</v>
      </c>
      <c r="G347" s="254">
        <f t="shared" ref="G347:G352" si="14">IF($D$353=0,"",IF(D347="[For completion]","",D347/$D$353))</f>
        <v>0.11755549885174789</v>
      </c>
    </row>
    <row r="348" spans="1:7" s="224" customFormat="1" x14ac:dyDescent="0.25">
      <c r="A348" s="342" t="s">
        <v>2145</v>
      </c>
      <c r="B348" s="281" t="s">
        <v>2108</v>
      </c>
      <c r="C348" s="255">
        <v>0</v>
      </c>
      <c r="D348" s="279">
        <v>0</v>
      </c>
      <c r="E348" s="282"/>
      <c r="F348" s="254">
        <f t="shared" si="13"/>
        <v>0</v>
      </c>
      <c r="G348" s="254">
        <f t="shared" si="14"/>
        <v>0</v>
      </c>
    </row>
    <row r="349" spans="1:7" s="224" customFormat="1" x14ac:dyDescent="0.25">
      <c r="A349" s="342" t="s">
        <v>2146</v>
      </c>
      <c r="B349" s="281" t="s">
        <v>2109</v>
      </c>
      <c r="C349" s="255">
        <v>14831.3944631427</v>
      </c>
      <c r="D349" s="279">
        <v>10137</v>
      </c>
      <c r="E349" s="282"/>
      <c r="F349" s="254">
        <f t="shared" si="13"/>
        <v>3.3351981139066365E-2</v>
      </c>
      <c r="G349" s="254">
        <f t="shared" si="14"/>
        <v>3.6951846316480151E-2</v>
      </c>
    </row>
    <row r="350" spans="1:7" s="224" customFormat="1" x14ac:dyDescent="0.25">
      <c r="A350" s="342" t="s">
        <v>2147</v>
      </c>
      <c r="B350" s="281" t="s">
        <v>2110</v>
      </c>
      <c r="C350" s="255">
        <v>95291.7795286896</v>
      </c>
      <c r="D350" s="279">
        <v>15783</v>
      </c>
      <c r="E350" s="282"/>
      <c r="F350" s="254">
        <f t="shared" si="13"/>
        <v>0.21428663646206381</v>
      </c>
      <c r="G350" s="254">
        <f t="shared" si="14"/>
        <v>5.7532898334123138E-2</v>
      </c>
    </row>
    <row r="351" spans="1:7" s="224" customFormat="1" x14ac:dyDescent="0.25">
      <c r="A351" s="342" t="s">
        <v>2307</v>
      </c>
      <c r="B351" s="281" t="s">
        <v>2111</v>
      </c>
      <c r="C351" s="255">
        <v>0</v>
      </c>
      <c r="D351" s="279">
        <v>0</v>
      </c>
      <c r="E351" s="282"/>
      <c r="F351" s="254">
        <f t="shared" si="13"/>
        <v>0</v>
      </c>
      <c r="G351" s="254">
        <f t="shared" si="14"/>
        <v>0</v>
      </c>
    </row>
    <row r="352" spans="1:7" s="224" customFormat="1" x14ac:dyDescent="0.25">
      <c r="A352" s="342" t="s">
        <v>2308</v>
      </c>
      <c r="B352" s="281" t="s">
        <v>1703</v>
      </c>
      <c r="C352" s="255">
        <v>0</v>
      </c>
      <c r="D352" s="279">
        <v>0</v>
      </c>
      <c r="E352" s="282"/>
      <c r="F352" s="254">
        <f t="shared" si="13"/>
        <v>0</v>
      </c>
      <c r="G352" s="254">
        <f t="shared" si="14"/>
        <v>0</v>
      </c>
    </row>
    <row r="353" spans="1:7" s="224" customFormat="1" x14ac:dyDescent="0.25">
      <c r="A353" s="342" t="s">
        <v>2309</v>
      </c>
      <c r="B353" s="281" t="s">
        <v>148</v>
      </c>
      <c r="C353" s="255">
        <f>SUM(C346:C352)</f>
        <v>444693.05740192323</v>
      </c>
      <c r="D353" s="279">
        <f>SUM(D346:D352)</f>
        <v>274330</v>
      </c>
      <c r="E353" s="282"/>
      <c r="F353" s="308">
        <f>SUM(F346:F352)</f>
        <v>1</v>
      </c>
      <c r="G353" s="308">
        <f>SUM(G346:G352)</f>
        <v>1</v>
      </c>
    </row>
    <row r="354" spans="1:7" s="224" customFormat="1" x14ac:dyDescent="0.25">
      <c r="A354" s="342" t="s">
        <v>2310</v>
      </c>
      <c r="B354" s="281"/>
      <c r="C354" s="279"/>
      <c r="D354" s="279"/>
      <c r="E354" s="282"/>
      <c r="F354" s="282"/>
      <c r="G354" s="282"/>
    </row>
    <row r="355" spans="1:7" s="224" customFormat="1" x14ac:dyDescent="0.25">
      <c r="A355" s="162"/>
      <c r="B355" s="162" t="s">
        <v>2642</v>
      </c>
      <c r="C355" s="162" t="s">
        <v>113</v>
      </c>
      <c r="D355" s="162" t="s">
        <v>1702</v>
      </c>
      <c r="E355" s="162"/>
      <c r="F355" s="162" t="s">
        <v>515</v>
      </c>
      <c r="G355" s="162" t="s">
        <v>1961</v>
      </c>
    </row>
    <row r="356" spans="1:7" s="224" customFormat="1" x14ac:dyDescent="0.25">
      <c r="A356" s="342" t="s">
        <v>2311</v>
      </c>
      <c r="B356" s="281" t="s">
        <v>2542</v>
      </c>
      <c r="C356" s="255">
        <v>24590.658545314</v>
      </c>
      <c r="D356" s="279">
        <v>9447</v>
      </c>
      <c r="E356" s="282"/>
      <c r="F356" s="254">
        <f>IF($C$360=0,"",IF(C356="[For completion]","",C356/$C$360))</f>
        <v>5.5298049150988245E-2</v>
      </c>
      <c r="G356" s="254">
        <f>IF($D$360=0,"",IF(D356="[For completion]","",D356/$D$360))</f>
        <v>3.443662741953122E-2</v>
      </c>
    </row>
    <row r="357" spans="1:7" s="224" customFormat="1" x14ac:dyDescent="0.25">
      <c r="A357" s="342" t="s">
        <v>2312</v>
      </c>
      <c r="B357" s="277" t="s">
        <v>2605</v>
      </c>
      <c r="C357" s="255">
        <v>420102.39885659498</v>
      </c>
      <c r="D357" s="279">
        <v>264883</v>
      </c>
      <c r="E357" s="282"/>
      <c r="F357" s="254">
        <f t="shared" ref="F357:F359" si="15">IF($C$360=0,"",IF(C357="[For completion]","",C357/$C$360))</f>
        <v>0.94470195084901176</v>
      </c>
      <c r="G357" s="254">
        <f t="shared" ref="G357:G359" si="16">IF($D$360=0,"",IF(D357="[For completion]","",D357/$D$360))</f>
        <v>0.96556337258046876</v>
      </c>
    </row>
    <row r="358" spans="1:7" s="224" customFormat="1" x14ac:dyDescent="0.25">
      <c r="A358" s="342" t="s">
        <v>2313</v>
      </c>
      <c r="B358" s="281" t="s">
        <v>1703</v>
      </c>
      <c r="C358" s="255">
        <v>0</v>
      </c>
      <c r="D358" s="279">
        <v>0</v>
      </c>
      <c r="E358" s="282"/>
      <c r="F358" s="254">
        <f t="shared" si="15"/>
        <v>0</v>
      </c>
      <c r="G358" s="254">
        <f t="shared" si="16"/>
        <v>0</v>
      </c>
    </row>
    <row r="359" spans="1:7" s="224" customFormat="1" x14ac:dyDescent="0.25">
      <c r="A359" s="342" t="s">
        <v>2314</v>
      </c>
      <c r="B359" s="279" t="s">
        <v>2118</v>
      </c>
      <c r="C359" s="255">
        <v>0</v>
      </c>
      <c r="D359" s="279">
        <v>0</v>
      </c>
      <c r="E359" s="282"/>
      <c r="F359" s="254">
        <f t="shared" si="15"/>
        <v>0</v>
      </c>
      <c r="G359" s="254">
        <f t="shared" si="16"/>
        <v>0</v>
      </c>
    </row>
    <row r="360" spans="1:7" s="224" customFormat="1" x14ac:dyDescent="0.25">
      <c r="A360" s="342" t="s">
        <v>2315</v>
      </c>
      <c r="B360" s="281" t="s">
        <v>148</v>
      </c>
      <c r="C360" s="255">
        <f>SUM(C356:C359)</f>
        <v>444693.05740190897</v>
      </c>
      <c r="D360" s="279">
        <f>SUM(D356:D359)</f>
        <v>274330</v>
      </c>
      <c r="E360" s="282"/>
      <c r="F360" s="308">
        <f>SUM(F356:F359)</f>
        <v>1</v>
      </c>
      <c r="G360" s="308">
        <f>SUM(G356:G359)</f>
        <v>1</v>
      </c>
    </row>
    <row r="361" spans="1:7" s="224" customFormat="1" x14ac:dyDescent="0.25">
      <c r="A361" s="342" t="s">
        <v>2311</v>
      </c>
      <c r="B361" s="281"/>
      <c r="C361" s="279"/>
      <c r="D361" s="279"/>
      <c r="E361" s="282"/>
      <c r="F361" s="282"/>
      <c r="G361" s="282"/>
    </row>
    <row r="362" spans="1:7" s="224" customFormat="1" x14ac:dyDescent="0.25">
      <c r="A362" s="342" t="s">
        <v>2312</v>
      </c>
      <c r="B362" s="262"/>
      <c r="C362" s="267"/>
      <c r="D362" s="262"/>
      <c r="E362" s="261"/>
      <c r="F362" s="261"/>
      <c r="G362" s="261"/>
    </row>
    <row r="363" spans="1:7" s="224" customFormat="1" x14ac:dyDescent="0.25">
      <c r="A363" s="342" t="s">
        <v>2313</v>
      </c>
      <c r="B363" s="262"/>
      <c r="C363" s="267"/>
      <c r="D363" s="262"/>
      <c r="E363" s="261"/>
      <c r="F363" s="261"/>
      <c r="G363" s="261"/>
    </row>
    <row r="364" spans="1:7" s="224" customFormat="1" x14ac:dyDescent="0.25">
      <c r="A364" s="342" t="s">
        <v>2314</v>
      </c>
      <c r="B364" s="262"/>
      <c r="C364" s="267"/>
      <c r="D364" s="262"/>
      <c r="E364" s="261"/>
      <c r="F364" s="261"/>
      <c r="G364" s="261"/>
    </row>
    <row r="365" spans="1:7" s="224" customFormat="1" x14ac:dyDescent="0.25">
      <c r="A365" s="342" t="s">
        <v>2315</v>
      </c>
      <c r="B365" s="262"/>
      <c r="C365" s="267"/>
      <c r="D365" s="262"/>
      <c r="E365" s="261"/>
      <c r="F365" s="261"/>
      <c r="G365" s="261"/>
    </row>
    <row r="366" spans="1:7" s="224" customFormat="1" x14ac:dyDescent="0.25">
      <c r="A366" s="342" t="s">
        <v>2316</v>
      </c>
      <c r="B366" s="262"/>
      <c r="C366" s="267"/>
      <c r="D366" s="262"/>
      <c r="E366" s="261"/>
      <c r="F366" s="261"/>
      <c r="G366" s="261"/>
    </row>
    <row r="367" spans="1:7" s="224" customFormat="1" x14ac:dyDescent="0.25">
      <c r="A367" s="342" t="s">
        <v>2317</v>
      </c>
      <c r="B367" s="262"/>
      <c r="C367" s="267"/>
      <c r="D367" s="262"/>
      <c r="E367" s="261"/>
      <c r="F367" s="261"/>
      <c r="G367" s="261"/>
    </row>
    <row r="368" spans="1:7" s="224" customFormat="1" x14ac:dyDescent="0.25">
      <c r="A368" s="342" t="s">
        <v>2318</v>
      </c>
      <c r="B368" s="262"/>
      <c r="C368" s="267"/>
      <c r="D368" s="262"/>
      <c r="E368" s="261"/>
      <c r="F368" s="261"/>
      <c r="G368" s="261"/>
    </row>
    <row r="369" spans="1:7" s="224" customFormat="1" x14ac:dyDescent="0.25">
      <c r="A369" s="342" t="s">
        <v>2319</v>
      </c>
      <c r="B369" s="262"/>
      <c r="C369" s="267"/>
      <c r="D369" s="262"/>
      <c r="E369" s="261"/>
      <c r="F369" s="261"/>
      <c r="G369" s="261"/>
    </row>
    <row r="370" spans="1:7" s="224" customFormat="1" x14ac:dyDescent="0.25">
      <c r="A370" s="342" t="s">
        <v>2320</v>
      </c>
      <c r="B370" s="262"/>
      <c r="C370" s="267"/>
      <c r="D370" s="262"/>
      <c r="E370" s="261"/>
      <c r="F370" s="261"/>
      <c r="G370" s="261"/>
    </row>
    <row r="371" spans="1:7" s="224" customFormat="1" x14ac:dyDescent="0.25">
      <c r="A371" s="342" t="s">
        <v>2321</v>
      </c>
      <c r="B371" s="262"/>
      <c r="C371" s="267"/>
      <c r="D371" s="262"/>
      <c r="E371" s="261"/>
      <c r="F371" s="261"/>
      <c r="G371" s="261"/>
    </row>
    <row r="372" spans="1:7" s="224" customFormat="1" x14ac:dyDescent="0.25">
      <c r="A372" s="342" t="s">
        <v>2322</v>
      </c>
      <c r="B372" s="262"/>
      <c r="C372" s="267"/>
      <c r="D372" s="262"/>
      <c r="E372" s="261"/>
      <c r="F372" s="261"/>
      <c r="G372" s="261"/>
    </row>
    <row r="373" spans="1:7" s="224" customFormat="1" x14ac:dyDescent="0.25">
      <c r="A373" s="342" t="s">
        <v>2323</v>
      </c>
      <c r="B373" s="262"/>
      <c r="C373" s="267"/>
      <c r="D373" s="262"/>
      <c r="E373" s="261"/>
      <c r="F373" s="261"/>
      <c r="G373" s="261"/>
    </row>
    <row r="374" spans="1:7" s="224" customFormat="1" x14ac:dyDescent="0.25">
      <c r="A374" s="342" t="s">
        <v>2324</v>
      </c>
      <c r="B374" s="262"/>
      <c r="C374" s="267"/>
      <c r="D374" s="262"/>
      <c r="E374" s="261"/>
      <c r="F374" s="261"/>
      <c r="G374" s="261"/>
    </row>
    <row r="375" spans="1:7" s="224" customFormat="1" x14ac:dyDescent="0.25">
      <c r="A375" s="342" t="s">
        <v>2325</v>
      </c>
      <c r="B375" s="262"/>
      <c r="C375" s="267"/>
      <c r="D375" s="262"/>
      <c r="E375" s="261"/>
      <c r="F375" s="261"/>
      <c r="G375" s="261"/>
    </row>
    <row r="376" spans="1:7" s="224" customFormat="1" x14ac:dyDescent="0.25">
      <c r="A376" s="342" t="s">
        <v>2326</v>
      </c>
      <c r="B376" s="262"/>
      <c r="C376" s="267"/>
      <c r="D376" s="262"/>
      <c r="E376" s="261"/>
      <c r="F376" s="261"/>
      <c r="G376" s="261"/>
    </row>
    <row r="377" spans="1:7" s="224" customFormat="1" x14ac:dyDescent="0.25">
      <c r="A377" s="342" t="s">
        <v>2327</v>
      </c>
      <c r="B377" s="262"/>
      <c r="C377" s="267"/>
      <c r="D377" s="262"/>
      <c r="E377" s="261"/>
      <c r="F377" s="261"/>
      <c r="G377" s="261"/>
    </row>
    <row r="378" spans="1:7" s="224" customFormat="1" x14ac:dyDescent="0.25">
      <c r="A378" s="342" t="s">
        <v>2328</v>
      </c>
      <c r="B378" s="262"/>
      <c r="C378" s="267"/>
      <c r="D378" s="262"/>
      <c r="E378" s="261"/>
      <c r="F378" s="261"/>
      <c r="G378" s="261"/>
    </row>
    <row r="379" spans="1:7" s="224" customFormat="1" x14ac:dyDescent="0.25">
      <c r="A379" s="342" t="s">
        <v>2329</v>
      </c>
      <c r="B379" s="262"/>
      <c r="C379" s="267"/>
      <c r="D379" s="262"/>
      <c r="E379" s="261"/>
      <c r="F379" s="261"/>
      <c r="G379" s="261"/>
    </row>
    <row r="380" spans="1:7" s="224" customFormat="1" x14ac:dyDescent="0.25">
      <c r="A380" s="342" t="s">
        <v>2330</v>
      </c>
      <c r="B380" s="262"/>
      <c r="C380" s="267"/>
      <c r="D380" s="262"/>
      <c r="E380" s="261"/>
      <c r="F380" s="261"/>
      <c r="G380" s="261"/>
    </row>
    <row r="381" spans="1:7" s="224" customFormat="1" x14ac:dyDescent="0.25">
      <c r="A381" s="342" t="s">
        <v>2331</v>
      </c>
      <c r="B381" s="262"/>
      <c r="C381" s="267"/>
      <c r="D381" s="262"/>
      <c r="E381" s="261"/>
      <c r="F381" s="261"/>
      <c r="G381" s="261"/>
    </row>
    <row r="382" spans="1:7" s="224" customFormat="1" x14ac:dyDescent="0.25">
      <c r="A382" s="342" t="s">
        <v>2332</v>
      </c>
      <c r="B382" s="262"/>
      <c r="C382" s="267"/>
      <c r="D382" s="262"/>
      <c r="E382" s="261"/>
      <c r="F382" s="261"/>
      <c r="G382" s="261"/>
    </row>
    <row r="383" spans="1:7" s="224" customFormat="1" x14ac:dyDescent="0.25">
      <c r="A383" s="342" t="s">
        <v>2333</v>
      </c>
      <c r="B383" s="262"/>
      <c r="C383" s="267"/>
      <c r="D383" s="262"/>
      <c r="E383" s="261"/>
      <c r="F383" s="261"/>
      <c r="G383" s="261"/>
    </row>
    <row r="384" spans="1:7" s="224" customFormat="1" x14ac:dyDescent="0.25">
      <c r="A384" s="342" t="s">
        <v>2334</v>
      </c>
      <c r="B384" s="262"/>
      <c r="C384" s="267"/>
      <c r="D384" s="262"/>
      <c r="E384" s="261"/>
      <c r="F384" s="261"/>
      <c r="G384" s="261"/>
    </row>
    <row r="385" spans="1:7" s="224" customFormat="1" x14ac:dyDescent="0.25">
      <c r="A385" s="342" t="s">
        <v>2335</v>
      </c>
      <c r="B385" s="262"/>
      <c r="C385" s="267"/>
      <c r="D385" s="262"/>
      <c r="E385" s="261"/>
      <c r="F385" s="261"/>
      <c r="G385" s="261"/>
    </row>
    <row r="386" spans="1:7" s="224" customFormat="1" x14ac:dyDescent="0.25">
      <c r="A386" s="342" t="s">
        <v>2336</v>
      </c>
      <c r="B386" s="262"/>
      <c r="C386" s="267"/>
      <c r="D386" s="262"/>
      <c r="E386" s="261"/>
      <c r="F386" s="261"/>
      <c r="G386" s="261"/>
    </row>
    <row r="387" spans="1:7" s="224" customFormat="1" x14ac:dyDescent="0.25">
      <c r="A387" s="342" t="s">
        <v>2337</v>
      </c>
      <c r="B387" s="262"/>
      <c r="C387" s="267"/>
      <c r="D387" s="262"/>
      <c r="E387" s="261"/>
      <c r="F387" s="261"/>
      <c r="G387" s="261"/>
    </row>
    <row r="388" spans="1:7" s="224" customFormat="1" x14ac:dyDescent="0.25">
      <c r="A388" s="342" t="s">
        <v>2338</v>
      </c>
      <c r="B388" s="262"/>
      <c r="C388" s="267"/>
      <c r="D388" s="262"/>
      <c r="E388" s="261"/>
      <c r="F388" s="261"/>
      <c r="G388" s="261"/>
    </row>
    <row r="389" spans="1:7" s="224" customFormat="1" x14ac:dyDescent="0.25">
      <c r="A389" s="342" t="s">
        <v>2339</v>
      </c>
      <c r="B389" s="262"/>
      <c r="C389" s="267"/>
      <c r="D389" s="262"/>
      <c r="E389" s="261"/>
      <c r="F389" s="261"/>
      <c r="G389" s="261"/>
    </row>
    <row r="390" spans="1:7" s="224" customFormat="1" x14ac:dyDescent="0.25">
      <c r="A390" s="342" t="s">
        <v>2340</v>
      </c>
      <c r="B390" s="262"/>
      <c r="C390" s="267"/>
      <c r="D390" s="262"/>
      <c r="E390" s="261"/>
      <c r="F390" s="261"/>
      <c r="G390" s="261"/>
    </row>
    <row r="391" spans="1:7" s="224" customFormat="1" x14ac:dyDescent="0.25">
      <c r="A391" s="342" t="s">
        <v>2341</v>
      </c>
      <c r="B391" s="262"/>
      <c r="C391" s="267"/>
      <c r="D391" s="262"/>
      <c r="E391" s="261"/>
      <c r="F391" s="261"/>
      <c r="G391" s="261"/>
    </row>
    <row r="392" spans="1:7" s="224" customFormat="1" x14ac:dyDescent="0.25">
      <c r="A392" s="342" t="s">
        <v>2342</v>
      </c>
      <c r="B392" s="262"/>
      <c r="C392" s="267"/>
      <c r="D392" s="262"/>
      <c r="E392" s="261"/>
      <c r="F392" s="261"/>
      <c r="G392" s="261"/>
    </row>
    <row r="393" spans="1:7" s="224" customFormat="1" x14ac:dyDescent="0.25">
      <c r="A393" s="342" t="s">
        <v>2343</v>
      </c>
      <c r="B393" s="262"/>
      <c r="C393" s="267"/>
      <c r="D393" s="262"/>
      <c r="E393" s="261"/>
      <c r="F393" s="261"/>
      <c r="G393" s="261"/>
    </row>
    <row r="394" spans="1:7" s="224" customFormat="1" x14ac:dyDescent="0.25">
      <c r="A394" s="342" t="s">
        <v>2344</v>
      </c>
      <c r="B394" s="262"/>
      <c r="C394" s="267"/>
      <c r="D394" s="262"/>
      <c r="E394" s="261"/>
      <c r="F394" s="261"/>
      <c r="G394" s="261"/>
    </row>
    <row r="395" spans="1:7" s="224" customFormat="1" x14ac:dyDescent="0.25">
      <c r="A395" s="342" t="s">
        <v>2345</v>
      </c>
      <c r="B395" s="262"/>
      <c r="C395" s="267"/>
      <c r="D395" s="262"/>
      <c r="E395" s="261"/>
      <c r="F395" s="261"/>
      <c r="G395" s="261"/>
    </row>
    <row r="396" spans="1:7" s="224" customFormat="1" x14ac:dyDescent="0.25">
      <c r="A396" s="342" t="s">
        <v>2346</v>
      </c>
      <c r="B396" s="262"/>
      <c r="C396" s="267"/>
      <c r="D396" s="262"/>
      <c r="E396" s="261"/>
      <c r="F396" s="261"/>
      <c r="G396" s="261"/>
    </row>
    <row r="397" spans="1:7" s="224" customFormat="1" x14ac:dyDescent="0.25">
      <c r="A397" s="342" t="s">
        <v>2347</v>
      </c>
      <c r="B397" s="262"/>
      <c r="C397" s="267"/>
      <c r="D397" s="262"/>
      <c r="E397" s="261"/>
      <c r="F397" s="261"/>
      <c r="G397" s="261"/>
    </row>
    <row r="398" spans="1:7" s="224" customFormat="1" x14ac:dyDescent="0.25">
      <c r="A398" s="342" t="s">
        <v>2348</v>
      </c>
      <c r="B398" s="262"/>
      <c r="C398" s="267"/>
      <c r="D398" s="262"/>
      <c r="E398" s="261"/>
      <c r="F398" s="261"/>
      <c r="G398" s="261"/>
    </row>
    <row r="399" spans="1:7" s="224" customFormat="1" x14ac:dyDescent="0.25">
      <c r="A399" s="342" t="s">
        <v>2349</v>
      </c>
      <c r="B399" s="262"/>
      <c r="C399" s="267"/>
      <c r="D399" s="262"/>
      <c r="E399" s="261"/>
      <c r="F399" s="261"/>
      <c r="G399" s="261"/>
    </row>
    <row r="400" spans="1:7" s="224" customFormat="1" x14ac:dyDescent="0.25">
      <c r="A400" s="342" t="s">
        <v>2350</v>
      </c>
      <c r="B400" s="262"/>
      <c r="C400" s="267"/>
      <c r="D400" s="262"/>
      <c r="E400" s="261"/>
      <c r="F400" s="261"/>
      <c r="G400" s="261"/>
    </row>
    <row r="401" spans="1:7" s="269" customFormat="1" x14ac:dyDescent="0.25">
      <c r="A401" s="342" t="s">
        <v>2351</v>
      </c>
      <c r="B401" s="279"/>
      <c r="C401" s="267"/>
      <c r="D401" s="279"/>
      <c r="E401" s="278"/>
      <c r="F401" s="278"/>
      <c r="G401" s="278"/>
    </row>
    <row r="402" spans="1:7" s="269" customFormat="1" x14ac:dyDescent="0.25">
      <c r="A402" s="342" t="s">
        <v>2352</v>
      </c>
      <c r="B402" s="279"/>
      <c r="C402" s="267"/>
      <c r="D402" s="279"/>
      <c r="E402" s="278"/>
      <c r="F402" s="278"/>
      <c r="G402" s="278"/>
    </row>
    <row r="403" spans="1:7" s="269" customFormat="1" x14ac:dyDescent="0.25">
      <c r="A403" s="342" t="s">
        <v>2353</v>
      </c>
      <c r="B403" s="279"/>
      <c r="C403" s="267"/>
      <c r="D403" s="279"/>
      <c r="E403" s="278"/>
      <c r="F403" s="278"/>
      <c r="G403" s="278"/>
    </row>
    <row r="404" spans="1:7" s="269" customFormat="1" x14ac:dyDescent="0.25">
      <c r="A404" s="342" t="s">
        <v>2354</v>
      </c>
      <c r="B404" s="279"/>
      <c r="C404" s="267"/>
      <c r="D404" s="279"/>
      <c r="E404" s="278"/>
      <c r="F404" s="278"/>
      <c r="G404" s="278"/>
    </row>
    <row r="405" spans="1:7" s="269" customFormat="1" x14ac:dyDescent="0.25">
      <c r="A405" s="342" t="s">
        <v>2355</v>
      </c>
      <c r="B405" s="279"/>
      <c r="C405" s="267"/>
      <c r="D405" s="279"/>
      <c r="E405" s="278"/>
      <c r="F405" s="278"/>
      <c r="G405" s="278"/>
    </row>
    <row r="406" spans="1:7" s="269" customFormat="1" x14ac:dyDescent="0.25">
      <c r="A406" s="342" t="s">
        <v>2356</v>
      </c>
      <c r="B406" s="279"/>
      <c r="C406" s="267"/>
      <c r="D406" s="279"/>
      <c r="E406" s="278"/>
      <c r="F406" s="278"/>
      <c r="G406" s="278"/>
    </row>
    <row r="407" spans="1:7" s="269" customFormat="1" x14ac:dyDescent="0.25">
      <c r="A407" s="342" t="s">
        <v>2357</v>
      </c>
      <c r="B407" s="279"/>
      <c r="C407" s="267"/>
      <c r="D407" s="279"/>
      <c r="E407" s="278"/>
      <c r="F407" s="278"/>
      <c r="G407" s="278"/>
    </row>
    <row r="408" spans="1:7" s="269" customFormat="1" x14ac:dyDescent="0.25">
      <c r="A408" s="342" t="s">
        <v>2358</v>
      </c>
      <c r="B408" s="279"/>
      <c r="C408" s="267"/>
      <c r="D408" s="279"/>
      <c r="E408" s="278"/>
      <c r="F408" s="278"/>
      <c r="G408" s="278"/>
    </row>
    <row r="409" spans="1:7" s="269" customFormat="1" x14ac:dyDescent="0.25">
      <c r="A409" s="342" t="s">
        <v>2359</v>
      </c>
      <c r="B409" s="279"/>
      <c r="C409" s="267"/>
      <c r="D409" s="279"/>
      <c r="E409" s="278"/>
      <c r="F409" s="278"/>
      <c r="G409" s="278"/>
    </row>
    <row r="410" spans="1:7" s="224" customFormat="1" x14ac:dyDescent="0.25">
      <c r="A410" s="342" t="s">
        <v>2360</v>
      </c>
      <c r="B410" s="262"/>
      <c r="C410" s="267"/>
      <c r="D410" s="262"/>
      <c r="E410" s="261"/>
      <c r="F410" s="261"/>
      <c r="G410" s="261"/>
    </row>
    <row r="411" spans="1:7" ht="18.75" x14ac:dyDescent="0.25">
      <c r="A411" s="174"/>
      <c r="B411" s="175" t="s">
        <v>805</v>
      </c>
      <c r="C411" s="174"/>
      <c r="D411" s="174"/>
      <c r="E411" s="174"/>
      <c r="F411" s="176"/>
      <c r="G411" s="176"/>
    </row>
    <row r="412" spans="1:7" ht="15" customHeight="1" x14ac:dyDescent="0.25">
      <c r="A412" s="161"/>
      <c r="B412" s="333" t="s">
        <v>2361</v>
      </c>
      <c r="C412" s="161" t="s">
        <v>686</v>
      </c>
      <c r="D412" s="161" t="s">
        <v>687</v>
      </c>
      <c r="E412" s="161"/>
      <c r="F412" s="161" t="s">
        <v>516</v>
      </c>
      <c r="G412" s="161" t="s">
        <v>688</v>
      </c>
    </row>
    <row r="413" spans="1:7" x14ac:dyDescent="0.25">
      <c r="A413" s="279" t="s">
        <v>2148</v>
      </c>
      <c r="B413" s="150" t="s">
        <v>690</v>
      </c>
      <c r="C413" s="604">
        <f>(C440/D440)*1000</f>
        <v>6719.6867788769659</v>
      </c>
      <c r="D413" s="177"/>
      <c r="E413" s="177"/>
      <c r="F413" s="178"/>
      <c r="G413" s="178"/>
    </row>
    <row r="414" spans="1:7" x14ac:dyDescent="0.25">
      <c r="A414" s="280"/>
      <c r="D414" s="177"/>
      <c r="E414" s="177"/>
      <c r="F414" s="178"/>
      <c r="G414" s="178"/>
    </row>
    <row r="415" spans="1:7" x14ac:dyDescent="0.25">
      <c r="A415" s="279"/>
      <c r="B415" s="150" t="s">
        <v>691</v>
      </c>
      <c r="D415" s="177"/>
      <c r="E415" s="177"/>
      <c r="F415" s="178"/>
      <c r="G415" s="178"/>
    </row>
    <row r="416" spans="1:7" x14ac:dyDescent="0.25">
      <c r="A416" s="279" t="s">
        <v>2149</v>
      </c>
      <c r="B416" s="171" t="s">
        <v>2883</v>
      </c>
      <c r="C416" s="215">
        <v>8659.8713484913296</v>
      </c>
      <c r="D416" s="218">
        <v>9019</v>
      </c>
      <c r="E416" s="177"/>
      <c r="F416" s="214">
        <f t="shared" ref="F416:F439" si="17">IF($C$440=0,"",IF(C416="[for completion]","",C416/$C$440))</f>
        <v>6.5123624223561938E-2</v>
      </c>
      <c r="G416" s="214">
        <f t="shared" ref="G416:G439" si="18">IF($D$440=0,"",IF(D416="[for completion]","",D416/$D$440))</f>
        <v>0.4557582495325686</v>
      </c>
    </row>
    <row r="417" spans="1:7" x14ac:dyDescent="0.25">
      <c r="A417" s="279" t="s">
        <v>2150</v>
      </c>
      <c r="B417" s="171" t="s">
        <v>2882</v>
      </c>
      <c r="C417" s="215">
        <v>19415.364491279099</v>
      </c>
      <c r="D417" s="218">
        <v>5957</v>
      </c>
      <c r="E417" s="177"/>
      <c r="F417" s="214">
        <f t="shared" si="17"/>
        <v>0.14600666111671784</v>
      </c>
      <c r="G417" s="214">
        <f t="shared" si="18"/>
        <v>0.30102582242660064</v>
      </c>
    </row>
    <row r="418" spans="1:7" x14ac:dyDescent="0.25">
      <c r="A418" s="279" t="s">
        <v>2151</v>
      </c>
      <c r="B418" s="171" t="s">
        <v>2881</v>
      </c>
      <c r="C418" s="215">
        <v>35453.646656794001</v>
      </c>
      <c r="D418" s="218">
        <v>4100</v>
      </c>
      <c r="E418" s="177"/>
      <c r="F418" s="214">
        <f t="shared" si="17"/>
        <v>0.26661712043034369</v>
      </c>
      <c r="G418" s="214">
        <f t="shared" si="18"/>
        <v>0.20718581029865077</v>
      </c>
    </row>
    <row r="419" spans="1:7" x14ac:dyDescent="0.25">
      <c r="A419" s="279" t="s">
        <v>2152</v>
      </c>
      <c r="B419" s="171" t="s">
        <v>2880</v>
      </c>
      <c r="C419" s="215">
        <v>13122.5259282357</v>
      </c>
      <c r="D419" s="218">
        <v>432</v>
      </c>
      <c r="E419" s="177"/>
      <c r="F419" s="214">
        <f t="shared" si="17"/>
        <v>9.8683503833258551E-2</v>
      </c>
      <c r="G419" s="214">
        <f t="shared" si="18"/>
        <v>2.1830309768052957E-2</v>
      </c>
    </row>
    <row r="420" spans="1:7" x14ac:dyDescent="0.25">
      <c r="A420" s="279" t="s">
        <v>2153</v>
      </c>
      <c r="B420" s="171" t="s">
        <v>2880</v>
      </c>
      <c r="C420" s="215">
        <v>8519.5164408841392</v>
      </c>
      <c r="D420" s="218">
        <v>123</v>
      </c>
      <c r="E420" s="177"/>
      <c r="F420" s="214">
        <f t="shared" si="17"/>
        <v>6.4068132762648278E-2</v>
      </c>
      <c r="G420" s="214">
        <f t="shared" si="18"/>
        <v>6.2155743089595226E-3</v>
      </c>
    </row>
    <row r="421" spans="1:7" x14ac:dyDescent="0.25">
      <c r="A421" s="279" t="s">
        <v>2154</v>
      </c>
      <c r="B421" s="171" t="s">
        <v>2878</v>
      </c>
      <c r="C421" s="215">
        <v>47804.956801512002</v>
      </c>
      <c r="D421" s="218">
        <v>158</v>
      </c>
      <c r="E421" s="177"/>
      <c r="F421" s="214">
        <f t="shared" si="17"/>
        <v>0.35950095763346962</v>
      </c>
      <c r="G421" s="214">
        <f t="shared" si="18"/>
        <v>7.9842336651675169E-3</v>
      </c>
    </row>
    <row r="422" spans="1:7" x14ac:dyDescent="0.25">
      <c r="A422" s="279" t="s">
        <v>2155</v>
      </c>
      <c r="B422" s="171"/>
      <c r="C422" s="215"/>
      <c r="D422" s="218"/>
      <c r="E422" s="177"/>
      <c r="F422" s="214">
        <f t="shared" si="17"/>
        <v>0</v>
      </c>
      <c r="G422" s="214">
        <f t="shared" si="18"/>
        <v>0</v>
      </c>
    </row>
    <row r="423" spans="1:7" x14ac:dyDescent="0.25">
      <c r="A423" s="279" t="s">
        <v>2156</v>
      </c>
      <c r="B423" s="171"/>
      <c r="C423" s="215"/>
      <c r="D423" s="218"/>
      <c r="E423" s="177"/>
      <c r="F423" s="214">
        <f t="shared" si="17"/>
        <v>0</v>
      </c>
      <c r="G423" s="214">
        <f t="shared" si="18"/>
        <v>0</v>
      </c>
    </row>
    <row r="424" spans="1:7" x14ac:dyDescent="0.25">
      <c r="A424" s="279" t="s">
        <v>2157</v>
      </c>
      <c r="B424" s="244"/>
      <c r="C424" s="215"/>
      <c r="D424" s="218"/>
      <c r="E424" s="177"/>
      <c r="F424" s="214">
        <f t="shared" si="17"/>
        <v>0</v>
      </c>
      <c r="G424" s="214">
        <f t="shared" si="18"/>
        <v>0</v>
      </c>
    </row>
    <row r="425" spans="1:7" x14ac:dyDescent="0.25">
      <c r="A425" s="279" t="s">
        <v>2362</v>
      </c>
      <c r="B425" s="171"/>
      <c r="C425" s="215"/>
      <c r="D425" s="218"/>
      <c r="E425" s="171"/>
      <c r="F425" s="214">
        <f t="shared" si="17"/>
        <v>0</v>
      </c>
      <c r="G425" s="214">
        <f t="shared" si="18"/>
        <v>0</v>
      </c>
    </row>
    <row r="426" spans="1:7" x14ac:dyDescent="0.25">
      <c r="A426" s="279" t="s">
        <v>2363</v>
      </c>
      <c r="B426" s="171"/>
      <c r="C426" s="215"/>
      <c r="D426" s="218"/>
      <c r="E426" s="171"/>
      <c r="F426" s="214">
        <f t="shared" si="17"/>
        <v>0</v>
      </c>
      <c r="G426" s="214">
        <f t="shared" si="18"/>
        <v>0</v>
      </c>
    </row>
    <row r="427" spans="1:7" x14ac:dyDescent="0.25">
      <c r="A427" s="279" t="s">
        <v>2364</v>
      </c>
      <c r="B427" s="171"/>
      <c r="C427" s="215"/>
      <c r="D427" s="218"/>
      <c r="E427" s="171"/>
      <c r="F427" s="214">
        <f t="shared" si="17"/>
        <v>0</v>
      </c>
      <c r="G427" s="214">
        <f t="shared" si="18"/>
        <v>0</v>
      </c>
    </row>
    <row r="428" spans="1:7" x14ac:dyDescent="0.25">
      <c r="A428" s="279" t="s">
        <v>2365</v>
      </c>
      <c r="B428" s="171"/>
      <c r="C428" s="215"/>
      <c r="D428" s="218"/>
      <c r="E428" s="171"/>
      <c r="F428" s="214">
        <f t="shared" si="17"/>
        <v>0</v>
      </c>
      <c r="G428" s="214">
        <f t="shared" si="18"/>
        <v>0</v>
      </c>
    </row>
    <row r="429" spans="1:7" x14ac:dyDescent="0.25">
      <c r="A429" s="279" t="s">
        <v>2366</v>
      </c>
      <c r="B429" s="171"/>
      <c r="C429" s="215"/>
      <c r="D429" s="218"/>
      <c r="E429" s="171"/>
      <c r="F429" s="214">
        <f t="shared" si="17"/>
        <v>0</v>
      </c>
      <c r="G429" s="214">
        <f t="shared" si="18"/>
        <v>0</v>
      </c>
    </row>
    <row r="430" spans="1:7" x14ac:dyDescent="0.25">
      <c r="A430" s="279" t="s">
        <v>2367</v>
      </c>
      <c r="B430" s="171"/>
      <c r="C430" s="215"/>
      <c r="D430" s="218"/>
      <c r="E430" s="171"/>
      <c r="F430" s="214">
        <f t="shared" si="17"/>
        <v>0</v>
      </c>
      <c r="G430" s="214">
        <f t="shared" si="18"/>
        <v>0</v>
      </c>
    </row>
    <row r="431" spans="1:7" x14ac:dyDescent="0.25">
      <c r="A431" s="279" t="s">
        <v>2368</v>
      </c>
      <c r="B431" s="171"/>
      <c r="C431" s="215"/>
      <c r="D431" s="218"/>
      <c r="F431" s="214">
        <f t="shared" si="17"/>
        <v>0</v>
      </c>
      <c r="G431" s="214">
        <f t="shared" si="18"/>
        <v>0</v>
      </c>
    </row>
    <row r="432" spans="1:7" x14ac:dyDescent="0.25">
      <c r="A432" s="279" t="s">
        <v>2369</v>
      </c>
      <c r="B432" s="171"/>
      <c r="C432" s="215"/>
      <c r="D432" s="218"/>
      <c r="E432" s="166"/>
      <c r="F432" s="214">
        <f t="shared" si="17"/>
        <v>0</v>
      </c>
      <c r="G432" s="214">
        <f t="shared" si="18"/>
        <v>0</v>
      </c>
    </row>
    <row r="433" spans="1:7" x14ac:dyDescent="0.25">
      <c r="A433" s="279" t="s">
        <v>2370</v>
      </c>
      <c r="B433" s="171"/>
      <c r="C433" s="215"/>
      <c r="D433" s="218"/>
      <c r="E433" s="166"/>
      <c r="F433" s="214">
        <f t="shared" si="17"/>
        <v>0</v>
      </c>
      <c r="G433" s="214">
        <f t="shared" si="18"/>
        <v>0</v>
      </c>
    </row>
    <row r="434" spans="1:7" x14ac:dyDescent="0.25">
      <c r="A434" s="279" t="s">
        <v>2371</v>
      </c>
      <c r="B434" s="171"/>
      <c r="C434" s="215"/>
      <c r="D434" s="218"/>
      <c r="E434" s="166"/>
      <c r="F434" s="214">
        <f t="shared" si="17"/>
        <v>0</v>
      </c>
      <c r="G434" s="214">
        <f t="shared" si="18"/>
        <v>0</v>
      </c>
    </row>
    <row r="435" spans="1:7" x14ac:dyDescent="0.25">
      <c r="A435" s="279" t="s">
        <v>2372</v>
      </c>
      <c r="B435" s="171"/>
      <c r="C435" s="215"/>
      <c r="D435" s="218"/>
      <c r="E435" s="166"/>
      <c r="F435" s="214">
        <f t="shared" si="17"/>
        <v>0</v>
      </c>
      <c r="G435" s="214">
        <f t="shared" si="18"/>
        <v>0</v>
      </c>
    </row>
    <row r="436" spans="1:7" x14ac:dyDescent="0.25">
      <c r="A436" s="279" t="s">
        <v>2373</v>
      </c>
      <c r="B436" s="171"/>
      <c r="C436" s="215"/>
      <c r="D436" s="218"/>
      <c r="E436" s="166"/>
      <c r="F436" s="214">
        <f t="shared" si="17"/>
        <v>0</v>
      </c>
      <c r="G436" s="214">
        <f t="shared" si="18"/>
        <v>0</v>
      </c>
    </row>
    <row r="437" spans="1:7" x14ac:dyDescent="0.25">
      <c r="A437" s="279" t="s">
        <v>2374</v>
      </c>
      <c r="B437" s="171"/>
      <c r="C437" s="215"/>
      <c r="D437" s="218"/>
      <c r="E437" s="166"/>
      <c r="F437" s="214">
        <f t="shared" si="17"/>
        <v>0</v>
      </c>
      <c r="G437" s="214">
        <f t="shared" si="18"/>
        <v>0</v>
      </c>
    </row>
    <row r="438" spans="1:7" x14ac:dyDescent="0.25">
      <c r="A438" s="279" t="s">
        <v>2375</v>
      </c>
      <c r="B438" s="171"/>
      <c r="C438" s="215"/>
      <c r="D438" s="218"/>
      <c r="E438" s="166"/>
      <c r="F438" s="214">
        <f t="shared" si="17"/>
        <v>0</v>
      </c>
      <c r="G438" s="214">
        <f t="shared" si="18"/>
        <v>0</v>
      </c>
    </row>
    <row r="439" spans="1:7" x14ac:dyDescent="0.25">
      <c r="A439" s="279" t="s">
        <v>2376</v>
      </c>
      <c r="B439" s="171"/>
      <c r="C439" s="215"/>
      <c r="D439" s="218"/>
      <c r="E439" s="166"/>
      <c r="F439" s="214">
        <f t="shared" si="17"/>
        <v>0</v>
      </c>
      <c r="G439" s="214">
        <f t="shared" si="18"/>
        <v>0</v>
      </c>
    </row>
    <row r="440" spans="1:7" x14ac:dyDescent="0.25">
      <c r="A440" s="279" t="s">
        <v>2377</v>
      </c>
      <c r="B440" s="244" t="s">
        <v>148</v>
      </c>
      <c r="C440" s="221">
        <f>SUM(C416:C439)</f>
        <v>132975.88166719628</v>
      </c>
      <c r="D440" s="219">
        <f>SUM(D416:D439)</f>
        <v>19789</v>
      </c>
      <c r="E440" s="166"/>
      <c r="F440" s="220">
        <f>SUM(F416:F439)</f>
        <v>0.99999999999999978</v>
      </c>
      <c r="G440" s="220">
        <f>SUM(G416:G439)</f>
        <v>1</v>
      </c>
    </row>
    <row r="441" spans="1:7" ht="15" customHeight="1" x14ac:dyDescent="0.25">
      <c r="A441" s="161"/>
      <c r="B441" s="161" t="s">
        <v>2378</v>
      </c>
      <c r="C441" s="161" t="s">
        <v>686</v>
      </c>
      <c r="D441" s="161" t="s">
        <v>687</v>
      </c>
      <c r="E441" s="161"/>
      <c r="F441" s="161" t="s">
        <v>516</v>
      </c>
      <c r="G441" s="161" t="s">
        <v>688</v>
      </c>
    </row>
    <row r="442" spans="1:7" x14ac:dyDescent="0.25">
      <c r="A442" s="279" t="s">
        <v>2158</v>
      </c>
      <c r="B442" s="150" t="s">
        <v>719</v>
      </c>
      <c r="C442" s="600" t="s">
        <v>1242</v>
      </c>
      <c r="G442" s="150"/>
    </row>
    <row r="443" spans="1:7" x14ac:dyDescent="0.25">
      <c r="A443" s="279"/>
      <c r="G443" s="150"/>
    </row>
    <row r="444" spans="1:7" x14ac:dyDescent="0.25">
      <c r="A444" s="279"/>
      <c r="B444" s="171" t="s">
        <v>720</v>
      </c>
      <c r="G444" s="150"/>
    </row>
    <row r="445" spans="1:7" x14ac:dyDescent="0.25">
      <c r="A445" s="279" t="s">
        <v>2159</v>
      </c>
      <c r="B445" s="150" t="s">
        <v>722</v>
      </c>
      <c r="C445" s="600" t="s">
        <v>1242</v>
      </c>
      <c r="D445" s="600" t="s">
        <v>1242</v>
      </c>
      <c r="F445" s="214" t="str">
        <f>IF($C$453=0,"",IF(C445="[for completion]","",C445/$C$453))</f>
        <v/>
      </c>
      <c r="G445" s="214" t="str">
        <f>IF($D$453=0,"",IF(D445="[for completion]","",D445/$D$453))</f>
        <v/>
      </c>
    </row>
    <row r="446" spans="1:7" x14ac:dyDescent="0.25">
      <c r="A446" s="279" t="s">
        <v>2160</v>
      </c>
      <c r="B446" s="150" t="s">
        <v>724</v>
      </c>
      <c r="C446" s="600" t="s">
        <v>1242</v>
      </c>
      <c r="D446" s="600" t="s">
        <v>1242</v>
      </c>
      <c r="F446" s="214" t="str">
        <f t="shared" ref="F446:F459" si="19">IF($C$453=0,"",IF(C446="[for completion]","",C446/$C$453))</f>
        <v/>
      </c>
      <c r="G446" s="214" t="str">
        <f t="shared" ref="G446:G459" si="20">IF($D$453=0,"",IF(D446="[for completion]","",D446/$D$453))</f>
        <v/>
      </c>
    </row>
    <row r="447" spans="1:7" x14ac:dyDescent="0.25">
      <c r="A447" s="279" t="s">
        <v>2161</v>
      </c>
      <c r="B447" s="150" t="s">
        <v>726</v>
      </c>
      <c r="C447" s="600" t="s">
        <v>1242</v>
      </c>
      <c r="D447" s="600" t="s">
        <v>1242</v>
      </c>
      <c r="F447" s="214" t="str">
        <f t="shared" si="19"/>
        <v/>
      </c>
      <c r="G447" s="214" t="str">
        <f t="shared" si="20"/>
        <v/>
      </c>
    </row>
    <row r="448" spans="1:7" x14ac:dyDescent="0.25">
      <c r="A448" s="279" t="s">
        <v>2162</v>
      </c>
      <c r="B448" s="150" t="s">
        <v>728</v>
      </c>
      <c r="C448" s="600" t="s">
        <v>1242</v>
      </c>
      <c r="D448" s="600" t="s">
        <v>1242</v>
      </c>
      <c r="F448" s="214" t="str">
        <f t="shared" si="19"/>
        <v/>
      </c>
      <c r="G448" s="214" t="str">
        <f t="shared" si="20"/>
        <v/>
      </c>
    </row>
    <row r="449" spans="1:7" x14ac:dyDescent="0.25">
      <c r="A449" s="279" t="s">
        <v>2163</v>
      </c>
      <c r="B449" s="150" t="s">
        <v>730</v>
      </c>
      <c r="C449" s="600" t="s">
        <v>1242</v>
      </c>
      <c r="D449" s="600" t="s">
        <v>1242</v>
      </c>
      <c r="F449" s="214" t="str">
        <f t="shared" si="19"/>
        <v/>
      </c>
      <c r="G449" s="214" t="str">
        <f t="shared" si="20"/>
        <v/>
      </c>
    </row>
    <row r="450" spans="1:7" x14ac:dyDescent="0.25">
      <c r="A450" s="279" t="s">
        <v>2164</v>
      </c>
      <c r="B450" s="150" t="s">
        <v>732</v>
      </c>
      <c r="C450" s="600" t="s">
        <v>1242</v>
      </c>
      <c r="D450" s="600" t="s">
        <v>1242</v>
      </c>
      <c r="F450" s="214" t="str">
        <f t="shared" si="19"/>
        <v/>
      </c>
      <c r="G450" s="214" t="str">
        <f t="shared" si="20"/>
        <v/>
      </c>
    </row>
    <row r="451" spans="1:7" x14ac:dyDescent="0.25">
      <c r="A451" s="279" t="s">
        <v>2165</v>
      </c>
      <c r="B451" s="150" t="s">
        <v>734</v>
      </c>
      <c r="C451" s="600" t="s">
        <v>1242</v>
      </c>
      <c r="D451" s="600" t="s">
        <v>1242</v>
      </c>
      <c r="F451" s="214" t="str">
        <f t="shared" si="19"/>
        <v/>
      </c>
      <c r="G451" s="214" t="str">
        <f t="shared" si="20"/>
        <v/>
      </c>
    </row>
    <row r="452" spans="1:7" x14ac:dyDescent="0.25">
      <c r="A452" s="279" t="s">
        <v>2166</v>
      </c>
      <c r="B452" s="150" t="s">
        <v>736</v>
      </c>
      <c r="C452" s="600" t="s">
        <v>1242</v>
      </c>
      <c r="D452" s="600" t="s">
        <v>1242</v>
      </c>
      <c r="F452" s="214" t="str">
        <f t="shared" si="19"/>
        <v/>
      </c>
      <c r="G452" s="214" t="str">
        <f t="shared" si="20"/>
        <v/>
      </c>
    </row>
    <row r="453" spans="1:7" x14ac:dyDescent="0.25">
      <c r="A453" s="279" t="s">
        <v>2167</v>
      </c>
      <c r="B453" s="180" t="s">
        <v>148</v>
      </c>
      <c r="C453" s="215">
        <f>SUM(C445:C452)</f>
        <v>0</v>
      </c>
      <c r="D453" s="218">
        <f>SUM(D445:D452)</f>
        <v>0</v>
      </c>
      <c r="F453" s="184">
        <f>SUM(F445:F452)</f>
        <v>0</v>
      </c>
      <c r="G453" s="184">
        <f>SUM(G445:G452)</f>
        <v>0</v>
      </c>
    </row>
    <row r="454" spans="1:7" outlineLevel="1" x14ac:dyDescent="0.25">
      <c r="A454" s="279" t="s">
        <v>2168</v>
      </c>
      <c r="B454" s="167" t="s">
        <v>739</v>
      </c>
      <c r="C454" s="215"/>
      <c r="D454" s="218"/>
      <c r="F454" s="214" t="str">
        <f t="shared" si="19"/>
        <v/>
      </c>
      <c r="G454" s="214" t="str">
        <f t="shared" si="20"/>
        <v/>
      </c>
    </row>
    <row r="455" spans="1:7" outlineLevel="1" x14ac:dyDescent="0.25">
      <c r="A455" s="279" t="s">
        <v>2169</v>
      </c>
      <c r="B455" s="167" t="s">
        <v>741</v>
      </c>
      <c r="C455" s="215"/>
      <c r="D455" s="218"/>
      <c r="F455" s="214" t="str">
        <f t="shared" si="19"/>
        <v/>
      </c>
      <c r="G455" s="214" t="str">
        <f t="shared" si="20"/>
        <v/>
      </c>
    </row>
    <row r="456" spans="1:7" outlineLevel="1" x14ac:dyDescent="0.25">
      <c r="A456" s="279" t="s">
        <v>2170</v>
      </c>
      <c r="B456" s="167" t="s">
        <v>743</v>
      </c>
      <c r="C456" s="215"/>
      <c r="D456" s="218"/>
      <c r="F456" s="214" t="str">
        <f t="shared" si="19"/>
        <v/>
      </c>
      <c r="G456" s="214" t="str">
        <f t="shared" si="20"/>
        <v/>
      </c>
    </row>
    <row r="457" spans="1:7" outlineLevel="1" x14ac:dyDescent="0.25">
      <c r="A457" s="279" t="s">
        <v>2171</v>
      </c>
      <c r="B457" s="167" t="s">
        <v>745</v>
      </c>
      <c r="C457" s="215"/>
      <c r="D457" s="218"/>
      <c r="F457" s="214" t="str">
        <f t="shared" si="19"/>
        <v/>
      </c>
      <c r="G457" s="214" t="str">
        <f t="shared" si="20"/>
        <v/>
      </c>
    </row>
    <row r="458" spans="1:7" outlineLevel="1" x14ac:dyDescent="0.25">
      <c r="A458" s="279" t="s">
        <v>2172</v>
      </c>
      <c r="B458" s="167" t="s">
        <v>747</v>
      </c>
      <c r="C458" s="215"/>
      <c r="D458" s="218"/>
      <c r="F458" s="214" t="str">
        <f t="shared" si="19"/>
        <v/>
      </c>
      <c r="G458" s="214" t="str">
        <f t="shared" si="20"/>
        <v/>
      </c>
    </row>
    <row r="459" spans="1:7" outlineLevel="1" x14ac:dyDescent="0.25">
      <c r="A459" s="279" t="s">
        <v>2173</v>
      </c>
      <c r="B459" s="167" t="s">
        <v>749</v>
      </c>
      <c r="C459" s="215"/>
      <c r="D459" s="218"/>
      <c r="F459" s="214" t="str">
        <f t="shared" si="19"/>
        <v/>
      </c>
      <c r="G459" s="214" t="str">
        <f t="shared" si="20"/>
        <v/>
      </c>
    </row>
    <row r="460" spans="1:7" outlineLevel="1" x14ac:dyDescent="0.25">
      <c r="A460" s="279" t="s">
        <v>2174</v>
      </c>
      <c r="B460" s="167"/>
      <c r="F460" s="164"/>
      <c r="G460" s="164"/>
    </row>
    <row r="461" spans="1:7" outlineLevel="1" x14ac:dyDescent="0.25">
      <c r="A461" s="279" t="s">
        <v>2175</v>
      </c>
      <c r="B461" s="167"/>
      <c r="F461" s="164"/>
      <c r="G461" s="164"/>
    </row>
    <row r="462" spans="1:7" outlineLevel="1" x14ac:dyDescent="0.25">
      <c r="A462" s="279" t="s">
        <v>2176</v>
      </c>
      <c r="B462" s="167"/>
      <c r="F462" s="166"/>
      <c r="G462" s="166"/>
    </row>
    <row r="463" spans="1:7" ht="15" customHeight="1" x14ac:dyDescent="0.25">
      <c r="A463" s="161"/>
      <c r="B463" s="161" t="s">
        <v>2516</v>
      </c>
      <c r="C463" s="161" t="s">
        <v>686</v>
      </c>
      <c r="D463" s="161" t="s">
        <v>687</v>
      </c>
      <c r="E463" s="161"/>
      <c r="F463" s="161" t="s">
        <v>516</v>
      </c>
      <c r="G463" s="161" t="s">
        <v>688</v>
      </c>
    </row>
    <row r="464" spans="1:7" x14ac:dyDescent="0.25">
      <c r="A464" s="279" t="s">
        <v>2177</v>
      </c>
      <c r="B464" s="150" t="s">
        <v>719</v>
      </c>
      <c r="C464" s="184">
        <v>0.416301686999765</v>
      </c>
      <c r="G464" s="150"/>
    </row>
    <row r="465" spans="1:7" x14ac:dyDescent="0.25">
      <c r="A465" s="279"/>
      <c r="G465" s="150"/>
    </row>
    <row r="466" spans="1:7" x14ac:dyDescent="0.25">
      <c r="A466" s="279"/>
      <c r="B466" s="171" t="s">
        <v>720</v>
      </c>
      <c r="G466" s="150"/>
    </row>
    <row r="467" spans="1:7" x14ac:dyDescent="0.25">
      <c r="A467" s="279" t="s">
        <v>2178</v>
      </c>
      <c r="B467" s="150" t="s">
        <v>722</v>
      </c>
      <c r="C467" s="215">
        <v>116828.419277917</v>
      </c>
      <c r="D467" s="218" t="s">
        <v>1242</v>
      </c>
      <c r="F467" s="214">
        <f>IF($C$475=0,"",IF(C467="[Mark as ND1 if not relevant]","",C467/$C$475))</f>
        <v>0.87856848785787867</v>
      </c>
      <c r="G467" s="214" t="str">
        <f>IF($D$475=0,"",IF(D467="[Mark as ND1 if not relevant]","",D467/$D$475))</f>
        <v/>
      </c>
    </row>
    <row r="468" spans="1:7" x14ac:dyDescent="0.25">
      <c r="A468" s="279" t="s">
        <v>2179</v>
      </c>
      <c r="B468" s="150" t="s">
        <v>724</v>
      </c>
      <c r="C468" s="215">
        <v>10923.081870960201</v>
      </c>
      <c r="D468" s="218" t="s">
        <v>1242</v>
      </c>
      <c r="F468" s="214">
        <f t="shared" ref="F468:F474" si="21">IF($C$475=0,"",IF(C468="[Mark as ND1 if not relevant]","",C468/$C$475))</f>
        <v>8.2143331061325778E-2</v>
      </c>
      <c r="G468" s="214" t="str">
        <f t="shared" ref="G468:G474" si="22">IF($D$475=0,"",IF(D468="[Mark as ND1 if not relevant]","",D468/$D$475))</f>
        <v/>
      </c>
    </row>
    <row r="469" spans="1:7" x14ac:dyDescent="0.25">
      <c r="A469" s="279" t="s">
        <v>2180</v>
      </c>
      <c r="B469" s="150" t="s">
        <v>726</v>
      </c>
      <c r="C469" s="215">
        <v>4408.4127081997103</v>
      </c>
      <c r="D469" s="218" t="s">
        <v>1242</v>
      </c>
      <c r="F469" s="214">
        <f t="shared" si="21"/>
        <v>3.3151972018751523E-2</v>
      </c>
      <c r="G469" s="214" t="str">
        <f t="shared" si="22"/>
        <v/>
      </c>
    </row>
    <row r="470" spans="1:7" x14ac:dyDescent="0.25">
      <c r="A470" s="279" t="s">
        <v>2181</v>
      </c>
      <c r="B470" s="150" t="s">
        <v>728</v>
      </c>
      <c r="C470" s="215">
        <v>761.73283437309601</v>
      </c>
      <c r="D470" s="218" t="s">
        <v>1242</v>
      </c>
      <c r="F470" s="214">
        <f t="shared" si="21"/>
        <v>5.7283533286097118E-3</v>
      </c>
      <c r="G470" s="214" t="str">
        <f t="shared" si="22"/>
        <v/>
      </c>
    </row>
    <row r="471" spans="1:7" x14ac:dyDescent="0.25">
      <c r="A471" s="279" t="s">
        <v>2182</v>
      </c>
      <c r="B471" s="150" t="s">
        <v>730</v>
      </c>
      <c r="C471" s="215">
        <v>40.191549533829601</v>
      </c>
      <c r="D471" s="218" t="s">
        <v>1242</v>
      </c>
      <c r="F471" s="214">
        <f t="shared" si="21"/>
        <v>3.0224691146939296E-4</v>
      </c>
      <c r="G471" s="214" t="str">
        <f t="shared" si="22"/>
        <v/>
      </c>
    </row>
    <row r="472" spans="1:7" x14ac:dyDescent="0.25">
      <c r="A472" s="279" t="s">
        <v>2183</v>
      </c>
      <c r="B472" s="150" t="s">
        <v>732</v>
      </c>
      <c r="C472" s="215">
        <v>13.0025626926169</v>
      </c>
      <c r="D472" s="218" t="s">
        <v>1242</v>
      </c>
      <c r="F472" s="214">
        <f t="shared" si="21"/>
        <v>9.778136102273706E-5</v>
      </c>
      <c r="G472" s="214" t="str">
        <f t="shared" si="22"/>
        <v/>
      </c>
    </row>
    <row r="473" spans="1:7" x14ac:dyDescent="0.25">
      <c r="A473" s="279" t="s">
        <v>2184</v>
      </c>
      <c r="B473" s="150" t="s">
        <v>734</v>
      </c>
      <c r="C473" s="215">
        <v>0.99283334999999895</v>
      </c>
      <c r="D473" s="218" t="s">
        <v>1242</v>
      </c>
      <c r="F473" s="214">
        <f t="shared" si="21"/>
        <v>7.4662663450865382E-6</v>
      </c>
      <c r="G473" s="214" t="str">
        <f t="shared" si="22"/>
        <v/>
      </c>
    </row>
    <row r="474" spans="1:7" x14ac:dyDescent="0.25">
      <c r="A474" s="279" t="s">
        <v>2185</v>
      </c>
      <c r="B474" s="150" t="s">
        <v>736</v>
      </c>
      <c r="C474" s="215">
        <v>4.8030169999999997E-2</v>
      </c>
      <c r="D474" s="218" t="s">
        <v>1242</v>
      </c>
      <c r="F474" s="214">
        <f t="shared" si="21"/>
        <v>3.6119459707894127E-7</v>
      </c>
      <c r="G474" s="214" t="str">
        <f t="shared" si="22"/>
        <v/>
      </c>
    </row>
    <row r="475" spans="1:7" x14ac:dyDescent="0.25">
      <c r="A475" s="279" t="s">
        <v>2186</v>
      </c>
      <c r="B475" s="180" t="s">
        <v>148</v>
      </c>
      <c r="C475" s="215">
        <f>SUM(C467:C474)</f>
        <v>132975.88166719646</v>
      </c>
      <c r="D475" s="218">
        <f>SUM(D467:D474)</f>
        <v>0</v>
      </c>
      <c r="F475" s="184">
        <f>SUM(F467:F474)</f>
        <v>1</v>
      </c>
      <c r="G475" s="184">
        <f>SUM(G467:G474)</f>
        <v>0</v>
      </c>
    </row>
    <row r="476" spans="1:7" outlineLevel="1" x14ac:dyDescent="0.25">
      <c r="A476" s="279" t="s">
        <v>2187</v>
      </c>
      <c r="B476" s="167" t="s">
        <v>739</v>
      </c>
      <c r="C476" s="215"/>
      <c r="D476" s="218"/>
      <c r="F476" s="214">
        <f t="shared" ref="F476:F481" si="23">IF($C$475=0,"",IF(C476="[for completion]","",C476/$C$475))</f>
        <v>0</v>
      </c>
      <c r="G476" s="214" t="str">
        <f t="shared" ref="G476:G481" si="24">IF($D$475=0,"",IF(D476="[for completion]","",D476/$D$475))</f>
        <v/>
      </c>
    </row>
    <row r="477" spans="1:7" outlineLevel="1" x14ac:dyDescent="0.25">
      <c r="A477" s="279" t="s">
        <v>2188</v>
      </c>
      <c r="B477" s="167" t="s">
        <v>741</v>
      </c>
      <c r="C477" s="215"/>
      <c r="D477" s="218"/>
      <c r="F477" s="214">
        <f t="shared" si="23"/>
        <v>0</v>
      </c>
      <c r="G477" s="214" t="str">
        <f t="shared" si="24"/>
        <v/>
      </c>
    </row>
    <row r="478" spans="1:7" outlineLevel="1" x14ac:dyDescent="0.25">
      <c r="A478" s="279" t="s">
        <v>2189</v>
      </c>
      <c r="B478" s="167" t="s">
        <v>743</v>
      </c>
      <c r="C478" s="215"/>
      <c r="D478" s="218"/>
      <c r="F478" s="214">
        <f t="shared" si="23"/>
        <v>0</v>
      </c>
      <c r="G478" s="214" t="str">
        <f t="shared" si="24"/>
        <v/>
      </c>
    </row>
    <row r="479" spans="1:7" outlineLevel="1" x14ac:dyDescent="0.25">
      <c r="A479" s="279" t="s">
        <v>2190</v>
      </c>
      <c r="B479" s="167" t="s">
        <v>745</v>
      </c>
      <c r="C479" s="215"/>
      <c r="D479" s="218"/>
      <c r="F479" s="214">
        <f t="shared" si="23"/>
        <v>0</v>
      </c>
      <c r="G479" s="214" t="str">
        <f t="shared" si="24"/>
        <v/>
      </c>
    </row>
    <row r="480" spans="1:7" outlineLevel="1" x14ac:dyDescent="0.25">
      <c r="A480" s="279" t="s">
        <v>2191</v>
      </c>
      <c r="B480" s="167" t="s">
        <v>747</v>
      </c>
      <c r="C480" s="215"/>
      <c r="D480" s="218"/>
      <c r="F480" s="214">
        <f t="shared" si="23"/>
        <v>0</v>
      </c>
      <c r="G480" s="214" t="str">
        <f t="shared" si="24"/>
        <v/>
      </c>
    </row>
    <row r="481" spans="1:7" outlineLevel="1" x14ac:dyDescent="0.25">
      <c r="A481" s="279" t="s">
        <v>2192</v>
      </c>
      <c r="B481" s="167" t="s">
        <v>749</v>
      </c>
      <c r="C481" s="215"/>
      <c r="D481" s="218"/>
      <c r="F481" s="214">
        <f t="shared" si="23"/>
        <v>0</v>
      </c>
      <c r="G481" s="214" t="str">
        <f t="shared" si="24"/>
        <v/>
      </c>
    </row>
    <row r="482" spans="1:7" outlineLevel="1" x14ac:dyDescent="0.25">
      <c r="A482" s="279" t="s">
        <v>2193</v>
      </c>
      <c r="B482" s="167"/>
      <c r="F482" s="214"/>
      <c r="G482" s="214"/>
    </row>
    <row r="483" spans="1:7" outlineLevel="1" x14ac:dyDescent="0.25">
      <c r="A483" s="279" t="s">
        <v>2194</v>
      </c>
      <c r="B483" s="167"/>
      <c r="F483" s="214"/>
      <c r="G483" s="214"/>
    </row>
    <row r="484" spans="1:7" outlineLevel="1" x14ac:dyDescent="0.25">
      <c r="A484" s="279" t="s">
        <v>2195</v>
      </c>
      <c r="B484" s="167"/>
      <c r="F484" s="214"/>
      <c r="G484" s="184"/>
    </row>
    <row r="485" spans="1:7" ht="15" customHeight="1" x14ac:dyDescent="0.25">
      <c r="A485" s="161"/>
      <c r="B485" s="162" t="s">
        <v>2379</v>
      </c>
      <c r="C485" s="161" t="s">
        <v>806</v>
      </c>
      <c r="D485" s="161"/>
      <c r="E485" s="161"/>
      <c r="F485" s="161"/>
      <c r="G485" s="163"/>
    </row>
    <row r="486" spans="1:7" x14ac:dyDescent="0.25">
      <c r="A486" s="279" t="s">
        <v>2380</v>
      </c>
      <c r="B486" s="171" t="s">
        <v>807</v>
      </c>
      <c r="C486" s="184">
        <v>0.108295295315149</v>
      </c>
      <c r="G486" s="150"/>
    </row>
    <row r="487" spans="1:7" x14ac:dyDescent="0.25">
      <c r="A487" s="279" t="s">
        <v>2381</v>
      </c>
      <c r="B487" s="171" t="s">
        <v>808</v>
      </c>
      <c r="C487" s="184">
        <v>0.42794463775991098</v>
      </c>
      <c r="G487" s="150"/>
    </row>
    <row r="488" spans="1:7" x14ac:dyDescent="0.25">
      <c r="A488" s="279" t="s">
        <v>2382</v>
      </c>
      <c r="B488" s="171" t="s">
        <v>809</v>
      </c>
      <c r="C488" s="184">
        <v>2.1944245951926199E-2</v>
      </c>
      <c r="G488" s="150"/>
    </row>
    <row r="489" spans="1:7" x14ac:dyDescent="0.25">
      <c r="A489" s="279" t="s">
        <v>2383</v>
      </c>
      <c r="B489" s="171" t="s">
        <v>810</v>
      </c>
      <c r="C489" s="184">
        <v>0</v>
      </c>
      <c r="G489" s="150"/>
    </row>
    <row r="490" spans="1:7" x14ac:dyDescent="0.25">
      <c r="A490" s="279" t="s">
        <v>2384</v>
      </c>
      <c r="B490" s="171" t="s">
        <v>811</v>
      </c>
      <c r="C490" s="184">
        <v>5.8490083720027203E-2</v>
      </c>
      <c r="G490" s="150"/>
    </row>
    <row r="491" spans="1:7" x14ac:dyDescent="0.25">
      <c r="A491" s="279" t="s">
        <v>2385</v>
      </c>
      <c r="B491" s="171" t="s">
        <v>812</v>
      </c>
      <c r="C491" s="184">
        <v>0.31974201764613602</v>
      </c>
      <c r="G491" s="150"/>
    </row>
    <row r="492" spans="1:7" x14ac:dyDescent="0.25">
      <c r="A492" s="279" t="s">
        <v>2386</v>
      </c>
      <c r="B492" s="171" t="s">
        <v>813</v>
      </c>
      <c r="C492" s="184">
        <v>2.31635166258112E-2</v>
      </c>
      <c r="G492" s="150"/>
    </row>
    <row r="493" spans="1:7" s="274" customFormat="1" x14ac:dyDescent="0.25">
      <c r="A493" s="342" t="s">
        <v>2387</v>
      </c>
      <c r="B493" s="244" t="s">
        <v>2530</v>
      </c>
      <c r="C493" s="276">
        <v>0</v>
      </c>
      <c r="D493" s="275"/>
      <c r="E493" s="275"/>
      <c r="F493" s="275"/>
      <c r="G493" s="275"/>
    </row>
    <row r="494" spans="1:7" s="274" customFormat="1" x14ac:dyDescent="0.25">
      <c r="A494" s="342" t="s">
        <v>2388</v>
      </c>
      <c r="B494" s="244" t="s">
        <v>2531</v>
      </c>
      <c r="C494" s="276">
        <v>0</v>
      </c>
      <c r="D494" s="275"/>
      <c r="E494" s="275"/>
      <c r="F494" s="275"/>
      <c r="G494" s="275"/>
    </row>
    <row r="495" spans="1:7" s="274" customFormat="1" x14ac:dyDescent="0.25">
      <c r="A495" s="342" t="s">
        <v>2389</v>
      </c>
      <c r="B495" s="244" t="s">
        <v>2532</v>
      </c>
      <c r="C495" s="276">
        <v>0</v>
      </c>
      <c r="D495" s="275"/>
      <c r="E495" s="275"/>
      <c r="F495" s="275"/>
      <c r="G495" s="275"/>
    </row>
    <row r="496" spans="1:7" x14ac:dyDescent="0.25">
      <c r="A496" s="342" t="s">
        <v>2533</v>
      </c>
      <c r="B496" s="244" t="s">
        <v>814</v>
      </c>
      <c r="C496" s="184">
        <v>0</v>
      </c>
      <c r="G496" s="150"/>
    </row>
    <row r="497" spans="1:7" x14ac:dyDescent="0.25">
      <c r="A497" s="342" t="s">
        <v>2534</v>
      </c>
      <c r="B497" s="244" t="s">
        <v>815</v>
      </c>
      <c r="C497" s="184">
        <v>0</v>
      </c>
      <c r="G497" s="150"/>
    </row>
    <row r="498" spans="1:7" x14ac:dyDescent="0.25">
      <c r="A498" s="342" t="s">
        <v>2535</v>
      </c>
      <c r="B498" s="244" t="s">
        <v>146</v>
      </c>
      <c r="C498" s="276">
        <v>4.0094096868816299E-2</v>
      </c>
      <c r="G498" s="150"/>
    </row>
    <row r="499" spans="1:7" outlineLevel="1" x14ac:dyDescent="0.25">
      <c r="A499" s="342" t="s">
        <v>2390</v>
      </c>
      <c r="B499" s="241" t="s">
        <v>2536</v>
      </c>
      <c r="C499" s="276">
        <v>4.0094096868816299E-2</v>
      </c>
      <c r="G499" s="150"/>
    </row>
    <row r="500" spans="1:7" outlineLevel="1" x14ac:dyDescent="0.25">
      <c r="A500" s="342" t="s">
        <v>2391</v>
      </c>
      <c r="B500" s="241" t="s">
        <v>150</v>
      </c>
      <c r="C500" s="184"/>
      <c r="G500" s="150"/>
    </row>
    <row r="501" spans="1:7" outlineLevel="1" x14ac:dyDescent="0.25">
      <c r="A501" s="279" t="s">
        <v>2392</v>
      </c>
      <c r="B501" s="167" t="s">
        <v>150</v>
      </c>
      <c r="C501" s="184"/>
      <c r="G501" s="150"/>
    </row>
    <row r="502" spans="1:7" outlineLevel="1" x14ac:dyDescent="0.25">
      <c r="A502" s="279" t="s">
        <v>2393</v>
      </c>
      <c r="B502" s="167" t="s">
        <v>150</v>
      </c>
      <c r="C502" s="184"/>
      <c r="G502" s="150"/>
    </row>
    <row r="503" spans="1:7" outlineLevel="1" x14ac:dyDescent="0.25">
      <c r="A503" s="279" t="s">
        <v>2394</v>
      </c>
      <c r="B503" s="167" t="s">
        <v>150</v>
      </c>
      <c r="C503" s="184"/>
      <c r="G503" s="150"/>
    </row>
    <row r="504" spans="1:7" outlineLevel="1" x14ac:dyDescent="0.25">
      <c r="A504" s="279" t="s">
        <v>2395</v>
      </c>
      <c r="B504" s="167" t="s">
        <v>150</v>
      </c>
      <c r="C504" s="184"/>
      <c r="G504" s="150"/>
    </row>
    <row r="505" spans="1:7" outlineLevel="1" x14ac:dyDescent="0.25">
      <c r="A505" s="279" t="s">
        <v>2396</v>
      </c>
      <c r="B505" s="167" t="s">
        <v>150</v>
      </c>
      <c r="C505" s="184"/>
      <c r="G505" s="150"/>
    </row>
    <row r="506" spans="1:7" outlineLevel="1" x14ac:dyDescent="0.25">
      <c r="A506" s="279" t="s">
        <v>2397</v>
      </c>
      <c r="B506" s="167" t="s">
        <v>150</v>
      </c>
      <c r="C506" s="184"/>
      <c r="G506" s="150"/>
    </row>
    <row r="507" spans="1:7" outlineLevel="1" x14ac:dyDescent="0.25">
      <c r="A507" s="279" t="s">
        <v>2398</v>
      </c>
      <c r="B507" s="167" t="s">
        <v>150</v>
      </c>
      <c r="C507" s="184"/>
      <c r="G507" s="150"/>
    </row>
    <row r="508" spans="1:7" outlineLevel="1" x14ac:dyDescent="0.25">
      <c r="A508" s="279" t="s">
        <v>2399</v>
      </c>
      <c r="B508" s="167" t="s">
        <v>150</v>
      </c>
      <c r="C508" s="184"/>
      <c r="G508" s="150"/>
    </row>
    <row r="509" spans="1:7" outlineLevel="1" x14ac:dyDescent="0.25">
      <c r="A509" s="279" t="s">
        <v>2400</v>
      </c>
      <c r="B509" s="167" t="s">
        <v>150</v>
      </c>
      <c r="C509" s="184"/>
      <c r="G509" s="150"/>
    </row>
    <row r="510" spans="1:7" outlineLevel="1" x14ac:dyDescent="0.25">
      <c r="A510" s="279" t="s">
        <v>2401</v>
      </c>
      <c r="B510" s="167" t="s">
        <v>150</v>
      </c>
      <c r="C510" s="184"/>
    </row>
    <row r="511" spans="1:7" outlineLevel="1" x14ac:dyDescent="0.25">
      <c r="A511" s="279" t="s">
        <v>2402</v>
      </c>
      <c r="B511" s="167" t="s">
        <v>150</v>
      </c>
      <c r="C511" s="184"/>
    </row>
    <row r="512" spans="1:7" outlineLevel="1" x14ac:dyDescent="0.25">
      <c r="A512" s="279" t="s">
        <v>2403</v>
      </c>
      <c r="B512" s="167" t="s">
        <v>150</v>
      </c>
      <c r="C512" s="184"/>
    </row>
    <row r="513" spans="1:7" s="224" customFormat="1" x14ac:dyDescent="0.25">
      <c r="A513" s="199"/>
      <c r="B513" s="199" t="s">
        <v>2643</v>
      </c>
      <c r="C513" s="161" t="s">
        <v>113</v>
      </c>
      <c r="D513" s="161" t="s">
        <v>1704</v>
      </c>
      <c r="E513" s="161"/>
      <c r="F513" s="161" t="s">
        <v>516</v>
      </c>
      <c r="G513" s="161" t="s">
        <v>2033</v>
      </c>
    </row>
    <row r="514" spans="1:7" s="224" customFormat="1" x14ac:dyDescent="0.25">
      <c r="A514" s="342" t="s">
        <v>2196</v>
      </c>
      <c r="B514" s="343" t="s">
        <v>2692</v>
      </c>
      <c r="C514" s="313">
        <v>3789.4926780597798</v>
      </c>
      <c r="D514" s="323">
        <v>91</v>
      </c>
      <c r="E514" s="264"/>
      <c r="F514" s="268">
        <f>IF($C$532=0,"",IF(C514="[for completion]","",IF(C514="","",C514/$C$532)))</f>
        <v>2.8497593928678597E-2</v>
      </c>
      <c r="G514" s="268">
        <f>IF($D$532=0,"",IF(D514="[for completion]","",IF(D514="","",D514/$D$532)))</f>
        <v>6.1415941148680571E-3</v>
      </c>
    </row>
    <row r="515" spans="1:7" s="224" customFormat="1" x14ac:dyDescent="0.25">
      <c r="A515" s="342" t="s">
        <v>2197</v>
      </c>
      <c r="B515" s="343" t="s">
        <v>3041</v>
      </c>
      <c r="C515" s="313">
        <v>2087.6462267894099</v>
      </c>
      <c r="D515" s="323">
        <v>83</v>
      </c>
      <c r="E515" s="264"/>
      <c r="F515" s="268">
        <f t="shared" ref="F515:F531" si="25">IF($C$532=0,"",IF(C515="[for completion]","",IF(C515="","",C515/$C$532)))</f>
        <v>1.5699435120229085E-2</v>
      </c>
      <c r="G515" s="268">
        <f t="shared" ref="G515:G531" si="26">IF($D$532=0,"",IF(D515="[for completion]","",IF(D515="","",D515/$D$532)))</f>
        <v>5.6016737531214148E-3</v>
      </c>
    </row>
    <row r="516" spans="1:7" s="224" customFormat="1" x14ac:dyDescent="0.25">
      <c r="A516" s="342" t="s">
        <v>2198</v>
      </c>
      <c r="B516" s="343" t="s">
        <v>3042</v>
      </c>
      <c r="C516" s="313">
        <v>2274.72589935202</v>
      </c>
      <c r="D516" s="323">
        <v>235</v>
      </c>
      <c r="E516" s="264"/>
      <c r="F516" s="268">
        <f t="shared" si="25"/>
        <v>1.7106304322501577E-2</v>
      </c>
      <c r="G516" s="268">
        <f t="shared" si="26"/>
        <v>1.5860160626307618E-2</v>
      </c>
    </row>
    <row r="517" spans="1:7" s="224" customFormat="1" x14ac:dyDescent="0.25">
      <c r="A517" s="342" t="s">
        <v>2199</v>
      </c>
      <c r="B517" s="343" t="s">
        <v>3043</v>
      </c>
      <c r="C517" s="313">
        <v>3156.2418106626301</v>
      </c>
      <c r="D517" s="323">
        <v>295</v>
      </c>
      <c r="E517" s="264"/>
      <c r="F517" s="268">
        <f t="shared" si="25"/>
        <v>2.3735445639397012E-2</v>
      </c>
      <c r="G517" s="268">
        <f t="shared" si="26"/>
        <v>1.9909563339407438E-2</v>
      </c>
    </row>
    <row r="518" spans="1:7" s="224" customFormat="1" x14ac:dyDescent="0.25">
      <c r="A518" s="342" t="s">
        <v>2200</v>
      </c>
      <c r="B518" s="343" t="s">
        <v>3044</v>
      </c>
      <c r="C518" s="313">
        <v>1476.0614520259201</v>
      </c>
      <c r="D518" s="323">
        <v>157</v>
      </c>
      <c r="E518" s="264"/>
      <c r="F518" s="268">
        <f t="shared" si="25"/>
        <v>1.110021932939774E-2</v>
      </c>
      <c r="G518" s="268">
        <f t="shared" si="26"/>
        <v>1.0595937099277856E-2</v>
      </c>
    </row>
    <row r="519" spans="1:7" s="224" customFormat="1" x14ac:dyDescent="0.25">
      <c r="A519" s="342" t="s">
        <v>2201</v>
      </c>
      <c r="B519" s="343" t="s">
        <v>3045</v>
      </c>
      <c r="C519" s="313">
        <v>582.99051590218198</v>
      </c>
      <c r="D519" s="323">
        <v>96</v>
      </c>
      <c r="E519" s="264"/>
      <c r="F519" s="268">
        <f t="shared" si="25"/>
        <v>4.3841823689596106E-3</v>
      </c>
      <c r="G519" s="268">
        <f t="shared" si="26"/>
        <v>6.4790443409597082E-3</v>
      </c>
    </row>
    <row r="520" spans="1:7" s="224" customFormat="1" x14ac:dyDescent="0.25">
      <c r="A520" s="342" t="s">
        <v>2202</v>
      </c>
      <c r="B520" s="343" t="s">
        <v>3046</v>
      </c>
      <c r="C520" s="313">
        <v>436.64241351741998</v>
      </c>
      <c r="D520" s="323">
        <v>69</v>
      </c>
      <c r="E520" s="264"/>
      <c r="F520" s="268">
        <f t="shared" si="25"/>
        <v>3.2836211201834396E-3</v>
      </c>
      <c r="G520" s="268">
        <f t="shared" si="26"/>
        <v>4.6568131200647907E-3</v>
      </c>
    </row>
    <row r="521" spans="1:7" s="224" customFormat="1" x14ac:dyDescent="0.25">
      <c r="A521" s="342" t="s">
        <v>2203</v>
      </c>
      <c r="B521" s="343" t="s">
        <v>3047</v>
      </c>
      <c r="C521" s="313">
        <v>6118.65564594426</v>
      </c>
      <c r="D521" s="323">
        <v>300</v>
      </c>
      <c r="E521" s="264"/>
      <c r="F521" s="268">
        <f t="shared" si="25"/>
        <v>4.6013273754842571E-2</v>
      </c>
      <c r="G521" s="268">
        <f t="shared" si="26"/>
        <v>2.024701356549909E-2</v>
      </c>
    </row>
    <row r="522" spans="1:7" s="224" customFormat="1" x14ac:dyDescent="0.25">
      <c r="A522" s="342" t="s">
        <v>2204</v>
      </c>
      <c r="B522" s="343" t="s">
        <v>3048</v>
      </c>
      <c r="C522" s="313">
        <v>5122.7194178856298</v>
      </c>
      <c r="D522" s="323">
        <v>373</v>
      </c>
      <c r="E522" s="264"/>
      <c r="F522" s="268">
        <f t="shared" si="25"/>
        <v>3.8523673268107725E-2</v>
      </c>
      <c r="G522" s="268">
        <f t="shared" si="26"/>
        <v>2.51737868664372E-2</v>
      </c>
    </row>
    <row r="523" spans="1:7" s="224" customFormat="1" x14ac:dyDescent="0.25">
      <c r="A523" s="342" t="s">
        <v>2205</v>
      </c>
      <c r="B523" s="343" t="s">
        <v>3049</v>
      </c>
      <c r="C523" s="313">
        <v>9547.9247421682394</v>
      </c>
      <c r="D523" s="323">
        <v>1278</v>
      </c>
      <c r="E523" s="264"/>
      <c r="F523" s="268">
        <f t="shared" si="25"/>
        <v>7.180192845845669E-2</v>
      </c>
      <c r="G523" s="268">
        <f t="shared" si="26"/>
        <v>8.6252277789026124E-2</v>
      </c>
    </row>
    <row r="524" spans="1:7" s="224" customFormat="1" x14ac:dyDescent="0.25">
      <c r="A524" s="342" t="s">
        <v>2241</v>
      </c>
      <c r="B524" s="343" t="s">
        <v>3050</v>
      </c>
      <c r="C524" s="313">
        <v>12885.213565616699</v>
      </c>
      <c r="D524" s="323">
        <v>2407</v>
      </c>
      <c r="E524" s="264"/>
      <c r="F524" s="268">
        <f t="shared" si="25"/>
        <v>9.689887672912742E-2</v>
      </c>
      <c r="G524" s="268">
        <f t="shared" si="26"/>
        <v>0.16244853884052102</v>
      </c>
    </row>
    <row r="525" spans="1:7" s="224" customFormat="1" x14ac:dyDescent="0.25">
      <c r="A525" s="342" t="s">
        <v>2405</v>
      </c>
      <c r="B525" s="343" t="s">
        <v>3051</v>
      </c>
      <c r="C525" s="313">
        <v>3652.2975782817698</v>
      </c>
      <c r="D525" s="323">
        <v>450</v>
      </c>
      <c r="E525" s="264"/>
      <c r="F525" s="268">
        <f t="shared" si="25"/>
        <v>2.7465864730436669E-2</v>
      </c>
      <c r="G525" s="268">
        <f t="shared" si="26"/>
        <v>3.0370520348248633E-2</v>
      </c>
    </row>
    <row r="526" spans="1:7" s="224" customFormat="1" x14ac:dyDescent="0.25">
      <c r="A526" s="342" t="s">
        <v>2406</v>
      </c>
      <c r="B526" s="343" t="s">
        <v>3052</v>
      </c>
      <c r="C526" s="313">
        <v>1375.5115390115</v>
      </c>
      <c r="D526" s="323">
        <v>193</v>
      </c>
      <c r="E526" s="264"/>
      <c r="F526" s="268">
        <f t="shared" si="25"/>
        <v>1.0344067824675477E-2</v>
      </c>
      <c r="G526" s="268">
        <f t="shared" si="26"/>
        <v>1.3025578727137747E-2</v>
      </c>
    </row>
    <row r="527" spans="1:7" s="224" customFormat="1" x14ac:dyDescent="0.25">
      <c r="A527" s="342" t="s">
        <v>2407</v>
      </c>
      <c r="B527" s="343" t="s">
        <v>3053</v>
      </c>
      <c r="C527" s="313">
        <v>464.33652469149899</v>
      </c>
      <c r="D527" s="323">
        <v>130</v>
      </c>
      <c r="E527" s="264"/>
      <c r="F527" s="268">
        <f t="shared" si="25"/>
        <v>3.4918852867891559E-3</v>
      </c>
      <c r="G527" s="268">
        <f t="shared" si="26"/>
        <v>8.773705878382939E-3</v>
      </c>
    </row>
    <row r="528" spans="1:7" s="224" customFormat="1" x14ac:dyDescent="0.25">
      <c r="A528" s="342" t="s">
        <v>2408</v>
      </c>
      <c r="B528" s="343"/>
      <c r="C528" s="313"/>
      <c r="D528" s="323"/>
      <c r="E528" s="264"/>
      <c r="F528" s="268" t="str">
        <f t="shared" si="25"/>
        <v/>
      </c>
      <c r="G528" s="268" t="str">
        <f t="shared" si="26"/>
        <v/>
      </c>
    </row>
    <row r="529" spans="1:7" s="224" customFormat="1" x14ac:dyDescent="0.25">
      <c r="A529" s="342" t="s">
        <v>2409</v>
      </c>
      <c r="B529" s="343"/>
      <c r="C529" s="313"/>
      <c r="D529" s="323"/>
      <c r="E529" s="264"/>
      <c r="F529" s="268" t="str">
        <f t="shared" si="25"/>
        <v/>
      </c>
      <c r="G529" s="268" t="str">
        <f t="shared" si="26"/>
        <v/>
      </c>
    </row>
    <row r="530" spans="1:7" s="224" customFormat="1" x14ac:dyDescent="0.25">
      <c r="A530" s="342" t="s">
        <v>2410</v>
      </c>
      <c r="B530" s="343"/>
      <c r="C530" s="313"/>
      <c r="D530" s="323"/>
      <c r="E530" s="264"/>
      <c r="F530" s="268" t="str">
        <f t="shared" si="25"/>
        <v/>
      </c>
      <c r="G530" s="268" t="str">
        <f t="shared" si="26"/>
        <v/>
      </c>
    </row>
    <row r="531" spans="1:7" s="224" customFormat="1" x14ac:dyDescent="0.25">
      <c r="A531" s="342" t="s">
        <v>2411</v>
      </c>
      <c r="B531" s="263" t="s">
        <v>2118</v>
      </c>
      <c r="C531" s="604">
        <f>C570-C514-C515-C516-C517-C518-C519-C520-C521-C522-C523-C524-C525-C526-C527</f>
        <v>80005.421657287443</v>
      </c>
      <c r="D531" s="604">
        <f>D570-D514-D515-D516-D517-D518-D519-D520-D521-D522-D523-D524-D525-D526-D527</f>
        <v>8660</v>
      </c>
      <c r="E531" s="264"/>
      <c r="F531" s="268">
        <f t="shared" si="25"/>
        <v>0.60165362811821721</v>
      </c>
      <c r="G531" s="268">
        <f t="shared" si="26"/>
        <v>0.58446379159074036</v>
      </c>
    </row>
    <row r="532" spans="1:7" s="224" customFormat="1" x14ac:dyDescent="0.25">
      <c r="A532" s="342" t="s">
        <v>2412</v>
      </c>
      <c r="B532" s="263" t="s">
        <v>148</v>
      </c>
      <c r="C532" s="313">
        <f>SUM(C514:C531)</f>
        <v>132975.8816671964</v>
      </c>
      <c r="D532" s="323">
        <f>SUM(D514:D531)</f>
        <v>14817</v>
      </c>
      <c r="E532" s="264"/>
      <c r="F532" s="276">
        <f>SUM(F514:F531)</f>
        <v>1</v>
      </c>
      <c r="G532" s="276">
        <f>SUM(G514:G531)</f>
        <v>1</v>
      </c>
    </row>
    <row r="533" spans="1:7" s="224" customFormat="1" x14ac:dyDescent="0.25">
      <c r="A533" s="342" t="s">
        <v>2206</v>
      </c>
      <c r="B533" s="263"/>
      <c r="C533" s="262"/>
      <c r="D533" s="262"/>
      <c r="E533" s="264"/>
      <c r="F533" s="264"/>
      <c r="G533" s="264"/>
    </row>
    <row r="534" spans="1:7" s="224" customFormat="1" x14ac:dyDescent="0.25">
      <c r="A534" s="342" t="s">
        <v>2413</v>
      </c>
      <c r="B534" s="263"/>
      <c r="C534" s="262"/>
      <c r="D534" s="262"/>
      <c r="E534" s="264"/>
      <c r="F534" s="264"/>
      <c r="G534" s="264"/>
    </row>
    <row r="535" spans="1:7" s="224" customFormat="1" x14ac:dyDescent="0.25">
      <c r="A535" s="342" t="s">
        <v>2414</v>
      </c>
      <c r="B535" s="263"/>
      <c r="C535" s="262"/>
      <c r="D535" s="262"/>
      <c r="E535" s="264"/>
      <c r="F535" s="264"/>
      <c r="G535" s="264"/>
    </row>
    <row r="536" spans="1:7" s="269" customFormat="1" x14ac:dyDescent="0.25">
      <c r="A536" s="199"/>
      <c r="B536" s="162" t="s">
        <v>2644</v>
      </c>
      <c r="C536" s="161" t="s">
        <v>113</v>
      </c>
      <c r="D536" s="161" t="s">
        <v>1704</v>
      </c>
      <c r="E536" s="161"/>
      <c r="F536" s="161" t="s">
        <v>516</v>
      </c>
      <c r="G536" s="161" t="s">
        <v>2033</v>
      </c>
    </row>
    <row r="537" spans="1:7" s="269" customFormat="1" x14ac:dyDescent="0.25">
      <c r="A537" s="342" t="s">
        <v>2207</v>
      </c>
      <c r="B537" s="343" t="s">
        <v>3054</v>
      </c>
      <c r="C537" s="604">
        <v>3789.4926780597798</v>
      </c>
      <c r="D537" s="602">
        <v>91</v>
      </c>
      <c r="E537" s="282"/>
      <c r="F537" s="268">
        <f>IF($C$555=0,"",IF(C537="[for completion]","",IF(C537="","",C537/$C$555)))</f>
        <v>2.8497593928678597E-2</v>
      </c>
      <c r="G537" s="268">
        <f>IF($D$555=0,"",IF(D537="[for completion]","",IF(D537="","",D537/$D$555)))</f>
        <v>6.1415941148680571E-3</v>
      </c>
    </row>
    <row r="538" spans="1:7" s="269" customFormat="1" x14ac:dyDescent="0.25">
      <c r="A538" s="342" t="s">
        <v>2208</v>
      </c>
      <c r="B538" s="343" t="s">
        <v>3055</v>
      </c>
      <c r="C538" s="604">
        <v>2087.6462267894099</v>
      </c>
      <c r="D538" s="602">
        <v>83</v>
      </c>
      <c r="E538" s="282"/>
      <c r="F538" s="268">
        <f t="shared" ref="F538:F554" si="27">IF($C$555=0,"",IF(C538="[for completion]","",IF(C538="","",C538/$C$555)))</f>
        <v>1.5699435120229085E-2</v>
      </c>
      <c r="G538" s="268">
        <f t="shared" ref="G538:G554" si="28">IF($D$555=0,"",IF(D538="[for completion]","",IF(D538="","",D538/$D$555)))</f>
        <v>5.6016737531214148E-3</v>
      </c>
    </row>
    <row r="539" spans="1:7" s="269" customFormat="1" x14ac:dyDescent="0.25">
      <c r="A539" s="342" t="s">
        <v>2209</v>
      </c>
      <c r="B539" s="343" t="s">
        <v>3056</v>
      </c>
      <c r="C539" s="604">
        <v>2274.72589935202</v>
      </c>
      <c r="D539" s="602">
        <v>235</v>
      </c>
      <c r="E539" s="282"/>
      <c r="F539" s="268">
        <f t="shared" si="27"/>
        <v>1.7106304322501577E-2</v>
      </c>
      <c r="G539" s="268">
        <f t="shared" si="28"/>
        <v>1.5860160626307618E-2</v>
      </c>
    </row>
    <row r="540" spans="1:7" s="269" customFormat="1" x14ac:dyDescent="0.25">
      <c r="A540" s="342" t="s">
        <v>2210</v>
      </c>
      <c r="B540" s="343" t="s">
        <v>3057</v>
      </c>
      <c r="C540" s="604">
        <v>3156.2418106626301</v>
      </c>
      <c r="D540" s="602">
        <v>295</v>
      </c>
      <c r="E540" s="282"/>
      <c r="F540" s="268">
        <f t="shared" si="27"/>
        <v>2.3735445639397012E-2</v>
      </c>
      <c r="G540" s="268">
        <f t="shared" si="28"/>
        <v>1.9909563339407438E-2</v>
      </c>
    </row>
    <row r="541" spans="1:7" s="269" customFormat="1" x14ac:dyDescent="0.25">
      <c r="A541" s="342" t="s">
        <v>2211</v>
      </c>
      <c r="B541" s="343" t="s">
        <v>3058</v>
      </c>
      <c r="C541" s="604">
        <v>1476.0614520259201</v>
      </c>
      <c r="D541" s="602">
        <v>157</v>
      </c>
      <c r="E541" s="282"/>
      <c r="F541" s="268">
        <f t="shared" si="27"/>
        <v>1.110021932939774E-2</v>
      </c>
      <c r="G541" s="268">
        <f t="shared" si="28"/>
        <v>1.0595937099277856E-2</v>
      </c>
    </row>
    <row r="542" spans="1:7" s="269" customFormat="1" x14ac:dyDescent="0.25">
      <c r="A542" s="342" t="s">
        <v>2416</v>
      </c>
      <c r="B542" s="343" t="s">
        <v>3059</v>
      </c>
      <c r="C542" s="604">
        <v>582.99051590218198</v>
      </c>
      <c r="D542" s="602">
        <v>96</v>
      </c>
      <c r="E542" s="282"/>
      <c r="F542" s="268">
        <f t="shared" si="27"/>
        <v>4.3841823689596106E-3</v>
      </c>
      <c r="G542" s="268">
        <f t="shared" si="28"/>
        <v>6.4790443409597082E-3</v>
      </c>
    </row>
    <row r="543" spans="1:7" s="269" customFormat="1" x14ac:dyDescent="0.25">
      <c r="A543" s="342" t="s">
        <v>2417</v>
      </c>
      <c r="B543" s="343" t="s">
        <v>3060</v>
      </c>
      <c r="C543" s="604">
        <v>436.64241351741998</v>
      </c>
      <c r="D543" s="602">
        <v>69</v>
      </c>
      <c r="E543" s="282"/>
      <c r="F543" s="268">
        <f t="shared" si="27"/>
        <v>3.2836211201834396E-3</v>
      </c>
      <c r="G543" s="268">
        <f t="shared" si="28"/>
        <v>4.6568131200647907E-3</v>
      </c>
    </row>
    <row r="544" spans="1:7" s="269" customFormat="1" x14ac:dyDescent="0.25">
      <c r="A544" s="342" t="s">
        <v>2418</v>
      </c>
      <c r="B544" s="343" t="s">
        <v>3061</v>
      </c>
      <c r="C544" s="604">
        <v>6118.65564594426</v>
      </c>
      <c r="D544" s="602">
        <v>300</v>
      </c>
      <c r="E544" s="282"/>
      <c r="F544" s="268">
        <f t="shared" si="27"/>
        <v>4.6013273754842571E-2</v>
      </c>
      <c r="G544" s="268">
        <f t="shared" si="28"/>
        <v>2.024701356549909E-2</v>
      </c>
    </row>
    <row r="545" spans="1:7" s="269" customFormat="1" x14ac:dyDescent="0.25">
      <c r="A545" s="342" t="s">
        <v>2419</v>
      </c>
      <c r="B545" s="343" t="s">
        <v>3062</v>
      </c>
      <c r="C545" s="604">
        <v>5122.7194178856298</v>
      </c>
      <c r="D545" s="602">
        <v>373</v>
      </c>
      <c r="E545" s="282"/>
      <c r="F545" s="268">
        <f t="shared" si="27"/>
        <v>3.8523673268107725E-2</v>
      </c>
      <c r="G545" s="268">
        <f t="shared" si="28"/>
        <v>2.51737868664372E-2</v>
      </c>
    </row>
    <row r="546" spans="1:7" s="269" customFormat="1" x14ac:dyDescent="0.25">
      <c r="A546" s="342" t="s">
        <v>2420</v>
      </c>
      <c r="B546" s="343" t="s">
        <v>3063</v>
      </c>
      <c r="C546" s="604">
        <v>9547.9247421682394</v>
      </c>
      <c r="D546" s="602">
        <v>1278</v>
      </c>
      <c r="E546" s="282"/>
      <c r="F546" s="268">
        <f t="shared" si="27"/>
        <v>7.180192845845669E-2</v>
      </c>
      <c r="G546" s="268">
        <f t="shared" si="28"/>
        <v>8.6252277789026124E-2</v>
      </c>
    </row>
    <row r="547" spans="1:7" s="269" customFormat="1" x14ac:dyDescent="0.25">
      <c r="A547" s="342" t="s">
        <v>2421</v>
      </c>
      <c r="B547" s="343" t="s">
        <v>3064</v>
      </c>
      <c r="C547" s="604">
        <v>12885.213565616699</v>
      </c>
      <c r="D547" s="602">
        <v>2407</v>
      </c>
      <c r="E547" s="282"/>
      <c r="F547" s="268">
        <f t="shared" si="27"/>
        <v>9.689887672912742E-2</v>
      </c>
      <c r="G547" s="268">
        <f t="shared" si="28"/>
        <v>0.16244853884052102</v>
      </c>
    </row>
    <row r="548" spans="1:7" s="269" customFormat="1" x14ac:dyDescent="0.25">
      <c r="A548" s="342" t="s">
        <v>2422</v>
      </c>
      <c r="B548" s="343" t="s">
        <v>3065</v>
      </c>
      <c r="C548" s="604">
        <v>3652.2975782817698</v>
      </c>
      <c r="D548" s="602">
        <v>450</v>
      </c>
      <c r="E548" s="282"/>
      <c r="F548" s="268">
        <f t="shared" si="27"/>
        <v>2.7465864730436669E-2</v>
      </c>
      <c r="G548" s="268">
        <f t="shared" si="28"/>
        <v>3.0370520348248633E-2</v>
      </c>
    </row>
    <row r="549" spans="1:7" s="269" customFormat="1" x14ac:dyDescent="0.25">
      <c r="A549" s="342" t="s">
        <v>2423</v>
      </c>
      <c r="B549" s="343" t="s">
        <v>3066</v>
      </c>
      <c r="C549" s="604">
        <v>1375.5115390115</v>
      </c>
      <c r="D549" s="602">
        <v>193</v>
      </c>
      <c r="E549" s="282"/>
      <c r="F549" s="268">
        <f t="shared" si="27"/>
        <v>1.0344067824675477E-2</v>
      </c>
      <c r="G549" s="268">
        <f t="shared" si="28"/>
        <v>1.3025578727137747E-2</v>
      </c>
    </row>
    <row r="550" spans="1:7" s="269" customFormat="1" x14ac:dyDescent="0.25">
      <c r="A550" s="342" t="s">
        <v>2424</v>
      </c>
      <c r="B550" s="343" t="s">
        <v>3067</v>
      </c>
      <c r="C550" s="604">
        <v>464.33652469149899</v>
      </c>
      <c r="D550" s="602">
        <v>130</v>
      </c>
      <c r="E550" s="282"/>
      <c r="F550" s="268">
        <f t="shared" si="27"/>
        <v>3.4918852867891559E-3</v>
      </c>
      <c r="G550" s="268">
        <f t="shared" si="28"/>
        <v>8.773705878382939E-3</v>
      </c>
    </row>
    <row r="551" spans="1:7" s="269" customFormat="1" x14ac:dyDescent="0.25">
      <c r="A551" s="342" t="s">
        <v>2425</v>
      </c>
      <c r="B551" s="343"/>
      <c r="C551" s="604"/>
      <c r="D551" s="602"/>
      <c r="E551" s="282"/>
      <c r="F551" s="268" t="str">
        <f t="shared" si="27"/>
        <v/>
      </c>
      <c r="G551" s="268" t="str">
        <f t="shared" si="28"/>
        <v/>
      </c>
    </row>
    <row r="552" spans="1:7" s="269" customFormat="1" x14ac:dyDescent="0.25">
      <c r="A552" s="342" t="s">
        <v>2426</v>
      </c>
      <c r="B552" s="343"/>
      <c r="C552" s="604"/>
      <c r="D552" s="602"/>
      <c r="E552" s="282"/>
      <c r="F552" s="268" t="str">
        <f t="shared" si="27"/>
        <v/>
      </c>
      <c r="G552" s="268" t="str">
        <f t="shared" si="28"/>
        <v/>
      </c>
    </row>
    <row r="553" spans="1:7" s="269" customFormat="1" x14ac:dyDescent="0.25">
      <c r="A553" s="342" t="s">
        <v>2427</v>
      </c>
      <c r="B553" s="343"/>
      <c r="C553" s="604"/>
      <c r="D553" s="602"/>
      <c r="E553" s="282"/>
      <c r="F553" s="268" t="str">
        <f t="shared" si="27"/>
        <v/>
      </c>
      <c r="G553" s="268" t="str">
        <f t="shared" si="28"/>
        <v/>
      </c>
    </row>
    <row r="554" spans="1:7" s="269" customFormat="1" x14ac:dyDescent="0.25">
      <c r="A554" s="342" t="s">
        <v>2428</v>
      </c>
      <c r="B554" s="281" t="s">
        <v>2118</v>
      </c>
      <c r="C554" s="604">
        <f>C570-C537-C538-C539-C540-C541-C542-C543-C544-C545-C546-C547-C548-C549-C550</f>
        <v>80005.421657287443</v>
      </c>
      <c r="D554" s="604">
        <f>D570-D537-D538-D539-D540-D541-D542-D543-D544-D545-D546-D547-D548-D549-D550</f>
        <v>8660</v>
      </c>
      <c r="E554" s="282"/>
      <c r="F554" s="268">
        <f t="shared" si="27"/>
        <v>0.60165362811821721</v>
      </c>
      <c r="G554" s="268">
        <f t="shared" si="28"/>
        <v>0.58446379159074036</v>
      </c>
    </row>
    <row r="555" spans="1:7" s="269" customFormat="1" x14ac:dyDescent="0.25">
      <c r="A555" s="342" t="s">
        <v>2429</v>
      </c>
      <c r="B555" s="281" t="s">
        <v>148</v>
      </c>
      <c r="C555" s="604">
        <f>SUM(C537:C554)</f>
        <v>132975.8816671964</v>
      </c>
      <c r="D555" s="602">
        <f>SUM(D537:D554)</f>
        <v>14817</v>
      </c>
      <c r="E555" s="282"/>
      <c r="F555" s="276">
        <f>SUM(F537:F554)</f>
        <v>1</v>
      </c>
      <c r="G555" s="276">
        <f>SUM(G537:G554)</f>
        <v>1</v>
      </c>
    </row>
    <row r="556" spans="1:7" s="269" customFormat="1" x14ac:dyDescent="0.25">
      <c r="A556" s="342" t="s">
        <v>2430</v>
      </c>
      <c r="B556" s="281"/>
      <c r="C556" s="279"/>
      <c r="D556" s="279"/>
      <c r="E556" s="282"/>
      <c r="F556" s="282"/>
      <c r="G556" s="282"/>
    </row>
    <row r="557" spans="1:7" s="269" customFormat="1" x14ac:dyDescent="0.25">
      <c r="A557" s="342" t="s">
        <v>2431</v>
      </c>
      <c r="B557" s="281"/>
      <c r="C557" s="279"/>
      <c r="D557" s="279"/>
      <c r="E557" s="282"/>
      <c r="F557" s="282"/>
      <c r="G557" s="282"/>
    </row>
    <row r="558" spans="1:7" s="269" customFormat="1" x14ac:dyDescent="0.25">
      <c r="A558" s="342" t="s">
        <v>2432</v>
      </c>
      <c r="B558" s="281"/>
      <c r="C558" s="279"/>
      <c r="D558" s="279"/>
      <c r="E558" s="282"/>
      <c r="F558" s="282"/>
      <c r="G558" s="282"/>
    </row>
    <row r="559" spans="1:7" s="224" customFormat="1" x14ac:dyDescent="0.25">
      <c r="A559" s="199"/>
      <c r="B559" s="199" t="s">
        <v>2645</v>
      </c>
      <c r="C559" s="161" t="s">
        <v>113</v>
      </c>
      <c r="D559" s="161" t="s">
        <v>1704</v>
      </c>
      <c r="E559" s="161"/>
      <c r="F559" s="161" t="s">
        <v>516</v>
      </c>
      <c r="G559" s="161" t="s">
        <v>2033</v>
      </c>
    </row>
    <row r="560" spans="1:7" s="224" customFormat="1" x14ac:dyDescent="0.25">
      <c r="A560" s="342" t="s">
        <v>2434</v>
      </c>
      <c r="B560" s="263" t="s">
        <v>1693</v>
      </c>
      <c r="C560" s="313">
        <v>21568.493371092201</v>
      </c>
      <c r="D560" s="323">
        <v>3239</v>
      </c>
      <c r="E560" s="264"/>
      <c r="F560" s="268">
        <f>IF($C$570=0,"",IF(C560="[for completion]","",IF(C560="","",C560/$C$570)))</f>
        <v>0.16219853631106171</v>
      </c>
      <c r="G560" s="268">
        <f>IF($D$570=0,"",IF(D560="[for completion]","",IF(D560="","",D560/$D$570)))</f>
        <v>0.21860025646217182</v>
      </c>
    </row>
    <row r="561" spans="1:7" s="224" customFormat="1" x14ac:dyDescent="0.25">
      <c r="A561" s="342" t="s">
        <v>2435</v>
      </c>
      <c r="B561" s="263" t="s">
        <v>1694</v>
      </c>
      <c r="C561" s="313">
        <v>8915.8628880160504</v>
      </c>
      <c r="D561" s="323">
        <v>1109</v>
      </c>
      <c r="E561" s="264"/>
      <c r="F561" s="268">
        <f t="shared" ref="F561:F569" si="29">IF($C$570=0,"",IF(C561="[for completion]","",IF(C561="","",C561/$C$570)))</f>
        <v>6.7048721739857362E-2</v>
      </c>
      <c r="G561" s="268">
        <f t="shared" ref="G561:G569" si="30">IF($D$570=0,"",IF(D561="[for completion]","",IF(D561="","",D561/$D$570)))</f>
        <v>7.4846460147128299E-2</v>
      </c>
    </row>
    <row r="562" spans="1:7" s="224" customFormat="1" x14ac:dyDescent="0.25">
      <c r="A562" s="342" t="s">
        <v>2436</v>
      </c>
      <c r="B562" s="263" t="s">
        <v>1695</v>
      </c>
      <c r="C562" s="313">
        <v>3430.2606481143998</v>
      </c>
      <c r="D562" s="323">
        <v>479</v>
      </c>
      <c r="E562" s="264"/>
      <c r="F562" s="268">
        <f t="shared" si="29"/>
        <v>2.5796111333177232E-2</v>
      </c>
      <c r="G562" s="268">
        <f t="shared" si="30"/>
        <v>3.2327731659580215E-2</v>
      </c>
    </row>
    <row r="563" spans="1:7" s="224" customFormat="1" x14ac:dyDescent="0.25">
      <c r="A563" s="342" t="s">
        <v>2437</v>
      </c>
      <c r="B563" s="263" t="s">
        <v>1696</v>
      </c>
      <c r="C563" s="313">
        <v>7013.8487975466496</v>
      </c>
      <c r="D563" s="323">
        <v>914</v>
      </c>
      <c r="E563" s="264"/>
      <c r="F563" s="268">
        <f t="shared" si="29"/>
        <v>5.2745270116730379E-2</v>
      </c>
      <c r="G563" s="268">
        <f t="shared" si="30"/>
        <v>6.1685901329553892E-2</v>
      </c>
    </row>
    <row r="564" spans="1:7" s="224" customFormat="1" x14ac:dyDescent="0.25">
      <c r="A564" s="342" t="s">
        <v>2438</v>
      </c>
      <c r="B564" s="263" t="s">
        <v>1697</v>
      </c>
      <c r="C564" s="313">
        <v>8535.3351814684502</v>
      </c>
      <c r="D564" s="323">
        <v>1110</v>
      </c>
      <c r="E564" s="264"/>
      <c r="F564" s="268">
        <f t="shared" si="29"/>
        <v>6.4187092233989815E-2</v>
      </c>
      <c r="G564" s="268">
        <f t="shared" si="30"/>
        <v>7.4913950192346632E-2</v>
      </c>
    </row>
    <row r="565" spans="1:7" s="224" customFormat="1" x14ac:dyDescent="0.25">
      <c r="A565" s="342" t="s">
        <v>2439</v>
      </c>
      <c r="B565" s="263" t="s">
        <v>1698</v>
      </c>
      <c r="C565" s="313">
        <v>6171.2062519185902</v>
      </c>
      <c r="D565" s="323">
        <v>773</v>
      </c>
      <c r="E565" s="264"/>
      <c r="F565" s="268">
        <f t="shared" si="29"/>
        <v>4.6408462756904245E-2</v>
      </c>
      <c r="G565" s="268">
        <f t="shared" si="30"/>
        <v>5.2169804953769321E-2</v>
      </c>
    </row>
    <row r="566" spans="1:7" s="224" customFormat="1" x14ac:dyDescent="0.25">
      <c r="A566" s="342" t="s">
        <v>2440</v>
      </c>
      <c r="B566" s="263" t="s">
        <v>1699</v>
      </c>
      <c r="C566" s="313">
        <v>3063.61715771728</v>
      </c>
      <c r="D566" s="323">
        <v>451</v>
      </c>
      <c r="E566" s="264"/>
      <c r="F566" s="268">
        <f t="shared" si="29"/>
        <v>2.3038893364021505E-2</v>
      </c>
      <c r="G566" s="268">
        <f t="shared" si="30"/>
        <v>3.0438010393466965E-2</v>
      </c>
    </row>
    <row r="567" spans="1:7" s="224" customFormat="1" x14ac:dyDescent="0.25">
      <c r="A567" s="342" t="s">
        <v>2441</v>
      </c>
      <c r="B567" s="263" t="s">
        <v>1700</v>
      </c>
      <c r="C567" s="313">
        <v>5422.3419936153696</v>
      </c>
      <c r="D567" s="323">
        <v>319</v>
      </c>
      <c r="E567" s="264"/>
      <c r="F567" s="268">
        <f t="shared" si="29"/>
        <v>4.0776883188381956E-2</v>
      </c>
      <c r="G567" s="268">
        <f t="shared" si="30"/>
        <v>2.1529324424647365E-2</v>
      </c>
    </row>
    <row r="568" spans="1:7" s="224" customFormat="1" x14ac:dyDescent="0.25">
      <c r="A568" s="342" t="s">
        <v>2442</v>
      </c>
      <c r="B568" s="263" t="s">
        <v>1701</v>
      </c>
      <c r="C568" s="313">
        <v>6962.9367447471004</v>
      </c>
      <c r="D568" s="323">
        <v>498</v>
      </c>
      <c r="E568" s="264"/>
      <c r="F568" s="268">
        <f t="shared" si="29"/>
        <v>5.2362403297866428E-2</v>
      </c>
      <c r="G568" s="268">
        <f t="shared" si="30"/>
        <v>3.361004251872849E-2</v>
      </c>
    </row>
    <row r="569" spans="1:7" s="224" customFormat="1" x14ac:dyDescent="0.25">
      <c r="A569" s="342" t="s">
        <v>2443</v>
      </c>
      <c r="B569" s="279" t="s">
        <v>2118</v>
      </c>
      <c r="C569" s="313">
        <v>61891.978632960301</v>
      </c>
      <c r="D569" s="323">
        <v>5925</v>
      </c>
      <c r="E569" s="264"/>
      <c r="F569" s="268">
        <f t="shared" si="29"/>
        <v>0.46543762565800928</v>
      </c>
      <c r="G569" s="268">
        <f t="shared" si="30"/>
        <v>0.39987851791860701</v>
      </c>
    </row>
    <row r="570" spans="1:7" s="269" customFormat="1" x14ac:dyDescent="0.25">
      <c r="A570" s="342" t="s">
        <v>2444</v>
      </c>
      <c r="B570" s="263" t="s">
        <v>148</v>
      </c>
      <c r="C570" s="313">
        <f>SUM(C560:C569)</f>
        <v>132975.8816671964</v>
      </c>
      <c r="D570" s="323">
        <f>SUM(D560:D569)</f>
        <v>14817</v>
      </c>
      <c r="E570" s="282"/>
      <c r="F570" s="276">
        <f>SUM(F560:F569)</f>
        <v>0.99999999999999989</v>
      </c>
      <c r="G570" s="276">
        <f>SUM(G560:G569)</f>
        <v>1</v>
      </c>
    </row>
    <row r="571" spans="1:7" x14ac:dyDescent="0.25">
      <c r="A571" s="342" t="s">
        <v>2445</v>
      </c>
    </row>
    <row r="572" spans="1:7" x14ac:dyDescent="0.25">
      <c r="A572" s="199"/>
      <c r="B572" s="199" t="s">
        <v>2646</v>
      </c>
      <c r="C572" s="161" t="s">
        <v>113</v>
      </c>
      <c r="D572" s="161" t="s">
        <v>1702</v>
      </c>
      <c r="E572" s="161"/>
      <c r="F572" s="161" t="s">
        <v>515</v>
      </c>
      <c r="G572" s="161" t="s">
        <v>2033</v>
      </c>
    </row>
    <row r="573" spans="1:7" x14ac:dyDescent="0.25">
      <c r="A573" s="342" t="s">
        <v>2446</v>
      </c>
      <c r="B573" s="281" t="s">
        <v>2542</v>
      </c>
      <c r="C573" s="313">
        <v>1097.2490861675201</v>
      </c>
      <c r="D573" s="602">
        <v>33</v>
      </c>
      <c r="E573" s="282"/>
      <c r="F573" s="268">
        <f>IF($C$577=0,"",IF(C573="[for completion]","",IF(C573="","",C573/$C$577)))</f>
        <v>8.2514894611764606E-3</v>
      </c>
      <c r="G573" s="268">
        <f>IF($D$577=0,"",IF(D573="[for completion]","",IF(D573="","",D573/$D$577)))</f>
        <v>2.2271714922048997E-3</v>
      </c>
    </row>
    <row r="574" spans="1:7" x14ac:dyDescent="0.25">
      <c r="A574" s="342" t="s">
        <v>2447</v>
      </c>
      <c r="B574" s="277" t="s">
        <v>2544</v>
      </c>
      <c r="C574" s="313">
        <v>131878.632581029</v>
      </c>
      <c r="D574" s="602">
        <v>14784</v>
      </c>
      <c r="E574" s="282"/>
      <c r="F574" s="268">
        <f t="shared" ref="F574:F576" si="31">IF($C$577=0,"",IF(C574="[for completion]","",IF(C574="","",C574/$C$577)))</f>
        <v>0.99174851053882351</v>
      </c>
      <c r="G574" s="268">
        <f t="shared" ref="G574:G576" si="32">IF($D$577=0,"",IF(D574="[for completion]","",IF(D574="","",D574/$D$577)))</f>
        <v>0.99777282850779514</v>
      </c>
    </row>
    <row r="575" spans="1:7" x14ac:dyDescent="0.25">
      <c r="A575" s="342" t="s">
        <v>2448</v>
      </c>
      <c r="B575" s="281" t="s">
        <v>1703</v>
      </c>
      <c r="C575" s="313">
        <v>0</v>
      </c>
      <c r="D575" s="323">
        <v>0</v>
      </c>
      <c r="E575" s="282"/>
      <c r="F575" s="268">
        <f t="shared" si="31"/>
        <v>0</v>
      </c>
      <c r="G575" s="268">
        <f t="shared" si="32"/>
        <v>0</v>
      </c>
    </row>
    <row r="576" spans="1:7" x14ac:dyDescent="0.25">
      <c r="A576" s="342" t="s">
        <v>2449</v>
      </c>
      <c r="B576" s="279" t="s">
        <v>2118</v>
      </c>
      <c r="C576" s="313">
        <v>0</v>
      </c>
      <c r="D576" s="323">
        <v>0</v>
      </c>
      <c r="E576" s="282"/>
      <c r="F576" s="268">
        <f t="shared" si="31"/>
        <v>0</v>
      </c>
      <c r="G576" s="268">
        <f t="shared" si="32"/>
        <v>0</v>
      </c>
    </row>
    <row r="577" spans="1:7" x14ac:dyDescent="0.25">
      <c r="A577" s="342" t="s">
        <v>2450</v>
      </c>
      <c r="B577" s="281" t="s">
        <v>148</v>
      </c>
      <c r="C577" s="313">
        <f>SUM(C573:C576)</f>
        <v>132975.88166719652</v>
      </c>
      <c r="D577" s="323">
        <f>SUM(D573:D576)</f>
        <v>14817</v>
      </c>
      <c r="E577" s="282"/>
      <c r="F577" s="276">
        <f>SUM(F573:F576)</f>
        <v>1</v>
      </c>
      <c r="G577" s="276">
        <f>SUM(G573:G576)</f>
        <v>1</v>
      </c>
    </row>
    <row r="578" spans="1:7" x14ac:dyDescent="0.25">
      <c r="A578" s="279"/>
      <c r="B578" s="279"/>
      <c r="C578" s="279"/>
      <c r="D578" s="279"/>
      <c r="E578" s="279"/>
      <c r="F578" s="279"/>
      <c r="G578" s="278"/>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M403"/>
  <sheetViews>
    <sheetView topLeftCell="A25" zoomScale="80" zoomScaleNormal="80" workbookViewId="0">
      <selection activeCell="C32" sqref="C32"/>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91" customFormat="1" ht="31.5" x14ac:dyDescent="0.25">
      <c r="A1" s="189" t="s">
        <v>1205</v>
      </c>
      <c r="B1" s="189"/>
      <c r="C1" s="197" t="s">
        <v>2094</v>
      </c>
      <c r="D1" s="23"/>
      <c r="E1" s="23"/>
      <c r="F1" s="23"/>
      <c r="G1" s="23"/>
      <c r="H1" s="23"/>
      <c r="I1" s="23"/>
      <c r="J1" s="23"/>
      <c r="K1" s="23"/>
      <c r="L1" s="23"/>
      <c r="M1" s="23"/>
    </row>
    <row r="2" spans="1:13" x14ac:dyDescent="0.25">
      <c r="B2" s="64"/>
      <c r="C2" s="64"/>
    </row>
    <row r="3" spans="1:13" x14ac:dyDescent="0.25">
      <c r="A3" s="121" t="s">
        <v>1206</v>
      </c>
      <c r="B3" s="122"/>
      <c r="C3" s="64"/>
    </row>
    <row r="4" spans="1:13" x14ac:dyDescent="0.25">
      <c r="C4" s="64"/>
    </row>
    <row r="5" spans="1:13" ht="37.5" x14ac:dyDescent="0.25">
      <c r="A5" s="77" t="s">
        <v>81</v>
      </c>
      <c r="B5" s="77" t="s">
        <v>1207</v>
      </c>
      <c r="C5" s="123" t="s">
        <v>1613</v>
      </c>
    </row>
    <row r="6" spans="1:13" x14ac:dyDescent="0.25">
      <c r="A6" s="1" t="s">
        <v>1208</v>
      </c>
      <c r="B6" s="80" t="s">
        <v>1209</v>
      </c>
      <c r="C6" s="372" t="s">
        <v>2664</v>
      </c>
    </row>
    <row r="7" spans="1:13" x14ac:dyDescent="0.25">
      <c r="A7" s="1" t="s">
        <v>1210</v>
      </c>
      <c r="B7" s="80" t="s">
        <v>1211</v>
      </c>
      <c r="C7" s="372" t="s">
        <v>2665</v>
      </c>
    </row>
    <row r="8" spans="1:13" x14ac:dyDescent="0.25">
      <c r="A8" s="1" t="s">
        <v>1212</v>
      </c>
      <c r="B8" s="80" t="s">
        <v>1213</v>
      </c>
      <c r="C8" s="372" t="s">
        <v>1245</v>
      </c>
    </row>
    <row r="9" spans="1:13" ht="396" x14ac:dyDescent="0.25">
      <c r="A9" s="1" t="s">
        <v>1214</v>
      </c>
      <c r="B9" s="80" t="s">
        <v>1215</v>
      </c>
      <c r="C9" s="373" t="s">
        <v>2666</v>
      </c>
    </row>
    <row r="10" spans="1:13" ht="44.25" customHeight="1" x14ac:dyDescent="0.25">
      <c r="A10" s="1" t="s">
        <v>1216</v>
      </c>
      <c r="B10" s="80" t="s">
        <v>1431</v>
      </c>
      <c r="C10" s="372" t="s">
        <v>2667</v>
      </c>
    </row>
    <row r="11" spans="1:13" ht="54.75" customHeight="1" x14ac:dyDescent="0.25">
      <c r="A11" s="1" t="s">
        <v>1217</v>
      </c>
      <c r="B11" s="80" t="s">
        <v>1218</v>
      </c>
      <c r="C11" s="372" t="s">
        <v>2667</v>
      </c>
    </row>
    <row r="12" spans="1:13" ht="30" x14ac:dyDescent="0.25">
      <c r="A12" s="1" t="s">
        <v>1219</v>
      </c>
      <c r="B12" s="80" t="s">
        <v>1220</v>
      </c>
      <c r="C12" s="372" t="s">
        <v>2668</v>
      </c>
    </row>
    <row r="13" spans="1:13" x14ac:dyDescent="0.25">
      <c r="A13" s="1" t="s">
        <v>1221</v>
      </c>
      <c r="B13" s="80" t="s">
        <v>1222</v>
      </c>
      <c r="C13" s="372"/>
    </row>
    <row r="14" spans="1:13" ht="30" x14ac:dyDescent="0.25">
      <c r="A14" s="1" t="s">
        <v>1223</v>
      </c>
      <c r="B14" s="80" t="s">
        <v>1224</v>
      </c>
      <c r="C14" s="372"/>
    </row>
    <row r="15" spans="1:13" x14ac:dyDescent="0.25">
      <c r="A15" s="1" t="s">
        <v>1225</v>
      </c>
      <c r="B15" s="80" t="s">
        <v>1226</v>
      </c>
      <c r="C15" s="372" t="s">
        <v>2669</v>
      </c>
    </row>
    <row r="16" spans="1:13" ht="30" x14ac:dyDescent="0.25">
      <c r="A16" s="1" t="s">
        <v>1227</v>
      </c>
      <c r="B16" s="84" t="s">
        <v>1228</v>
      </c>
      <c r="C16" s="372" t="s">
        <v>2670</v>
      </c>
    </row>
    <row r="17" spans="1:13" ht="30" customHeight="1" x14ac:dyDescent="0.25">
      <c r="A17" s="1" t="s">
        <v>1229</v>
      </c>
      <c r="B17" s="84" t="s">
        <v>1230</v>
      </c>
      <c r="C17" s="372"/>
    </row>
    <row r="18" spans="1:13" x14ac:dyDescent="0.25">
      <c r="A18" s="1" t="s">
        <v>1231</v>
      </c>
      <c r="B18" s="84" t="s">
        <v>1232</v>
      </c>
      <c r="C18" s="372" t="s">
        <v>2671</v>
      </c>
    </row>
    <row r="19" spans="1:13" s="269" customFormat="1" x14ac:dyDescent="0.25">
      <c r="A19" s="225" t="s">
        <v>2545</v>
      </c>
      <c r="B19" s="80" t="s">
        <v>2608</v>
      </c>
      <c r="C19" s="372" t="s">
        <v>1242</v>
      </c>
      <c r="D19" s="2"/>
      <c r="E19" s="2"/>
      <c r="F19" s="2"/>
      <c r="G19" s="2"/>
      <c r="H19" s="2"/>
      <c r="I19" s="2"/>
      <c r="J19" s="2"/>
    </row>
    <row r="20" spans="1:13" s="269" customFormat="1" x14ac:dyDescent="0.25">
      <c r="A20" s="225" t="s">
        <v>2546</v>
      </c>
      <c r="B20" s="80" t="s">
        <v>2609</v>
      </c>
      <c r="D20" s="2"/>
      <c r="E20" s="2"/>
      <c r="F20" s="2"/>
      <c r="G20" s="2"/>
      <c r="H20" s="2"/>
      <c r="I20" s="2"/>
      <c r="J20" s="2"/>
    </row>
    <row r="21" spans="1:13" s="269" customFormat="1" x14ac:dyDescent="0.25">
      <c r="A21" s="225" t="s">
        <v>2547</v>
      </c>
      <c r="B21" s="80" t="s">
        <v>2607</v>
      </c>
      <c r="C21" s="286" t="s">
        <v>83</v>
      </c>
      <c r="D21" s="2"/>
      <c r="E21" s="2"/>
      <c r="F21" s="2"/>
      <c r="G21" s="2"/>
      <c r="H21" s="2"/>
      <c r="I21" s="2"/>
      <c r="J21" s="2"/>
    </row>
    <row r="22" spans="1:13" s="269" customFormat="1" x14ac:dyDescent="0.25">
      <c r="A22" s="225" t="s">
        <v>2548</v>
      </c>
      <c r="B22" s="2"/>
      <c r="C22" s="2"/>
      <c r="D22" s="2"/>
      <c r="E22" s="2"/>
      <c r="F22" s="2"/>
      <c r="G22" s="2"/>
      <c r="H22" s="2"/>
      <c r="I22" s="2"/>
      <c r="J22" s="2"/>
    </row>
    <row r="23" spans="1:13" outlineLevel="1" x14ac:dyDescent="0.25">
      <c r="A23" s="1" t="s">
        <v>1233</v>
      </c>
      <c r="B23" s="81" t="s">
        <v>1234</v>
      </c>
      <c r="C23" s="66"/>
    </row>
    <row r="24" spans="1:13" outlineLevel="1" x14ac:dyDescent="0.25">
      <c r="A24" s="1" t="s">
        <v>1235</v>
      </c>
      <c r="B24" s="116"/>
      <c r="C24" s="66"/>
    </row>
    <row r="25" spans="1:13" outlineLevel="1" x14ac:dyDescent="0.25">
      <c r="A25" s="1" t="s">
        <v>1236</v>
      </c>
      <c r="B25" s="116"/>
      <c r="C25" s="66"/>
    </row>
    <row r="26" spans="1:13" outlineLevel="1" x14ac:dyDescent="0.25">
      <c r="A26" s="1" t="s">
        <v>1237</v>
      </c>
      <c r="B26" s="116"/>
      <c r="C26" s="66"/>
    </row>
    <row r="27" spans="1:13" outlineLevel="1" x14ac:dyDescent="0.25">
      <c r="A27" s="1" t="s">
        <v>1238</v>
      </c>
      <c r="B27" s="116"/>
      <c r="C27" s="66"/>
    </row>
    <row r="28" spans="1:13" s="269" customFormat="1" ht="18.75" outlineLevel="1" x14ac:dyDescent="0.25">
      <c r="A28" s="339"/>
      <c r="B28" s="332" t="s">
        <v>2610</v>
      </c>
      <c r="C28" s="123" t="s">
        <v>1613</v>
      </c>
      <c r="D28" s="2"/>
      <c r="E28" s="2"/>
      <c r="F28" s="2"/>
      <c r="G28" s="2"/>
      <c r="H28" s="2"/>
      <c r="I28" s="2"/>
      <c r="J28" s="2"/>
      <c r="K28" s="2"/>
      <c r="L28" s="2"/>
      <c r="M28" s="2"/>
    </row>
    <row r="29" spans="1:13" s="269" customFormat="1" outlineLevel="1" x14ac:dyDescent="0.25">
      <c r="A29" s="107" t="s">
        <v>1240</v>
      </c>
      <c r="B29" s="80" t="s">
        <v>2608</v>
      </c>
      <c r="C29" s="610" t="s">
        <v>3071</v>
      </c>
      <c r="D29" s="2"/>
      <c r="E29" s="2"/>
      <c r="F29" s="2"/>
      <c r="G29" s="2"/>
      <c r="H29" s="2"/>
      <c r="I29" s="2"/>
      <c r="J29" s="2"/>
      <c r="K29" s="2"/>
      <c r="L29" s="2"/>
      <c r="M29" s="2"/>
    </row>
    <row r="30" spans="1:13" s="269" customFormat="1" outlineLevel="1" x14ac:dyDescent="0.25">
      <c r="A30" s="107" t="s">
        <v>1243</v>
      </c>
      <c r="B30" s="80" t="s">
        <v>2609</v>
      </c>
      <c r="C30" s="372"/>
      <c r="D30" s="2"/>
      <c r="E30" s="2"/>
      <c r="F30" s="2"/>
      <c r="G30" s="2"/>
      <c r="H30" s="2"/>
      <c r="I30" s="2"/>
      <c r="J30" s="2"/>
      <c r="K30" s="2"/>
      <c r="L30" s="2"/>
      <c r="M30" s="2"/>
    </row>
    <row r="31" spans="1:13" s="269" customFormat="1" outlineLevel="1" x14ac:dyDescent="0.25">
      <c r="A31" s="107" t="s">
        <v>1246</v>
      </c>
      <c r="B31" s="80" t="s">
        <v>2607</v>
      </c>
      <c r="C31" s="610" t="s">
        <v>3072</v>
      </c>
      <c r="D31" s="2"/>
      <c r="E31" s="2"/>
      <c r="F31" s="2"/>
      <c r="G31" s="2"/>
      <c r="H31" s="2"/>
      <c r="I31" s="2"/>
      <c r="J31" s="2"/>
      <c r="K31" s="2"/>
      <c r="L31" s="2"/>
      <c r="M31" s="2"/>
    </row>
    <row r="32" spans="1:13" s="269" customFormat="1" outlineLevel="1" x14ac:dyDescent="0.25">
      <c r="A32" s="107" t="s">
        <v>1249</v>
      </c>
      <c r="B32" s="611" t="s">
        <v>2451</v>
      </c>
      <c r="C32" s="372" t="s">
        <v>3074</v>
      </c>
      <c r="D32" s="2"/>
      <c r="E32" s="2"/>
      <c r="F32" s="2"/>
      <c r="G32" s="2"/>
      <c r="H32" s="2"/>
      <c r="I32" s="2"/>
      <c r="J32" s="2"/>
      <c r="K32" s="2"/>
      <c r="L32" s="2"/>
      <c r="M32" s="2"/>
    </row>
    <row r="33" spans="1:13" s="269" customFormat="1" outlineLevel="1" x14ac:dyDescent="0.25">
      <c r="A33" s="107" t="s">
        <v>1250</v>
      </c>
      <c r="B33" s="116"/>
      <c r="C33" s="286"/>
      <c r="D33" s="2"/>
      <c r="E33" s="2"/>
      <c r="F33" s="2"/>
      <c r="G33" s="2"/>
      <c r="H33" s="2"/>
      <c r="I33" s="2"/>
      <c r="J33" s="2"/>
      <c r="K33" s="2"/>
      <c r="L33" s="2"/>
      <c r="M33" s="2"/>
    </row>
    <row r="34" spans="1:13" s="269" customFormat="1" outlineLevel="1" x14ac:dyDescent="0.25">
      <c r="A34" s="107" t="s">
        <v>1599</v>
      </c>
      <c r="B34" s="116"/>
      <c r="C34" s="286"/>
      <c r="D34" s="2"/>
      <c r="E34" s="2"/>
      <c r="F34" s="2"/>
      <c r="G34" s="2"/>
      <c r="H34" s="2"/>
      <c r="I34" s="2"/>
      <c r="J34" s="2"/>
      <c r="K34" s="2"/>
      <c r="L34" s="2"/>
      <c r="M34" s="2"/>
    </row>
    <row r="35" spans="1:13" s="269" customFormat="1" outlineLevel="1" x14ac:dyDescent="0.25">
      <c r="A35" s="107" t="s">
        <v>2621</v>
      </c>
      <c r="B35" s="116"/>
      <c r="C35" s="286"/>
      <c r="D35" s="2"/>
      <c r="E35" s="2"/>
      <c r="F35" s="2"/>
      <c r="G35" s="2"/>
      <c r="H35" s="2"/>
      <c r="I35" s="2"/>
      <c r="J35" s="2"/>
      <c r="K35" s="2"/>
      <c r="L35" s="2"/>
      <c r="M35" s="2"/>
    </row>
    <row r="36" spans="1:13" s="269" customFormat="1" outlineLevel="1" x14ac:dyDescent="0.25">
      <c r="A36" s="107" t="s">
        <v>2622</v>
      </c>
      <c r="B36" s="116"/>
      <c r="C36" s="286"/>
      <c r="D36" s="2"/>
      <c r="E36" s="2"/>
      <c r="F36" s="2"/>
      <c r="G36" s="2"/>
      <c r="H36" s="2"/>
      <c r="I36" s="2"/>
      <c r="J36" s="2"/>
      <c r="K36" s="2"/>
      <c r="L36" s="2"/>
      <c r="M36" s="2"/>
    </row>
    <row r="37" spans="1:13" s="269" customFormat="1" outlineLevel="1" x14ac:dyDescent="0.25">
      <c r="A37" s="107" t="s">
        <v>2623</v>
      </c>
      <c r="B37" s="116"/>
      <c r="C37" s="286"/>
      <c r="D37" s="2"/>
      <c r="E37" s="2"/>
      <c r="F37" s="2"/>
      <c r="G37" s="2"/>
      <c r="H37" s="2"/>
      <c r="I37" s="2"/>
      <c r="J37" s="2"/>
      <c r="K37" s="2"/>
      <c r="L37" s="2"/>
      <c r="M37" s="2"/>
    </row>
    <row r="38" spans="1:13" s="269" customFormat="1" outlineLevel="1" x14ac:dyDescent="0.25">
      <c r="A38" s="107" t="s">
        <v>2624</v>
      </c>
      <c r="B38" s="116"/>
      <c r="C38" s="286"/>
      <c r="D38" s="2"/>
      <c r="E38" s="2"/>
      <c r="F38" s="2"/>
      <c r="G38" s="2"/>
      <c r="H38" s="2"/>
      <c r="I38" s="2"/>
      <c r="J38" s="2"/>
      <c r="K38" s="2"/>
      <c r="L38" s="2"/>
      <c r="M38" s="2"/>
    </row>
    <row r="39" spans="1:13" s="269" customFormat="1" outlineLevel="1" x14ac:dyDescent="0.25">
      <c r="A39" s="107" t="s">
        <v>2625</v>
      </c>
      <c r="B39" s="116"/>
      <c r="C39" s="286"/>
      <c r="D39" s="2"/>
      <c r="E39" s="2"/>
      <c r="F39" s="2"/>
      <c r="G39" s="2"/>
      <c r="H39" s="2"/>
      <c r="I39" s="2"/>
      <c r="J39" s="2"/>
      <c r="K39" s="2"/>
      <c r="L39" s="2"/>
      <c r="M39" s="2"/>
    </row>
    <row r="40" spans="1:13" s="269" customFormat="1" outlineLevel="1" x14ac:dyDescent="0.25">
      <c r="A40" s="107" t="s">
        <v>2626</v>
      </c>
      <c r="B40" s="116"/>
      <c r="C40" s="286"/>
      <c r="D40" s="2"/>
      <c r="E40" s="2"/>
      <c r="F40" s="2"/>
      <c r="G40" s="2"/>
      <c r="H40" s="2"/>
      <c r="I40" s="2"/>
      <c r="J40" s="2"/>
      <c r="K40" s="2"/>
      <c r="L40" s="2"/>
      <c r="M40" s="2"/>
    </row>
    <row r="41" spans="1:13" s="269" customFormat="1" outlineLevel="1" x14ac:dyDescent="0.25">
      <c r="A41" s="107" t="s">
        <v>2627</v>
      </c>
      <c r="B41" s="116"/>
      <c r="C41" s="286"/>
      <c r="D41" s="2"/>
      <c r="E41" s="2"/>
      <c r="F41" s="2"/>
      <c r="G41" s="2"/>
      <c r="H41" s="2"/>
      <c r="I41" s="2"/>
      <c r="J41" s="2"/>
      <c r="K41" s="2"/>
      <c r="L41" s="2"/>
      <c r="M41" s="2"/>
    </row>
    <row r="42" spans="1:13" s="269" customFormat="1" outlineLevel="1" x14ac:dyDescent="0.25">
      <c r="A42" s="107" t="s">
        <v>2628</v>
      </c>
      <c r="B42" s="116"/>
      <c r="C42" s="286"/>
      <c r="D42" s="2"/>
      <c r="E42" s="2"/>
      <c r="F42" s="2"/>
      <c r="G42" s="2"/>
      <c r="H42" s="2"/>
      <c r="I42" s="2"/>
      <c r="J42" s="2"/>
      <c r="K42" s="2"/>
      <c r="L42" s="2"/>
      <c r="M42" s="2"/>
    </row>
    <row r="43" spans="1:13" s="269" customFormat="1" outlineLevel="1" x14ac:dyDescent="0.25">
      <c r="A43" s="107" t="s">
        <v>2629</v>
      </c>
      <c r="B43" s="116"/>
      <c r="C43" s="286"/>
      <c r="D43" s="2"/>
      <c r="E43" s="2"/>
      <c r="F43" s="2"/>
      <c r="G43" s="2"/>
      <c r="H43" s="2"/>
      <c r="I43" s="2"/>
      <c r="J43" s="2"/>
      <c r="K43" s="2"/>
      <c r="L43" s="2"/>
      <c r="M43" s="2"/>
    </row>
    <row r="44" spans="1:13" ht="18.75" x14ac:dyDescent="0.25">
      <c r="A44" s="77"/>
      <c r="B44" s="77" t="s">
        <v>2611</v>
      </c>
      <c r="C44" s="123" t="s">
        <v>1239</v>
      </c>
    </row>
    <row r="45" spans="1:13" x14ac:dyDescent="0.25">
      <c r="A45" s="1" t="s">
        <v>1251</v>
      </c>
      <c r="B45" s="84" t="s">
        <v>1241</v>
      </c>
      <c r="C45" s="66" t="s">
        <v>1242</v>
      </c>
    </row>
    <row r="46" spans="1:13" x14ac:dyDescent="0.25">
      <c r="A46" s="225" t="s">
        <v>2613</v>
      </c>
      <c r="B46" s="84" t="s">
        <v>1244</v>
      </c>
      <c r="C46" s="66" t="s">
        <v>1245</v>
      </c>
    </row>
    <row r="47" spans="1:13" x14ac:dyDescent="0.25">
      <c r="A47" s="225" t="s">
        <v>2614</v>
      </c>
      <c r="B47" s="84" t="s">
        <v>1247</v>
      </c>
      <c r="C47" s="66" t="s">
        <v>1248</v>
      </c>
    </row>
    <row r="48" spans="1:13" outlineLevel="1" x14ac:dyDescent="0.25">
      <c r="A48" s="1" t="s">
        <v>1253</v>
      </c>
      <c r="B48" s="83"/>
      <c r="C48" s="66"/>
    </row>
    <row r="49" spans="1:3" outlineLevel="1" x14ac:dyDescent="0.25">
      <c r="A49" s="225" t="s">
        <v>1254</v>
      </c>
      <c r="B49" s="83"/>
      <c r="C49" s="66"/>
    </row>
    <row r="50" spans="1:3" outlineLevel="1" x14ac:dyDescent="0.25">
      <c r="A50" s="225" t="s">
        <v>1255</v>
      </c>
      <c r="B50" s="84"/>
      <c r="C50" s="66"/>
    </row>
    <row r="51" spans="1:3" ht="18.75" x14ac:dyDescent="0.25">
      <c r="A51" s="77"/>
      <c r="B51" s="77" t="s">
        <v>2612</v>
      </c>
      <c r="C51" s="123" t="s">
        <v>1613</v>
      </c>
    </row>
    <row r="52" spans="1:3" x14ac:dyDescent="0.25">
      <c r="A52" s="1" t="s">
        <v>2615</v>
      </c>
      <c r="B52" s="80" t="s">
        <v>1252</v>
      </c>
      <c r="C52" s="66" t="s">
        <v>1245</v>
      </c>
    </row>
    <row r="53" spans="1:3" x14ac:dyDescent="0.25">
      <c r="A53" s="1" t="s">
        <v>2616</v>
      </c>
      <c r="B53" s="83"/>
    </row>
    <row r="54" spans="1:3" x14ac:dyDescent="0.25">
      <c r="A54" s="225" t="s">
        <v>2617</v>
      </c>
      <c r="B54" s="83"/>
    </row>
    <row r="55" spans="1:3" x14ac:dyDescent="0.25">
      <c r="A55" s="225" t="s">
        <v>2618</v>
      </c>
      <c r="B55" s="83"/>
    </row>
    <row r="56" spans="1:3" x14ac:dyDescent="0.25">
      <c r="A56" s="225" t="s">
        <v>2619</v>
      </c>
      <c r="B56" s="83"/>
    </row>
    <row r="57" spans="1:3" x14ac:dyDescent="0.25">
      <c r="A57" s="225" t="s">
        <v>2620</v>
      </c>
      <c r="B57" s="83"/>
    </row>
    <row r="58" spans="1:3" x14ac:dyDescent="0.25">
      <c r="B58" s="83"/>
    </row>
    <row r="59" spans="1:3" x14ac:dyDescent="0.25">
      <c r="B59" s="83"/>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2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25"/>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43386"/>
  </sheetPr>
  <dimension ref="B1:D37"/>
  <sheetViews>
    <sheetView tabSelected="1" topLeftCell="A15" zoomScale="80" zoomScaleNormal="80" workbookViewId="0">
      <selection activeCell="C37" sqref="C37"/>
    </sheetView>
  </sheetViews>
  <sheetFormatPr defaultColWidth="15.85546875" defaultRowHeight="15" x14ac:dyDescent="0.25"/>
  <cols>
    <col min="1" max="1" width="3.42578125" style="411" customWidth="1"/>
    <col min="2" max="2" width="18.7109375" style="411" customWidth="1"/>
    <col min="3" max="3" width="95.5703125" style="411" customWidth="1"/>
    <col min="4" max="4" width="15.140625" style="411" customWidth="1"/>
    <col min="5" max="5" width="2.85546875" style="411" customWidth="1"/>
    <col min="6" max="6" width="1.85546875" style="411" customWidth="1"/>
    <col min="7" max="256" width="15.85546875" style="411"/>
    <col min="257" max="257" width="3.42578125" style="411" customWidth="1"/>
    <col min="258" max="258" width="18.7109375" style="411" customWidth="1"/>
    <col min="259" max="259" width="95.5703125" style="411" customWidth="1"/>
    <col min="260" max="260" width="15.140625" style="411" customWidth="1"/>
    <col min="261" max="261" width="2.85546875" style="411" customWidth="1"/>
    <col min="262" max="262" width="1.85546875" style="411" customWidth="1"/>
    <col min="263" max="512" width="15.85546875" style="411"/>
    <col min="513" max="513" width="3.42578125" style="411" customWidth="1"/>
    <col min="514" max="514" width="18.7109375" style="411" customWidth="1"/>
    <col min="515" max="515" width="95.5703125" style="411" customWidth="1"/>
    <col min="516" max="516" width="15.140625" style="411" customWidth="1"/>
    <col min="517" max="517" width="2.85546875" style="411" customWidth="1"/>
    <col min="518" max="518" width="1.85546875" style="411" customWidth="1"/>
    <col min="519" max="768" width="15.85546875" style="411"/>
    <col min="769" max="769" width="3.42578125" style="411" customWidth="1"/>
    <col min="770" max="770" width="18.7109375" style="411" customWidth="1"/>
    <col min="771" max="771" width="95.5703125" style="411" customWidth="1"/>
    <col min="772" max="772" width="15.140625" style="411" customWidth="1"/>
    <col min="773" max="773" width="2.85546875" style="411" customWidth="1"/>
    <col min="774" max="774" width="1.85546875" style="411" customWidth="1"/>
    <col min="775" max="1024" width="15.85546875" style="411"/>
    <col min="1025" max="1025" width="3.42578125" style="411" customWidth="1"/>
    <col min="1026" max="1026" width="18.7109375" style="411" customWidth="1"/>
    <col min="1027" max="1027" width="95.5703125" style="411" customWidth="1"/>
    <col min="1028" max="1028" width="15.140625" style="411" customWidth="1"/>
    <col min="1029" max="1029" width="2.85546875" style="411" customWidth="1"/>
    <col min="1030" max="1030" width="1.85546875" style="411" customWidth="1"/>
    <col min="1031" max="1280" width="15.85546875" style="411"/>
    <col min="1281" max="1281" width="3.42578125" style="411" customWidth="1"/>
    <col min="1282" max="1282" width="18.7109375" style="411" customWidth="1"/>
    <col min="1283" max="1283" width="95.5703125" style="411" customWidth="1"/>
    <col min="1284" max="1284" width="15.140625" style="411" customWidth="1"/>
    <col min="1285" max="1285" width="2.85546875" style="411" customWidth="1"/>
    <col min="1286" max="1286" width="1.85546875" style="411" customWidth="1"/>
    <col min="1287" max="1536" width="15.85546875" style="411"/>
    <col min="1537" max="1537" width="3.42578125" style="411" customWidth="1"/>
    <col min="1538" max="1538" width="18.7109375" style="411" customWidth="1"/>
    <col min="1539" max="1539" width="95.5703125" style="411" customWidth="1"/>
    <col min="1540" max="1540" width="15.140625" style="411" customWidth="1"/>
    <col min="1541" max="1541" width="2.85546875" style="411" customWidth="1"/>
    <col min="1542" max="1542" width="1.85546875" style="411" customWidth="1"/>
    <col min="1543" max="1792" width="15.85546875" style="411"/>
    <col min="1793" max="1793" width="3.42578125" style="411" customWidth="1"/>
    <col min="1794" max="1794" width="18.7109375" style="411" customWidth="1"/>
    <col min="1795" max="1795" width="95.5703125" style="411" customWidth="1"/>
    <col min="1796" max="1796" width="15.140625" style="411" customWidth="1"/>
    <col min="1797" max="1797" width="2.85546875" style="411" customWidth="1"/>
    <col min="1798" max="1798" width="1.85546875" style="411" customWidth="1"/>
    <col min="1799" max="2048" width="15.85546875" style="411"/>
    <col min="2049" max="2049" width="3.42578125" style="411" customWidth="1"/>
    <col min="2050" max="2050" width="18.7109375" style="411" customWidth="1"/>
    <col min="2051" max="2051" width="95.5703125" style="411" customWidth="1"/>
    <col min="2052" max="2052" width="15.140625" style="411" customWidth="1"/>
    <col min="2053" max="2053" width="2.85546875" style="411" customWidth="1"/>
    <col min="2054" max="2054" width="1.85546875" style="411" customWidth="1"/>
    <col min="2055" max="2304" width="15.85546875" style="411"/>
    <col min="2305" max="2305" width="3.42578125" style="411" customWidth="1"/>
    <col min="2306" max="2306" width="18.7109375" style="411" customWidth="1"/>
    <col min="2307" max="2307" width="95.5703125" style="411" customWidth="1"/>
    <col min="2308" max="2308" width="15.140625" style="411" customWidth="1"/>
    <col min="2309" max="2309" width="2.85546875" style="411" customWidth="1"/>
    <col min="2310" max="2310" width="1.85546875" style="411" customWidth="1"/>
    <col min="2311" max="2560" width="15.85546875" style="411"/>
    <col min="2561" max="2561" width="3.42578125" style="411" customWidth="1"/>
    <col min="2562" max="2562" width="18.7109375" style="411" customWidth="1"/>
    <col min="2563" max="2563" width="95.5703125" style="411" customWidth="1"/>
    <col min="2564" max="2564" width="15.140625" style="411" customWidth="1"/>
    <col min="2565" max="2565" width="2.85546875" style="411" customWidth="1"/>
    <col min="2566" max="2566" width="1.85546875" style="411" customWidth="1"/>
    <col min="2567" max="2816" width="15.85546875" style="411"/>
    <col min="2817" max="2817" width="3.42578125" style="411" customWidth="1"/>
    <col min="2818" max="2818" width="18.7109375" style="411" customWidth="1"/>
    <col min="2819" max="2819" width="95.5703125" style="411" customWidth="1"/>
    <col min="2820" max="2820" width="15.140625" style="411" customWidth="1"/>
    <col min="2821" max="2821" width="2.85546875" style="411" customWidth="1"/>
    <col min="2822" max="2822" width="1.85546875" style="411" customWidth="1"/>
    <col min="2823" max="3072" width="15.85546875" style="411"/>
    <col min="3073" max="3073" width="3.42578125" style="411" customWidth="1"/>
    <col min="3074" max="3074" width="18.7109375" style="411" customWidth="1"/>
    <col min="3075" max="3075" width="95.5703125" style="411" customWidth="1"/>
    <col min="3076" max="3076" width="15.140625" style="411" customWidth="1"/>
    <col min="3077" max="3077" width="2.85546875" style="411" customWidth="1"/>
    <col min="3078" max="3078" width="1.85546875" style="411" customWidth="1"/>
    <col min="3079" max="3328" width="15.85546875" style="411"/>
    <col min="3329" max="3329" width="3.42578125" style="411" customWidth="1"/>
    <col min="3330" max="3330" width="18.7109375" style="411" customWidth="1"/>
    <col min="3331" max="3331" width="95.5703125" style="411" customWidth="1"/>
    <col min="3332" max="3332" width="15.140625" style="411" customWidth="1"/>
    <col min="3333" max="3333" width="2.85546875" style="411" customWidth="1"/>
    <col min="3334" max="3334" width="1.85546875" style="411" customWidth="1"/>
    <col min="3335" max="3584" width="15.85546875" style="411"/>
    <col min="3585" max="3585" width="3.42578125" style="411" customWidth="1"/>
    <col min="3586" max="3586" width="18.7109375" style="411" customWidth="1"/>
    <col min="3587" max="3587" width="95.5703125" style="411" customWidth="1"/>
    <col min="3588" max="3588" width="15.140625" style="411" customWidth="1"/>
    <col min="3589" max="3589" width="2.85546875" style="411" customWidth="1"/>
    <col min="3590" max="3590" width="1.85546875" style="411" customWidth="1"/>
    <col min="3591" max="3840" width="15.85546875" style="411"/>
    <col min="3841" max="3841" width="3.42578125" style="411" customWidth="1"/>
    <col min="3842" max="3842" width="18.7109375" style="411" customWidth="1"/>
    <col min="3843" max="3843" width="95.5703125" style="411" customWidth="1"/>
    <col min="3844" max="3844" width="15.140625" style="411" customWidth="1"/>
    <col min="3845" max="3845" width="2.85546875" style="411" customWidth="1"/>
    <col min="3846" max="3846" width="1.85546875" style="411" customWidth="1"/>
    <col min="3847" max="4096" width="15.85546875" style="411"/>
    <col min="4097" max="4097" width="3.42578125" style="411" customWidth="1"/>
    <col min="4098" max="4098" width="18.7109375" style="411" customWidth="1"/>
    <col min="4099" max="4099" width="95.5703125" style="411" customWidth="1"/>
    <col min="4100" max="4100" width="15.140625" style="411" customWidth="1"/>
    <col min="4101" max="4101" width="2.85546875" style="411" customWidth="1"/>
    <col min="4102" max="4102" width="1.85546875" style="411" customWidth="1"/>
    <col min="4103" max="4352" width="15.85546875" style="411"/>
    <col min="4353" max="4353" width="3.42578125" style="411" customWidth="1"/>
    <col min="4354" max="4354" width="18.7109375" style="411" customWidth="1"/>
    <col min="4355" max="4355" width="95.5703125" style="411" customWidth="1"/>
    <col min="4356" max="4356" width="15.140625" style="411" customWidth="1"/>
    <col min="4357" max="4357" width="2.85546875" style="411" customWidth="1"/>
    <col min="4358" max="4358" width="1.85546875" style="411" customWidth="1"/>
    <col min="4359" max="4608" width="15.85546875" style="411"/>
    <col min="4609" max="4609" width="3.42578125" style="411" customWidth="1"/>
    <col min="4610" max="4610" width="18.7109375" style="411" customWidth="1"/>
    <col min="4611" max="4611" width="95.5703125" style="411" customWidth="1"/>
    <col min="4612" max="4612" width="15.140625" style="411" customWidth="1"/>
    <col min="4613" max="4613" width="2.85546875" style="411" customWidth="1"/>
    <col min="4614" max="4614" width="1.85546875" style="411" customWidth="1"/>
    <col min="4615" max="4864" width="15.85546875" style="411"/>
    <col min="4865" max="4865" width="3.42578125" style="411" customWidth="1"/>
    <col min="4866" max="4866" width="18.7109375" style="411" customWidth="1"/>
    <col min="4867" max="4867" width="95.5703125" style="411" customWidth="1"/>
    <col min="4868" max="4868" width="15.140625" style="411" customWidth="1"/>
    <col min="4869" max="4869" width="2.85546875" style="411" customWidth="1"/>
    <col min="4870" max="4870" width="1.85546875" style="411" customWidth="1"/>
    <col min="4871" max="5120" width="15.85546875" style="411"/>
    <col min="5121" max="5121" width="3.42578125" style="411" customWidth="1"/>
    <col min="5122" max="5122" width="18.7109375" style="411" customWidth="1"/>
    <col min="5123" max="5123" width="95.5703125" style="411" customWidth="1"/>
    <col min="5124" max="5124" width="15.140625" style="411" customWidth="1"/>
    <col min="5125" max="5125" width="2.85546875" style="411" customWidth="1"/>
    <col min="5126" max="5126" width="1.85546875" style="411" customWidth="1"/>
    <col min="5127" max="5376" width="15.85546875" style="411"/>
    <col min="5377" max="5377" width="3.42578125" style="411" customWidth="1"/>
    <col min="5378" max="5378" width="18.7109375" style="411" customWidth="1"/>
    <col min="5379" max="5379" width="95.5703125" style="411" customWidth="1"/>
    <col min="5380" max="5380" width="15.140625" style="411" customWidth="1"/>
    <col min="5381" max="5381" width="2.85546875" style="411" customWidth="1"/>
    <col min="5382" max="5382" width="1.85546875" style="411" customWidth="1"/>
    <col min="5383" max="5632" width="15.85546875" style="411"/>
    <col min="5633" max="5633" width="3.42578125" style="411" customWidth="1"/>
    <col min="5634" max="5634" width="18.7109375" style="411" customWidth="1"/>
    <col min="5635" max="5635" width="95.5703125" style="411" customWidth="1"/>
    <col min="5636" max="5636" width="15.140625" style="411" customWidth="1"/>
    <col min="5637" max="5637" width="2.85546875" style="411" customWidth="1"/>
    <col min="5638" max="5638" width="1.85546875" style="411" customWidth="1"/>
    <col min="5639" max="5888" width="15.85546875" style="411"/>
    <col min="5889" max="5889" width="3.42578125" style="411" customWidth="1"/>
    <col min="5890" max="5890" width="18.7109375" style="411" customWidth="1"/>
    <col min="5891" max="5891" width="95.5703125" style="411" customWidth="1"/>
    <col min="5892" max="5892" width="15.140625" style="411" customWidth="1"/>
    <col min="5893" max="5893" width="2.85546875" style="411" customWidth="1"/>
    <col min="5894" max="5894" width="1.85546875" style="411" customWidth="1"/>
    <col min="5895" max="6144" width="15.85546875" style="411"/>
    <col min="6145" max="6145" width="3.42578125" style="411" customWidth="1"/>
    <col min="6146" max="6146" width="18.7109375" style="411" customWidth="1"/>
    <col min="6147" max="6147" width="95.5703125" style="411" customWidth="1"/>
    <col min="6148" max="6148" width="15.140625" style="411" customWidth="1"/>
    <col min="6149" max="6149" width="2.85546875" style="411" customWidth="1"/>
    <col min="6150" max="6150" width="1.85546875" style="411" customWidth="1"/>
    <col min="6151" max="6400" width="15.85546875" style="411"/>
    <col min="6401" max="6401" width="3.42578125" style="411" customWidth="1"/>
    <col min="6402" max="6402" width="18.7109375" style="411" customWidth="1"/>
    <col min="6403" max="6403" width="95.5703125" style="411" customWidth="1"/>
    <col min="6404" max="6404" width="15.140625" style="411" customWidth="1"/>
    <col min="6405" max="6405" width="2.85546875" style="411" customWidth="1"/>
    <col min="6406" max="6406" width="1.85546875" style="411" customWidth="1"/>
    <col min="6407" max="6656" width="15.85546875" style="411"/>
    <col min="6657" max="6657" width="3.42578125" style="411" customWidth="1"/>
    <col min="6658" max="6658" width="18.7109375" style="411" customWidth="1"/>
    <col min="6659" max="6659" width="95.5703125" style="411" customWidth="1"/>
    <col min="6660" max="6660" width="15.140625" style="411" customWidth="1"/>
    <col min="6661" max="6661" width="2.85546875" style="411" customWidth="1"/>
    <col min="6662" max="6662" width="1.85546875" style="411" customWidth="1"/>
    <col min="6663" max="6912" width="15.85546875" style="411"/>
    <col min="6913" max="6913" width="3.42578125" style="411" customWidth="1"/>
    <col min="6914" max="6914" width="18.7109375" style="411" customWidth="1"/>
    <col min="6915" max="6915" width="95.5703125" style="411" customWidth="1"/>
    <col min="6916" max="6916" width="15.140625" style="411" customWidth="1"/>
    <col min="6917" max="6917" width="2.85546875" style="411" customWidth="1"/>
    <col min="6918" max="6918" width="1.85546875" style="411" customWidth="1"/>
    <col min="6919" max="7168" width="15.85546875" style="411"/>
    <col min="7169" max="7169" width="3.42578125" style="411" customWidth="1"/>
    <col min="7170" max="7170" width="18.7109375" style="411" customWidth="1"/>
    <col min="7171" max="7171" width="95.5703125" style="411" customWidth="1"/>
    <col min="7172" max="7172" width="15.140625" style="411" customWidth="1"/>
    <col min="7173" max="7173" width="2.85546875" style="411" customWidth="1"/>
    <col min="7174" max="7174" width="1.85546875" style="411" customWidth="1"/>
    <col min="7175" max="7424" width="15.85546875" style="411"/>
    <col min="7425" max="7425" width="3.42578125" style="411" customWidth="1"/>
    <col min="7426" max="7426" width="18.7109375" style="411" customWidth="1"/>
    <col min="7427" max="7427" width="95.5703125" style="411" customWidth="1"/>
    <col min="7428" max="7428" width="15.140625" style="411" customWidth="1"/>
    <col min="7429" max="7429" width="2.85546875" style="411" customWidth="1"/>
    <col min="7430" max="7430" width="1.85546875" style="411" customWidth="1"/>
    <col min="7431" max="7680" width="15.85546875" style="411"/>
    <col min="7681" max="7681" width="3.42578125" style="411" customWidth="1"/>
    <col min="7682" max="7682" width="18.7109375" style="411" customWidth="1"/>
    <col min="7683" max="7683" width="95.5703125" style="411" customWidth="1"/>
    <col min="7684" max="7684" width="15.140625" style="411" customWidth="1"/>
    <col min="7685" max="7685" width="2.85546875" style="411" customWidth="1"/>
    <col min="7686" max="7686" width="1.85546875" style="411" customWidth="1"/>
    <col min="7687" max="7936" width="15.85546875" style="411"/>
    <col min="7937" max="7937" width="3.42578125" style="411" customWidth="1"/>
    <col min="7938" max="7938" width="18.7109375" style="411" customWidth="1"/>
    <col min="7939" max="7939" width="95.5703125" style="411" customWidth="1"/>
    <col min="7940" max="7940" width="15.140625" style="411" customWidth="1"/>
    <col min="7941" max="7941" width="2.85546875" style="411" customWidth="1"/>
    <col min="7942" max="7942" width="1.85546875" style="411" customWidth="1"/>
    <col min="7943" max="8192" width="15.85546875" style="411"/>
    <col min="8193" max="8193" width="3.42578125" style="411" customWidth="1"/>
    <col min="8194" max="8194" width="18.7109375" style="411" customWidth="1"/>
    <col min="8195" max="8195" width="95.5703125" style="411" customWidth="1"/>
    <col min="8196" max="8196" width="15.140625" style="411" customWidth="1"/>
    <col min="8197" max="8197" width="2.85546875" style="411" customWidth="1"/>
    <col min="8198" max="8198" width="1.85546875" style="411" customWidth="1"/>
    <col min="8199" max="8448" width="15.85546875" style="411"/>
    <col min="8449" max="8449" width="3.42578125" style="411" customWidth="1"/>
    <col min="8450" max="8450" width="18.7109375" style="411" customWidth="1"/>
    <col min="8451" max="8451" width="95.5703125" style="411" customWidth="1"/>
    <col min="8452" max="8452" width="15.140625" style="411" customWidth="1"/>
    <col min="8453" max="8453" width="2.85546875" style="411" customWidth="1"/>
    <col min="8454" max="8454" width="1.85546875" style="411" customWidth="1"/>
    <col min="8455" max="8704" width="15.85546875" style="411"/>
    <col min="8705" max="8705" width="3.42578125" style="411" customWidth="1"/>
    <col min="8706" max="8706" width="18.7109375" style="411" customWidth="1"/>
    <col min="8707" max="8707" width="95.5703125" style="411" customWidth="1"/>
    <col min="8708" max="8708" width="15.140625" style="411" customWidth="1"/>
    <col min="8709" max="8709" width="2.85546875" style="411" customWidth="1"/>
    <col min="8710" max="8710" width="1.85546875" style="411" customWidth="1"/>
    <col min="8711" max="8960" width="15.85546875" style="411"/>
    <col min="8961" max="8961" width="3.42578125" style="411" customWidth="1"/>
    <col min="8962" max="8962" width="18.7109375" style="411" customWidth="1"/>
    <col min="8963" max="8963" width="95.5703125" style="411" customWidth="1"/>
    <col min="8964" max="8964" width="15.140625" style="411" customWidth="1"/>
    <col min="8965" max="8965" width="2.85546875" style="411" customWidth="1"/>
    <col min="8966" max="8966" width="1.85546875" style="411" customWidth="1"/>
    <col min="8967" max="9216" width="15.85546875" style="411"/>
    <col min="9217" max="9217" width="3.42578125" style="411" customWidth="1"/>
    <col min="9218" max="9218" width="18.7109375" style="411" customWidth="1"/>
    <col min="9219" max="9219" width="95.5703125" style="411" customWidth="1"/>
    <col min="9220" max="9220" width="15.140625" style="411" customWidth="1"/>
    <col min="9221" max="9221" width="2.85546875" style="411" customWidth="1"/>
    <col min="9222" max="9222" width="1.85546875" style="411" customWidth="1"/>
    <col min="9223" max="9472" width="15.85546875" style="411"/>
    <col min="9473" max="9473" width="3.42578125" style="411" customWidth="1"/>
    <col min="9474" max="9474" width="18.7109375" style="411" customWidth="1"/>
    <col min="9475" max="9475" width="95.5703125" style="411" customWidth="1"/>
    <col min="9476" max="9476" width="15.140625" style="411" customWidth="1"/>
    <col min="9477" max="9477" width="2.85546875" style="411" customWidth="1"/>
    <col min="9478" max="9478" width="1.85546875" style="411" customWidth="1"/>
    <col min="9479" max="9728" width="15.85546875" style="411"/>
    <col min="9729" max="9729" width="3.42578125" style="411" customWidth="1"/>
    <col min="9730" max="9730" width="18.7109375" style="411" customWidth="1"/>
    <col min="9731" max="9731" width="95.5703125" style="411" customWidth="1"/>
    <col min="9732" max="9732" width="15.140625" style="411" customWidth="1"/>
    <col min="9733" max="9733" width="2.85546875" style="411" customWidth="1"/>
    <col min="9734" max="9734" width="1.85546875" style="411" customWidth="1"/>
    <col min="9735" max="9984" width="15.85546875" style="411"/>
    <col min="9985" max="9985" width="3.42578125" style="411" customWidth="1"/>
    <col min="9986" max="9986" width="18.7109375" style="411" customWidth="1"/>
    <col min="9987" max="9987" width="95.5703125" style="411" customWidth="1"/>
    <col min="9988" max="9988" width="15.140625" style="411" customWidth="1"/>
    <col min="9989" max="9989" width="2.85546875" style="411" customWidth="1"/>
    <col min="9990" max="9990" width="1.85546875" style="411" customWidth="1"/>
    <col min="9991" max="10240" width="15.85546875" style="411"/>
    <col min="10241" max="10241" width="3.42578125" style="411" customWidth="1"/>
    <col min="10242" max="10242" width="18.7109375" style="411" customWidth="1"/>
    <col min="10243" max="10243" width="95.5703125" style="411" customWidth="1"/>
    <col min="10244" max="10244" width="15.140625" style="411" customWidth="1"/>
    <col min="10245" max="10245" width="2.85546875" style="411" customWidth="1"/>
    <col min="10246" max="10246" width="1.85546875" style="411" customWidth="1"/>
    <col min="10247" max="10496" width="15.85546875" style="411"/>
    <col min="10497" max="10497" width="3.42578125" style="411" customWidth="1"/>
    <col min="10498" max="10498" width="18.7109375" style="411" customWidth="1"/>
    <col min="10499" max="10499" width="95.5703125" style="411" customWidth="1"/>
    <col min="10500" max="10500" width="15.140625" style="411" customWidth="1"/>
    <col min="10501" max="10501" width="2.85546875" style="411" customWidth="1"/>
    <col min="10502" max="10502" width="1.85546875" style="411" customWidth="1"/>
    <col min="10503" max="10752" width="15.85546875" style="411"/>
    <col min="10753" max="10753" width="3.42578125" style="411" customWidth="1"/>
    <col min="10754" max="10754" width="18.7109375" style="411" customWidth="1"/>
    <col min="10755" max="10755" width="95.5703125" style="411" customWidth="1"/>
    <col min="10756" max="10756" width="15.140625" style="411" customWidth="1"/>
    <col min="10757" max="10757" width="2.85546875" style="411" customWidth="1"/>
    <col min="10758" max="10758" width="1.85546875" style="411" customWidth="1"/>
    <col min="10759" max="11008" width="15.85546875" style="411"/>
    <col min="11009" max="11009" width="3.42578125" style="411" customWidth="1"/>
    <col min="11010" max="11010" width="18.7109375" style="411" customWidth="1"/>
    <col min="11011" max="11011" width="95.5703125" style="411" customWidth="1"/>
    <col min="11012" max="11012" width="15.140625" style="411" customWidth="1"/>
    <col min="11013" max="11013" width="2.85546875" style="411" customWidth="1"/>
    <col min="11014" max="11014" width="1.85546875" style="411" customWidth="1"/>
    <col min="11015" max="11264" width="15.85546875" style="411"/>
    <col min="11265" max="11265" width="3.42578125" style="411" customWidth="1"/>
    <col min="11266" max="11266" width="18.7109375" style="411" customWidth="1"/>
    <col min="11267" max="11267" width="95.5703125" style="411" customWidth="1"/>
    <col min="11268" max="11268" width="15.140625" style="411" customWidth="1"/>
    <col min="11269" max="11269" width="2.85546875" style="411" customWidth="1"/>
    <col min="11270" max="11270" width="1.85546875" style="411" customWidth="1"/>
    <col min="11271" max="11520" width="15.85546875" style="411"/>
    <col min="11521" max="11521" width="3.42578125" style="411" customWidth="1"/>
    <col min="11522" max="11522" width="18.7109375" style="411" customWidth="1"/>
    <col min="11523" max="11523" width="95.5703125" style="411" customWidth="1"/>
    <col min="11524" max="11524" width="15.140625" style="411" customWidth="1"/>
    <col min="11525" max="11525" width="2.85546875" style="411" customWidth="1"/>
    <col min="11526" max="11526" width="1.85546875" style="411" customWidth="1"/>
    <col min="11527" max="11776" width="15.85546875" style="411"/>
    <col min="11777" max="11777" width="3.42578125" style="411" customWidth="1"/>
    <col min="11778" max="11778" width="18.7109375" style="411" customWidth="1"/>
    <col min="11779" max="11779" width="95.5703125" style="411" customWidth="1"/>
    <col min="11780" max="11780" width="15.140625" style="411" customWidth="1"/>
    <col min="11781" max="11781" width="2.85546875" style="411" customWidth="1"/>
    <col min="11782" max="11782" width="1.85546875" style="411" customWidth="1"/>
    <col min="11783" max="12032" width="15.85546875" style="411"/>
    <col min="12033" max="12033" width="3.42578125" style="411" customWidth="1"/>
    <col min="12034" max="12034" width="18.7109375" style="411" customWidth="1"/>
    <col min="12035" max="12035" width="95.5703125" style="411" customWidth="1"/>
    <col min="12036" max="12036" width="15.140625" style="411" customWidth="1"/>
    <col min="12037" max="12037" width="2.85546875" style="411" customWidth="1"/>
    <col min="12038" max="12038" width="1.85546875" style="411" customWidth="1"/>
    <col min="12039" max="12288" width="15.85546875" style="411"/>
    <col min="12289" max="12289" width="3.42578125" style="411" customWidth="1"/>
    <col min="12290" max="12290" width="18.7109375" style="411" customWidth="1"/>
    <col min="12291" max="12291" width="95.5703125" style="411" customWidth="1"/>
    <col min="12292" max="12292" width="15.140625" style="411" customWidth="1"/>
    <col min="12293" max="12293" width="2.85546875" style="411" customWidth="1"/>
    <col min="12294" max="12294" width="1.85546875" style="411" customWidth="1"/>
    <col min="12295" max="12544" width="15.85546875" style="411"/>
    <col min="12545" max="12545" width="3.42578125" style="411" customWidth="1"/>
    <col min="12546" max="12546" width="18.7109375" style="411" customWidth="1"/>
    <col min="12547" max="12547" width="95.5703125" style="411" customWidth="1"/>
    <col min="12548" max="12548" width="15.140625" style="411" customWidth="1"/>
    <col min="12549" max="12549" width="2.85546875" style="411" customWidth="1"/>
    <col min="12550" max="12550" width="1.85546875" style="411" customWidth="1"/>
    <col min="12551" max="12800" width="15.85546875" style="411"/>
    <col min="12801" max="12801" width="3.42578125" style="411" customWidth="1"/>
    <col min="12802" max="12802" width="18.7109375" style="411" customWidth="1"/>
    <col min="12803" max="12803" width="95.5703125" style="411" customWidth="1"/>
    <col min="12804" max="12804" width="15.140625" style="411" customWidth="1"/>
    <col min="12805" max="12805" width="2.85546875" style="411" customWidth="1"/>
    <col min="12806" max="12806" width="1.85546875" style="411" customWidth="1"/>
    <col min="12807" max="13056" width="15.85546875" style="411"/>
    <col min="13057" max="13057" width="3.42578125" style="411" customWidth="1"/>
    <col min="13058" max="13058" width="18.7109375" style="411" customWidth="1"/>
    <col min="13059" max="13059" width="95.5703125" style="411" customWidth="1"/>
    <col min="13060" max="13060" width="15.140625" style="411" customWidth="1"/>
    <col min="13061" max="13061" width="2.85546875" style="411" customWidth="1"/>
    <col min="13062" max="13062" width="1.85546875" style="411" customWidth="1"/>
    <col min="13063" max="13312" width="15.85546875" style="411"/>
    <col min="13313" max="13313" width="3.42578125" style="411" customWidth="1"/>
    <col min="13314" max="13314" width="18.7109375" style="411" customWidth="1"/>
    <col min="13315" max="13315" width="95.5703125" style="411" customWidth="1"/>
    <col min="13316" max="13316" width="15.140625" style="411" customWidth="1"/>
    <col min="13317" max="13317" width="2.85546875" style="411" customWidth="1"/>
    <col min="13318" max="13318" width="1.85546875" style="411" customWidth="1"/>
    <col min="13319" max="13568" width="15.85546875" style="411"/>
    <col min="13569" max="13569" width="3.42578125" style="411" customWidth="1"/>
    <col min="13570" max="13570" width="18.7109375" style="411" customWidth="1"/>
    <col min="13571" max="13571" width="95.5703125" style="411" customWidth="1"/>
    <col min="13572" max="13572" width="15.140625" style="411" customWidth="1"/>
    <col min="13573" max="13573" width="2.85546875" style="411" customWidth="1"/>
    <col min="13574" max="13574" width="1.85546875" style="411" customWidth="1"/>
    <col min="13575" max="13824" width="15.85546875" style="411"/>
    <col min="13825" max="13825" width="3.42578125" style="411" customWidth="1"/>
    <col min="13826" max="13826" width="18.7109375" style="411" customWidth="1"/>
    <col min="13827" max="13827" width="95.5703125" style="411" customWidth="1"/>
    <col min="13828" max="13828" width="15.140625" style="411" customWidth="1"/>
    <col min="13829" max="13829" width="2.85546875" style="411" customWidth="1"/>
    <col min="13830" max="13830" width="1.85546875" style="411" customWidth="1"/>
    <col min="13831" max="14080" width="15.85546875" style="411"/>
    <col min="14081" max="14081" width="3.42578125" style="411" customWidth="1"/>
    <col min="14082" max="14082" width="18.7109375" style="411" customWidth="1"/>
    <col min="14083" max="14083" width="95.5703125" style="411" customWidth="1"/>
    <col min="14084" max="14084" width="15.140625" style="411" customWidth="1"/>
    <col min="14085" max="14085" width="2.85546875" style="411" customWidth="1"/>
    <col min="14086" max="14086" width="1.85546875" style="411" customWidth="1"/>
    <col min="14087" max="14336" width="15.85546875" style="411"/>
    <col min="14337" max="14337" width="3.42578125" style="411" customWidth="1"/>
    <col min="14338" max="14338" width="18.7109375" style="411" customWidth="1"/>
    <col min="14339" max="14339" width="95.5703125" style="411" customWidth="1"/>
    <col min="14340" max="14340" width="15.140625" style="411" customWidth="1"/>
    <col min="14341" max="14341" width="2.85546875" style="411" customWidth="1"/>
    <col min="14342" max="14342" width="1.85546875" style="411" customWidth="1"/>
    <col min="14343" max="14592" width="15.85546875" style="411"/>
    <col min="14593" max="14593" width="3.42578125" style="411" customWidth="1"/>
    <col min="14594" max="14594" width="18.7109375" style="411" customWidth="1"/>
    <col min="14595" max="14595" width="95.5703125" style="411" customWidth="1"/>
    <col min="14596" max="14596" width="15.140625" style="411" customWidth="1"/>
    <col min="14597" max="14597" width="2.85546875" style="411" customWidth="1"/>
    <col min="14598" max="14598" width="1.85546875" style="411" customWidth="1"/>
    <col min="14599" max="14848" width="15.85546875" style="411"/>
    <col min="14849" max="14849" width="3.42578125" style="411" customWidth="1"/>
    <col min="14850" max="14850" width="18.7109375" style="411" customWidth="1"/>
    <col min="14851" max="14851" width="95.5703125" style="411" customWidth="1"/>
    <col min="14852" max="14852" width="15.140625" style="411" customWidth="1"/>
    <col min="14853" max="14853" width="2.85546875" style="411" customWidth="1"/>
    <col min="14854" max="14854" width="1.85546875" style="411" customWidth="1"/>
    <col min="14855" max="15104" width="15.85546875" style="411"/>
    <col min="15105" max="15105" width="3.42578125" style="411" customWidth="1"/>
    <col min="15106" max="15106" width="18.7109375" style="411" customWidth="1"/>
    <col min="15107" max="15107" width="95.5703125" style="411" customWidth="1"/>
    <col min="15108" max="15108" width="15.140625" style="411" customWidth="1"/>
    <col min="15109" max="15109" width="2.85546875" style="411" customWidth="1"/>
    <col min="15110" max="15110" width="1.85546875" style="411" customWidth="1"/>
    <col min="15111" max="15360" width="15.85546875" style="411"/>
    <col min="15361" max="15361" width="3.42578125" style="411" customWidth="1"/>
    <col min="15362" max="15362" width="18.7109375" style="411" customWidth="1"/>
    <col min="15363" max="15363" width="95.5703125" style="411" customWidth="1"/>
    <col min="15364" max="15364" width="15.140625" style="411" customWidth="1"/>
    <col min="15365" max="15365" width="2.85546875" style="411" customWidth="1"/>
    <col min="15366" max="15366" width="1.85546875" style="411" customWidth="1"/>
    <col min="15367" max="15616" width="15.85546875" style="411"/>
    <col min="15617" max="15617" width="3.42578125" style="411" customWidth="1"/>
    <col min="15618" max="15618" width="18.7109375" style="411" customWidth="1"/>
    <col min="15619" max="15619" width="95.5703125" style="411" customWidth="1"/>
    <col min="15620" max="15620" width="15.140625" style="411" customWidth="1"/>
    <col min="15621" max="15621" width="2.85546875" style="411" customWidth="1"/>
    <col min="15622" max="15622" width="1.85546875" style="411" customWidth="1"/>
    <col min="15623" max="15872" width="15.85546875" style="411"/>
    <col min="15873" max="15873" width="3.42578125" style="411" customWidth="1"/>
    <col min="15874" max="15874" width="18.7109375" style="411" customWidth="1"/>
    <col min="15875" max="15875" width="95.5703125" style="411" customWidth="1"/>
    <col min="15876" max="15876" width="15.140625" style="411" customWidth="1"/>
    <col min="15877" max="15877" width="2.85546875" style="411" customWidth="1"/>
    <col min="15878" max="15878" width="1.85546875" style="411" customWidth="1"/>
    <col min="15879" max="16128" width="15.85546875" style="411"/>
    <col min="16129" max="16129" width="3.42578125" style="411" customWidth="1"/>
    <col min="16130" max="16130" width="18.7109375" style="411" customWidth="1"/>
    <col min="16131" max="16131" width="95.5703125" style="411" customWidth="1"/>
    <col min="16132" max="16132" width="15.140625" style="411" customWidth="1"/>
    <col min="16133" max="16133" width="2.85546875" style="411" customWidth="1"/>
    <col min="16134" max="16134" width="1.85546875" style="411" customWidth="1"/>
    <col min="16135" max="16384" width="15.85546875" style="411"/>
  </cols>
  <sheetData>
    <row r="1" spans="2:4" ht="12" customHeight="1" x14ac:dyDescent="0.25"/>
    <row r="2" spans="2:4" ht="12" customHeight="1" x14ac:dyDescent="0.25"/>
    <row r="3" spans="2:4" ht="12" customHeight="1" x14ac:dyDescent="0.25"/>
    <row r="4" spans="2:4" ht="15.75" customHeight="1" x14ac:dyDescent="0.25">
      <c r="B4" s="359"/>
      <c r="C4" s="358"/>
    </row>
    <row r="5" spans="2:4" ht="191.25" customHeight="1" x14ac:dyDescent="0.5">
      <c r="B5" s="360"/>
      <c r="C5" s="621" t="s">
        <v>2672</v>
      </c>
      <c r="D5" s="621"/>
    </row>
    <row r="6" spans="2:4" ht="191.25" customHeight="1" x14ac:dyDescent="0.25">
      <c r="B6" s="360"/>
      <c r="C6" s="361" t="s">
        <v>3029</v>
      </c>
      <c r="D6" s="362"/>
    </row>
    <row r="7" spans="2:4" ht="124.5" customHeight="1" x14ac:dyDescent="0.25">
      <c r="C7" s="363"/>
    </row>
    <row r="8" spans="2:4" ht="27.75" customHeight="1" x14ac:dyDescent="0.25">
      <c r="B8" s="357"/>
      <c r="C8" s="364"/>
    </row>
    <row r="9" spans="2:4" ht="27.75" customHeight="1" x14ac:dyDescent="0.25">
      <c r="C9" s="364"/>
    </row>
    <row r="37" ht="2.25" customHeight="1" x14ac:dyDescent="0.25"/>
  </sheetData>
  <mergeCells count="1">
    <mergeCell ref="C5:D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43386"/>
    <pageSetUpPr fitToPage="1"/>
  </sheetPr>
  <dimension ref="A1:E57"/>
  <sheetViews>
    <sheetView view="pageBreakPreview" zoomScale="85" zoomScaleNormal="85" zoomScaleSheetLayoutView="85" workbookViewId="0">
      <selection activeCell="D17" sqref="D17:E17"/>
    </sheetView>
  </sheetViews>
  <sheetFormatPr defaultColWidth="15.85546875" defaultRowHeight="15.75" x14ac:dyDescent="0.25"/>
  <cols>
    <col min="1" max="1" width="3.42578125" style="411" customWidth="1"/>
    <col min="2" max="2" width="33.7109375" style="378" bestFit="1" customWidth="1"/>
    <col min="3" max="3" width="1.5703125" style="379" customWidth="1"/>
    <col min="4" max="4" width="71" style="378" customWidth="1"/>
    <col min="5" max="6" width="23.5703125" style="378" customWidth="1"/>
    <col min="7" max="7" width="1.85546875" style="378" customWidth="1"/>
    <col min="8" max="8" width="15.85546875" style="378"/>
    <col min="9" max="9" width="6.140625" style="378" customWidth="1"/>
    <col min="10" max="16384" width="15.85546875" style="378"/>
  </cols>
  <sheetData>
    <row r="1" spans="1:4" s="411" customFormat="1" ht="12" customHeight="1" x14ac:dyDescent="0.25">
      <c r="C1" s="374"/>
    </row>
    <row r="2" spans="1:4" s="411" customFormat="1" ht="12" customHeight="1" x14ac:dyDescent="0.25">
      <c r="C2" s="374"/>
    </row>
    <row r="3" spans="1:4" s="411" customFormat="1" ht="12" customHeight="1" x14ac:dyDescent="0.25">
      <c r="C3" s="374"/>
    </row>
    <row r="4" spans="1:4" s="411" customFormat="1" ht="15.75" customHeight="1" x14ac:dyDescent="0.25">
      <c r="C4" s="374"/>
    </row>
    <row r="5" spans="1:4" s="411" customFormat="1" ht="24" customHeight="1" x14ac:dyDescent="0.4">
      <c r="B5" s="622" t="s">
        <v>2745</v>
      </c>
      <c r="C5" s="622"/>
      <c r="D5" s="622"/>
    </row>
    <row r="6" spans="1:4" s="411" customFormat="1" ht="6" customHeight="1" x14ac:dyDescent="0.25">
      <c r="C6" s="374"/>
    </row>
    <row r="7" spans="1:4" s="411" customFormat="1" ht="15.75" customHeight="1" x14ac:dyDescent="0.25">
      <c r="B7" s="375" t="s">
        <v>2744</v>
      </c>
      <c r="C7" s="376"/>
      <c r="D7" s="377" t="s">
        <v>3030</v>
      </c>
    </row>
    <row r="8" spans="1:4" ht="11.25" customHeight="1" x14ac:dyDescent="0.25">
      <c r="A8" s="378"/>
    </row>
    <row r="10" spans="1:4" x14ac:dyDescent="0.25">
      <c r="A10" s="378"/>
      <c r="B10" s="520" t="s">
        <v>2743</v>
      </c>
    </row>
    <row r="11" spans="1:4" x14ac:dyDescent="0.25">
      <c r="A11" s="378"/>
      <c r="B11" s="379" t="s">
        <v>2691</v>
      </c>
      <c r="D11" s="379"/>
    </row>
    <row r="12" spans="1:4" x14ac:dyDescent="0.25">
      <c r="A12" s="378"/>
      <c r="B12" s="365" t="s">
        <v>2692</v>
      </c>
      <c r="D12" s="380" t="s">
        <v>2691</v>
      </c>
    </row>
    <row r="13" spans="1:4" x14ac:dyDescent="0.25">
      <c r="A13" s="378"/>
      <c r="B13" s="365"/>
    </row>
    <row r="14" spans="1:4" x14ac:dyDescent="0.25">
      <c r="A14" s="378"/>
      <c r="B14" s="379" t="s">
        <v>2742</v>
      </c>
    </row>
    <row r="15" spans="1:4" x14ac:dyDescent="0.25">
      <c r="A15" s="378"/>
      <c r="B15" s="365" t="s">
        <v>2741</v>
      </c>
      <c r="D15" s="380" t="s">
        <v>2740</v>
      </c>
    </row>
    <row r="16" spans="1:4" x14ac:dyDescent="0.25">
      <c r="A16" s="378"/>
      <c r="B16" s="365" t="s">
        <v>2739</v>
      </c>
      <c r="D16" s="380" t="s">
        <v>2738</v>
      </c>
    </row>
    <row r="17" spans="2:4" s="378" customFormat="1" x14ac:dyDescent="0.25">
      <c r="B17" s="365" t="s">
        <v>2737</v>
      </c>
      <c r="C17" s="379"/>
      <c r="D17" s="380" t="s">
        <v>2736</v>
      </c>
    </row>
    <row r="18" spans="2:4" s="378" customFormat="1" x14ac:dyDescent="0.25">
      <c r="B18" s="365" t="s">
        <v>2735</v>
      </c>
      <c r="C18" s="379"/>
      <c r="D18" s="380" t="s">
        <v>2734</v>
      </c>
    </row>
    <row r="19" spans="2:4" s="378" customFormat="1" x14ac:dyDescent="0.25">
      <c r="B19" s="365" t="s">
        <v>2733</v>
      </c>
      <c r="C19" s="379"/>
      <c r="D19" s="380" t="s">
        <v>2732</v>
      </c>
    </row>
    <row r="20" spans="2:4" s="378" customFormat="1" x14ac:dyDescent="0.25">
      <c r="B20" s="365" t="s">
        <v>2731</v>
      </c>
      <c r="C20" s="379"/>
      <c r="D20" s="380" t="s">
        <v>2730</v>
      </c>
    </row>
    <row r="21" spans="2:4" s="378" customFormat="1" x14ac:dyDescent="0.25">
      <c r="B21" s="365"/>
      <c r="C21" s="379"/>
    </row>
    <row r="22" spans="2:4" s="378" customFormat="1" x14ac:dyDescent="0.25">
      <c r="B22" s="365" t="s">
        <v>2729</v>
      </c>
      <c r="C22" s="379"/>
      <c r="D22" s="380" t="s">
        <v>2728</v>
      </c>
    </row>
    <row r="23" spans="2:4" s="378" customFormat="1" x14ac:dyDescent="0.25">
      <c r="B23" s="365" t="s">
        <v>2727</v>
      </c>
      <c r="C23" s="379"/>
      <c r="D23" s="380" t="s">
        <v>2726</v>
      </c>
    </row>
    <row r="24" spans="2:4" s="378" customFormat="1" x14ac:dyDescent="0.25">
      <c r="B24" s="365" t="s">
        <v>2725</v>
      </c>
      <c r="C24" s="379"/>
      <c r="D24" s="380" t="s">
        <v>2724</v>
      </c>
    </row>
    <row r="25" spans="2:4" s="378" customFormat="1" x14ac:dyDescent="0.25">
      <c r="B25" s="365" t="s">
        <v>2723</v>
      </c>
      <c r="C25" s="379"/>
      <c r="D25" s="380" t="s">
        <v>2722</v>
      </c>
    </row>
    <row r="26" spans="2:4" s="378" customFormat="1" x14ac:dyDescent="0.25">
      <c r="B26" s="365" t="s">
        <v>2721</v>
      </c>
      <c r="C26" s="379"/>
      <c r="D26" s="380" t="s">
        <v>2720</v>
      </c>
    </row>
    <row r="27" spans="2:4" s="378" customFormat="1" x14ac:dyDescent="0.25">
      <c r="B27" s="365" t="s">
        <v>2719</v>
      </c>
      <c r="C27" s="379"/>
      <c r="D27" s="380" t="s">
        <v>2718</v>
      </c>
    </row>
    <row r="28" spans="2:4" s="378" customFormat="1" x14ac:dyDescent="0.25">
      <c r="B28" s="365" t="s">
        <v>2717</v>
      </c>
      <c r="C28" s="379"/>
      <c r="D28" s="380" t="s">
        <v>2716</v>
      </c>
    </row>
    <row r="29" spans="2:4" s="378" customFormat="1" x14ac:dyDescent="0.25">
      <c r="B29" s="365" t="s">
        <v>2715</v>
      </c>
      <c r="C29" s="379"/>
      <c r="D29" s="380" t="s">
        <v>2714</v>
      </c>
    </row>
    <row r="30" spans="2:4" s="378" customFormat="1" x14ac:dyDescent="0.25">
      <c r="B30" s="365" t="s">
        <v>2713</v>
      </c>
      <c r="C30" s="379"/>
      <c r="D30" s="380" t="s">
        <v>2712</v>
      </c>
    </row>
    <row r="31" spans="2:4" s="378" customFormat="1" x14ac:dyDescent="0.25">
      <c r="B31" s="365" t="s">
        <v>2711</v>
      </c>
      <c r="C31" s="379"/>
      <c r="D31" s="380" t="s">
        <v>2710</v>
      </c>
    </row>
    <row r="32" spans="2:4" s="378" customFormat="1" x14ac:dyDescent="0.25">
      <c r="B32" s="365" t="s">
        <v>2709</v>
      </c>
      <c r="C32" s="379"/>
      <c r="D32" s="380" t="s">
        <v>2708</v>
      </c>
    </row>
    <row r="33" spans="2:5" s="378" customFormat="1" x14ac:dyDescent="0.25">
      <c r="B33" s="365" t="s">
        <v>2707</v>
      </c>
      <c r="C33" s="379"/>
      <c r="D33" s="380" t="s">
        <v>2706</v>
      </c>
    </row>
    <row r="34" spans="2:5" s="378" customFormat="1" x14ac:dyDescent="0.25">
      <c r="B34" s="365" t="s">
        <v>2705</v>
      </c>
      <c r="C34" s="379"/>
      <c r="D34" s="380" t="s">
        <v>2704</v>
      </c>
    </row>
    <row r="35" spans="2:5" s="378" customFormat="1" x14ac:dyDescent="0.25">
      <c r="B35" s="365" t="s">
        <v>2703</v>
      </c>
      <c r="C35" s="379"/>
      <c r="D35" s="380" t="s">
        <v>2702</v>
      </c>
    </row>
    <row r="36" spans="2:5" s="378" customFormat="1" x14ac:dyDescent="0.25">
      <c r="B36" s="365" t="s">
        <v>2701</v>
      </c>
      <c r="C36" s="379"/>
      <c r="D36" s="380" t="s">
        <v>2700</v>
      </c>
    </row>
    <row r="37" spans="2:5" s="378" customFormat="1" x14ac:dyDescent="0.25">
      <c r="B37" s="365" t="s">
        <v>2699</v>
      </c>
      <c r="C37" s="379"/>
      <c r="D37" s="380" t="s">
        <v>2698</v>
      </c>
    </row>
    <row r="38" spans="2:5" s="378" customFormat="1" x14ac:dyDescent="0.25">
      <c r="B38" s="365" t="s">
        <v>2697</v>
      </c>
      <c r="C38" s="379"/>
      <c r="D38" s="380" t="s">
        <v>2696</v>
      </c>
    </row>
    <row r="39" spans="2:5" s="378" customFormat="1" x14ac:dyDescent="0.25">
      <c r="B39" s="365" t="s">
        <v>2695</v>
      </c>
      <c r="C39" s="379"/>
      <c r="D39" s="380" t="s">
        <v>2694</v>
      </c>
    </row>
    <row r="40" spans="2:5" s="378" customFormat="1" x14ac:dyDescent="0.25">
      <c r="B40" s="365"/>
      <c r="C40" s="379"/>
      <c r="D40" s="380"/>
    </row>
    <row r="41" spans="2:5" s="378" customFormat="1" x14ac:dyDescent="0.25">
      <c r="B41" s="365"/>
      <c r="C41" s="379"/>
      <c r="D41" s="381"/>
    </row>
    <row r="42" spans="2:5" s="378" customFormat="1" x14ac:dyDescent="0.25">
      <c r="B42" s="365"/>
      <c r="C42" s="379"/>
      <c r="D42" s="380"/>
    </row>
    <row r="43" spans="2:5" s="378" customFormat="1" ht="17.25" x14ac:dyDescent="0.3">
      <c r="B43" s="520" t="s">
        <v>2693</v>
      </c>
      <c r="C43" s="379"/>
      <c r="D43" s="382"/>
      <c r="E43" s="379"/>
    </row>
    <row r="44" spans="2:5" s="378" customFormat="1" x14ac:dyDescent="0.25">
      <c r="B44" s="379" t="s">
        <v>2692</v>
      </c>
      <c r="C44" s="379"/>
      <c r="D44" s="383" t="s">
        <v>2691</v>
      </c>
      <c r="E44" s="379"/>
    </row>
    <row r="45" spans="2:5" s="378" customFormat="1" x14ac:dyDescent="0.25">
      <c r="B45" s="379" t="s">
        <v>2690</v>
      </c>
      <c r="C45" s="379"/>
      <c r="D45" s="383" t="s">
        <v>2689</v>
      </c>
      <c r="E45" s="379"/>
    </row>
    <row r="46" spans="2:5" s="378" customFormat="1" x14ac:dyDescent="0.25">
      <c r="B46" s="379" t="s">
        <v>2688</v>
      </c>
      <c r="C46" s="379"/>
      <c r="D46" s="383" t="s">
        <v>2687</v>
      </c>
      <c r="E46" s="379"/>
    </row>
    <row r="47" spans="2:5" s="378" customFormat="1" x14ac:dyDescent="0.25">
      <c r="B47" s="379" t="s">
        <v>2686</v>
      </c>
      <c r="C47" s="379"/>
      <c r="D47" s="383" t="s">
        <v>2685</v>
      </c>
      <c r="E47" s="379"/>
    </row>
    <row r="48" spans="2:5" s="378" customFormat="1" x14ac:dyDescent="0.25">
      <c r="B48" s="379" t="s">
        <v>2684</v>
      </c>
      <c r="C48" s="379"/>
      <c r="D48" s="383" t="s">
        <v>2683</v>
      </c>
      <c r="E48" s="379"/>
    </row>
    <row r="49" spans="2:5" s="378" customFormat="1" x14ac:dyDescent="0.25">
      <c r="B49" s="379" t="s">
        <v>2682</v>
      </c>
      <c r="C49" s="379"/>
      <c r="D49" s="383" t="s">
        <v>2681</v>
      </c>
      <c r="E49" s="379"/>
    </row>
    <row r="50" spans="2:5" s="378" customFormat="1" x14ac:dyDescent="0.25">
      <c r="B50" s="379" t="s">
        <v>2680</v>
      </c>
      <c r="C50" s="379"/>
      <c r="D50" s="383" t="s">
        <v>2679</v>
      </c>
      <c r="E50" s="379"/>
    </row>
    <row r="51" spans="2:5" s="378" customFormat="1" x14ac:dyDescent="0.25">
      <c r="C51" s="379"/>
      <c r="E51" s="379"/>
    </row>
    <row r="52" spans="2:5" s="378" customFormat="1" x14ac:dyDescent="0.25">
      <c r="C52" s="379"/>
      <c r="E52" s="379"/>
    </row>
    <row r="53" spans="2:5" s="378" customFormat="1" x14ac:dyDescent="0.25">
      <c r="B53" s="520" t="s">
        <v>2678</v>
      </c>
      <c r="C53" s="379"/>
      <c r="E53" s="379"/>
    </row>
    <row r="54" spans="2:5" s="378" customFormat="1" x14ac:dyDescent="0.25">
      <c r="B54" s="365" t="s">
        <v>2677</v>
      </c>
      <c r="C54" s="379"/>
      <c r="D54" s="380" t="s">
        <v>2675</v>
      </c>
      <c r="E54" s="379"/>
    </row>
    <row r="55" spans="2:5" s="378" customFormat="1" x14ac:dyDescent="0.25">
      <c r="B55" s="365" t="s">
        <v>2676</v>
      </c>
      <c r="C55" s="379"/>
      <c r="D55" s="380" t="s">
        <v>2675</v>
      </c>
      <c r="E55" s="379"/>
    </row>
    <row r="56" spans="2:5" s="378" customFormat="1" x14ac:dyDescent="0.25">
      <c r="B56" s="365" t="s">
        <v>2674</v>
      </c>
      <c r="C56" s="379"/>
      <c r="D56" s="380" t="s">
        <v>2673</v>
      </c>
    </row>
    <row r="57" spans="2:5" s="378" customFormat="1" x14ac:dyDescent="0.25">
      <c r="C57" s="379"/>
    </row>
  </sheetData>
  <mergeCells count="1">
    <mergeCell ref="B5:D5"/>
  </mergeCells>
  <hyperlinks>
    <hyperlink ref="D12" location="'Tabel A - General Issuer Detail'!A1" display="General Issuer Detail" xr:uid="{00000000-0004-0000-0800-000000000000}"/>
    <hyperlink ref="D15" location="'G1-G4 - Cover pool inform.'!A1" display="General cover pool information " xr:uid="{00000000-0004-0000-0800-000001000000}"/>
    <hyperlink ref="D16" location="'G1-G4 - Cover pool inform.'!B25" display="Outstanding CBs" xr:uid="{00000000-0004-0000-0800-000002000000}"/>
    <hyperlink ref="D19" location="'G1-G4 - Cover pool inform.'!B61" display="Legal ALM (balance principle) adherence" xr:uid="{00000000-0004-0000-0800-000003000000}"/>
    <hyperlink ref="D20" location="'G1-G4 - Cover pool inform.'!B70" display="Additional characteristics of ALM business model for issued CBs" xr:uid="{00000000-0004-0000-0800-000004000000}"/>
    <hyperlink ref="D22" location="'Table 1-3 - Lending'!B7" display="Number of loans by property category" xr:uid="{00000000-0004-0000-0800-000005000000}"/>
    <hyperlink ref="D23" location="'Table 1-3 - Lending'!B16" display="Lending by property category, DKKbn" xr:uid="{00000000-0004-0000-0800-000006000000}"/>
    <hyperlink ref="D24" location="'Table 1-3 - Lending'!B23" display="Lending, by loan size, DKKbn" xr:uid="{00000000-0004-0000-0800-000007000000}"/>
    <hyperlink ref="D25" location="'Table 4 - LTV'!B7" display="Lending, by-loan to-value (LTV), current property value, DKKbn" xr:uid="{00000000-0004-0000-0800-000008000000}"/>
    <hyperlink ref="D26" location="'Table 4 - LTV'!B29" display="Lending, by-loan to-value (LTV), current property value, Per cent" xr:uid="{00000000-0004-0000-0800-000009000000}"/>
    <hyperlink ref="D27" location="'Table 4 - LTV'!B51" display="Lending, by-loan to-value (LTV), current property value, DKKbn (&quot;Sidste krone&quot;)" xr:uid="{00000000-0004-0000-0800-00000A000000}"/>
    <hyperlink ref="D28" location="'Table 4 - LTV'!B73" display="Lending, by-loan to-value (LTV), current property value, Per cent (&quot;Sidste krone&quot;)" xr:uid="{00000000-0004-0000-0800-00000B000000}"/>
    <hyperlink ref="D29" location="'Table 5 - Lending by region'!B7" display="Lending by region, DKKbn" xr:uid="{00000000-0004-0000-0800-00000C000000}"/>
    <hyperlink ref="D30" location="'Table 6-8 - Lending by loantype'!B6" display="Lending by loan type - IO Loans, DKKbn" xr:uid="{00000000-0004-0000-0800-00000D000000}"/>
    <hyperlink ref="D31" location="'Table 6-8 - Lending by loantype'!B23" display="Lending by loan type - Repayment Loans / Amortizing Loans, DKKbn" xr:uid="{00000000-0004-0000-0800-00000E000000}"/>
    <hyperlink ref="D32" location="'Table 6-8 - Lending by loantype'!B40" display="Lending by loan type - All loans, DKKbn" xr:uid="{00000000-0004-0000-0800-00000F000000}"/>
    <hyperlink ref="D33" location="'Table 9-11 - Lending'!B6" display="Lending by Seasoning, DKKbn (Seasoning defined by duration of customer relationship)" xr:uid="{00000000-0004-0000-0800-000010000000}"/>
    <hyperlink ref="D34" location="'Table 9-11 - Lending'!B20" display="Lending by remaining maturity, DKKbn" xr:uid="{00000000-0004-0000-0800-000011000000}"/>
    <hyperlink ref="D35" location="'Table 9-11 - Lending'!B35" display="90 day Non-performing loans by property type, as percentage of instalments payments, %" xr:uid="{00000000-0004-0000-0800-000012000000}"/>
    <hyperlink ref="D36" location="'Table 9-11 - Lending'!B45" display="90 day Non-performing loans by property type, as percentage of lending, %" xr:uid="{00000000-0004-0000-0800-000013000000}"/>
    <hyperlink ref="D37" location="'Table 9-11 - Lending'!B55" display="90 day Non-performing loans by property type, as percentage of lending, by continous LTV bracket, %" xr:uid="{00000000-0004-0000-0800-000014000000}"/>
    <hyperlink ref="D38" location="'Table 9-11 - Lending'!B67" display="Realised losses (DKKm)" xr:uid="{00000000-0004-0000-0800-000015000000}"/>
    <hyperlink ref="D39" location="'Table 9-11 - Lending'!B76" display="Realised losses (%)" xr:uid="{00000000-0004-0000-0800-000016000000}"/>
    <hyperlink ref="D54" location="'X1- Key Concepts'!B8" display="Key Concepts Explanation" xr:uid="{00000000-0004-0000-0800-000017000000}"/>
    <hyperlink ref="D56" location="'X1- Key Concepts'!B7" display="General explanation" xr:uid="{00000000-0004-0000-0800-000018000000}"/>
    <hyperlink ref="D44" location="'Tabel A - General Issuer Detail'!A1" display="General Issuer Detail" xr:uid="{00000000-0004-0000-0800-000019000000}"/>
    <hyperlink ref="D45" location="'G1-G4 - Cover pool inform.'!A1" display="Cover pool information" xr:uid="{00000000-0004-0000-0800-00001A000000}"/>
    <hyperlink ref="D46" location="'Table 1-3 - Lending'!A1" display="Lending" xr:uid="{00000000-0004-0000-0800-00001B000000}"/>
    <hyperlink ref="D47" location="'Table 4 - LTV'!A1" display="LTV" xr:uid="{00000000-0004-0000-0800-00001C000000}"/>
    <hyperlink ref="D48" location="'Table 5 - Region - Ship type'!A1" display="Lending by region and ship type" xr:uid="{00000000-0004-0000-0800-00001D000000}"/>
    <hyperlink ref="D49" location="'Table 6-8 - Lending by loan'!A1" display="Lending by ship type" xr:uid="{00000000-0004-0000-0800-00001E000000}"/>
    <hyperlink ref="D50" location="'Table 9-13 - Lending'!A1" display="Lending (Classification Societies, Size of Ships, NPL definition)" xr:uid="{00000000-0004-0000-0800-00001F000000}"/>
    <hyperlink ref="D17" location="'G1-G4 - Cover pool inform.'!A1" display="Cover assets and maturity structure" xr:uid="{00000000-0004-0000-0800-000020000000}"/>
    <hyperlink ref="D55" location="'X2 Key Concepts'!A1" display="Key Concepts Explanation" xr:uid="{00000000-0004-0000-0800-000021000000}"/>
    <hyperlink ref="D18" location="'G1-G4 - Cover pool inform.'!A1" display="Interest and currency risk" xr:uid="{00000000-0004-0000-0800-000022000000}"/>
  </hyperlinks>
  <pageMargins left="0.78740157480314965" right="0.59055118110236227" top="0.78740157480314965" bottom="0.78740157480314965" header="0" footer="0"/>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24</vt:i4>
      </vt:variant>
      <vt:variant>
        <vt:lpstr>Navngivne områder</vt:lpstr>
      </vt:variant>
      <vt:variant>
        <vt:i4>19</vt:i4>
      </vt:variant>
    </vt:vector>
  </HeadingPairs>
  <TitlesOfParts>
    <vt:vector size="43" baseType="lpstr">
      <vt:lpstr>Disclaimer</vt:lpstr>
      <vt:lpstr>Introduction</vt:lpstr>
      <vt:lpstr>Completion Instructions</vt:lpstr>
      <vt:lpstr>FAQ</vt:lpstr>
      <vt:lpstr>A. HTT General</vt:lpstr>
      <vt:lpstr>B1. HTT Mortgage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E. Optional ECB-ECAIs data (2)</vt:lpstr>
      <vt:lpstr>B2. HTT Public Sector Assets</vt:lpstr>
      <vt:lpstr>B3. HTT Shipping Assets</vt:lpstr>
      <vt:lpstr>E. Optional ECB-ECAIs data</vt:lpstr>
      <vt:lpstr>F1. Optional Sustainable M data</vt:lpstr>
      <vt:lpstr>Temp. Optional COVID 19 imp</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 NTT Contents'!Udskriftsområde</vt:lpstr>
      <vt:lpstr>'D. Table 4 - LTV'!Udskriftsområde</vt:lpstr>
      <vt:lpstr>'D. Table 9-13 - Lending'!Udskriftsområde</vt:lpstr>
      <vt:lpstr>Disclaimer!Udskriftsområde</vt:lpstr>
      <vt:lpstr>'E. Optional ECB-ECAIs data'!Udskriftsområde</vt:lpstr>
      <vt:lpstr>'E. Optional ECB-ECAIs data (2)'!Udskriftsområde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2016-05-20T08:25:54Z</cp:lastPrinted>
  <dcterms:created xsi:type="dcterms:W3CDTF">2016-04-21T08:07:20Z</dcterms:created>
  <dcterms:modified xsi:type="dcterms:W3CDTF">2021-07-23T11:08:23Z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