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ECBC Labbeling af Covered Bonds\2022Q4\"/>
    </mc:Choice>
  </mc:AlternateContent>
  <xr:revisionPtr revIDLastSave="0" documentId="13_ncr:1_{62B64D53-3AE8-4376-9EA6-49111FBBD24B}" xr6:coauthVersionLast="47" xr6:coauthVersionMax="47" xr10:uidLastSave="{00000000-0000-0000-0000-000000000000}"/>
  <bookViews>
    <workbookView xWindow="-108" yWindow="-108" windowWidth="23256" windowHeight="14016" tabRatio="879" firstSheet="1"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8" i="9" l="1"/>
  <c r="M150" i="31" l="1"/>
  <c r="L150" i="31"/>
  <c r="K150" i="31"/>
  <c r="J150" i="31"/>
  <c r="I150" i="31"/>
  <c r="H150" i="31"/>
  <c r="G150" i="31"/>
  <c r="F150" i="31"/>
  <c r="E150" i="31"/>
  <c r="D150" i="31"/>
  <c r="C150" i="31"/>
  <c r="N149" i="31"/>
  <c r="N148" i="31"/>
  <c r="N147" i="31"/>
  <c r="N146" i="31"/>
  <c r="N145" i="31"/>
  <c r="N150" i="31" s="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s="1"/>
  <c r="M94" i="31"/>
  <c r="L94" i="31"/>
  <c r="K94" i="31"/>
  <c r="J94" i="31"/>
  <c r="I94" i="31"/>
  <c r="H94" i="31"/>
  <c r="G94" i="31"/>
  <c r="F94" i="31"/>
  <c r="E94" i="31"/>
  <c r="D94" i="31"/>
  <c r="C94" i="31"/>
  <c r="N93" i="31"/>
  <c r="N92" i="31"/>
  <c r="N91" i="31"/>
  <c r="N90" i="31"/>
  <c r="N89" i="31"/>
  <c r="N94" i="31" s="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M54"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G40" i="30" s="1"/>
  <c r="F36" i="30"/>
  <c r="F40" i="30" s="1"/>
  <c r="E36" i="30"/>
  <c r="E40" i="30" s="1"/>
  <c r="D36" i="30"/>
  <c r="C36" i="30"/>
  <c r="M35" i="30"/>
  <c r="M34" i="30"/>
  <c r="M33" i="30"/>
  <c r="M32" i="30"/>
  <c r="L31" i="30"/>
  <c r="L40" i="30" s="1"/>
  <c r="K31" i="30"/>
  <c r="J31" i="30"/>
  <c r="J40" i="30" s="1"/>
  <c r="I31" i="30"/>
  <c r="H31" i="30"/>
  <c r="G31" i="30"/>
  <c r="F31" i="30"/>
  <c r="E31" i="30"/>
  <c r="D31" i="30"/>
  <c r="D40" i="30" s="1"/>
  <c r="C31" i="30"/>
  <c r="M30" i="30"/>
  <c r="M29" i="30"/>
  <c r="M19" i="30"/>
  <c r="M18" i="30"/>
  <c r="M17" i="30"/>
  <c r="L16" i="30"/>
  <c r="L56" i="30" s="1"/>
  <c r="K16" i="30"/>
  <c r="J16" i="30"/>
  <c r="J56" i="30" s="1"/>
  <c r="I16" i="30"/>
  <c r="I56" i="30" s="1"/>
  <c r="H16" i="30"/>
  <c r="G16" i="30"/>
  <c r="G20" i="30" s="1"/>
  <c r="F16" i="30"/>
  <c r="E16" i="30"/>
  <c r="D16" i="30"/>
  <c r="D56" i="30" s="1"/>
  <c r="C16" i="30"/>
  <c r="M15" i="30"/>
  <c r="M55" i="30" s="1"/>
  <c r="M14" i="30"/>
  <c r="M13" i="30"/>
  <c r="M53" i="30" s="1"/>
  <c r="M12" i="30"/>
  <c r="M52" i="30" s="1"/>
  <c r="L11" i="30"/>
  <c r="L51" i="30" s="1"/>
  <c r="K11" i="30"/>
  <c r="K51" i="30" s="1"/>
  <c r="J11" i="30"/>
  <c r="J51" i="30" s="1"/>
  <c r="I11" i="30"/>
  <c r="I51" i="30" s="1"/>
  <c r="H11" i="30"/>
  <c r="H51" i="30" s="1"/>
  <c r="G11" i="30"/>
  <c r="G51" i="30" s="1"/>
  <c r="F11" i="30"/>
  <c r="E11" i="30"/>
  <c r="M11" i="30" s="1"/>
  <c r="D11" i="30"/>
  <c r="D51" i="30" s="1"/>
  <c r="C11" i="30"/>
  <c r="C51" i="30" s="1"/>
  <c r="M10" i="30"/>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H80" i="28"/>
  <c r="L66" i="28"/>
  <c r="K66" i="28"/>
  <c r="J66" i="28"/>
  <c r="I66" i="28"/>
  <c r="H66" i="28"/>
  <c r="G66" i="28"/>
  <c r="F66" i="28"/>
  <c r="E66" i="28"/>
  <c r="D66" i="28"/>
  <c r="C66" i="28"/>
  <c r="P64" i="28"/>
  <c r="L86" i="28" s="1"/>
  <c r="P63" i="28"/>
  <c r="F85" i="28" s="1"/>
  <c r="P62" i="28"/>
  <c r="G84" i="28" s="1"/>
  <c r="P61" i="28"/>
  <c r="I83" i="28" s="1"/>
  <c r="P60" i="28"/>
  <c r="L82" i="28" s="1"/>
  <c r="P59" i="28"/>
  <c r="E81" i="28" s="1"/>
  <c r="P58" i="28"/>
  <c r="G80" i="28" s="1"/>
  <c r="P57" i="28"/>
  <c r="J79" i="28" s="1"/>
  <c r="P56" i="28"/>
  <c r="L78" i="28" s="1"/>
  <c r="P55" i="28"/>
  <c r="F77" i="28" s="1"/>
  <c r="E40" i="28"/>
  <c r="D40" i="28"/>
  <c r="F39" i="28"/>
  <c r="L22" i="28"/>
  <c r="K22" i="28"/>
  <c r="J22" i="28"/>
  <c r="I22" i="28"/>
  <c r="H22" i="28"/>
  <c r="G22" i="28"/>
  <c r="F22" i="28"/>
  <c r="E22" i="28"/>
  <c r="D22" i="28"/>
  <c r="C22" i="28"/>
  <c r="N21" i="28"/>
  <c r="N20" i="28"/>
  <c r="G42" i="28" s="1"/>
  <c r="N19" i="28"/>
  <c r="H41" i="28" s="1"/>
  <c r="N18" i="28"/>
  <c r="J40" i="28" s="1"/>
  <c r="N17" i="28"/>
  <c r="E39" i="28" s="1"/>
  <c r="N16" i="28"/>
  <c r="G38" i="28" s="1"/>
  <c r="N15" i="28"/>
  <c r="I37" i="28" s="1"/>
  <c r="N14" i="28"/>
  <c r="J36" i="28" s="1"/>
  <c r="N13" i="28"/>
  <c r="L35" i="28" s="1"/>
  <c r="N12" i="28"/>
  <c r="G34" i="28" s="1"/>
  <c r="N11" i="28"/>
  <c r="H33" i="28" s="1"/>
  <c r="I26" i="27"/>
  <c r="E27" i="27" s="1"/>
  <c r="L19" i="27"/>
  <c r="M18" i="27"/>
  <c r="J19" i="27" s="1"/>
  <c r="H12" i="27"/>
  <c r="M11" i="27"/>
  <c r="E12" i="27" s="1"/>
  <c r="E83" i="26"/>
  <c r="D83" i="26"/>
  <c r="C83" i="26"/>
  <c r="F82" i="26"/>
  <c r="F81" i="26"/>
  <c r="F80" i="26"/>
  <c r="F79" i="26"/>
  <c r="I75" i="26"/>
  <c r="H75" i="26"/>
  <c r="G75" i="26"/>
  <c r="F75" i="26"/>
  <c r="E75" i="26"/>
  <c r="D75" i="26"/>
  <c r="C75" i="26"/>
  <c r="I67" i="26"/>
  <c r="H67" i="26"/>
  <c r="G67" i="26"/>
  <c r="F67" i="26"/>
  <c r="E67" i="26"/>
  <c r="D67" i="26"/>
  <c r="C67" i="26"/>
  <c r="F7" i="26"/>
  <c r="F26" i="26" s="1"/>
  <c r="F83" i="26" l="1"/>
  <c r="F86" i="26" s="1"/>
  <c r="C40" i="30"/>
  <c r="K40" i="30"/>
  <c r="K56" i="30"/>
  <c r="E56" i="30"/>
  <c r="M57" i="30"/>
  <c r="C56" i="30"/>
  <c r="C60" i="30" s="1"/>
  <c r="M50" i="30"/>
  <c r="I84" i="28"/>
  <c r="I80" i="28"/>
  <c r="J84" i="28"/>
  <c r="F82" i="28"/>
  <c r="C83" i="28"/>
  <c r="D83" i="28"/>
  <c r="E84" i="28"/>
  <c r="E82" i="28"/>
  <c r="G77" i="28"/>
  <c r="H84" i="28"/>
  <c r="K33" i="28"/>
  <c r="F41" i="28"/>
  <c r="D36" i="28"/>
  <c r="I41" i="28"/>
  <c r="E36" i="28"/>
  <c r="K36" i="28"/>
  <c r="C40" i="28"/>
  <c r="F12" i="27"/>
  <c r="G12" i="27"/>
  <c r="M29" i="31"/>
  <c r="M14" i="31"/>
  <c r="F56" i="30"/>
  <c r="M58" i="30"/>
  <c r="H40" i="30"/>
  <c r="H56" i="30"/>
  <c r="H60" i="30" s="1"/>
  <c r="I40" i="30"/>
  <c r="M36" i="30"/>
  <c r="K60" i="30"/>
  <c r="F20" i="30"/>
  <c r="I20" i="30"/>
  <c r="H20" i="30"/>
  <c r="J60" i="30"/>
  <c r="I22" i="29"/>
  <c r="I34" i="28"/>
  <c r="H36" i="28"/>
  <c r="J41" i="28"/>
  <c r="C33" i="28"/>
  <c r="F35" i="28"/>
  <c r="L36" i="28"/>
  <c r="H40" i="28"/>
  <c r="H42" i="28"/>
  <c r="F33" i="28"/>
  <c r="G35" i="28"/>
  <c r="C37" i="28"/>
  <c r="K40" i="28"/>
  <c r="I42" i="28"/>
  <c r="E35" i="28"/>
  <c r="K41" i="28"/>
  <c r="I33" i="28"/>
  <c r="J35" i="28"/>
  <c r="J37" i="28"/>
  <c r="L40" i="28"/>
  <c r="H34" i="28"/>
  <c r="J33" i="28"/>
  <c r="C36" i="28"/>
  <c r="K37" i="28"/>
  <c r="C41" i="28"/>
  <c r="H77" i="28"/>
  <c r="F81" i="28"/>
  <c r="G83" i="28"/>
  <c r="G85" i="28"/>
  <c r="P66" i="28"/>
  <c r="C88" i="28" s="1"/>
  <c r="J80" i="28"/>
  <c r="C79" i="28"/>
  <c r="G81" i="28"/>
  <c r="J83" i="28"/>
  <c r="H85" i="28"/>
  <c r="C81" i="28"/>
  <c r="K79" i="28"/>
  <c r="H81" i="28"/>
  <c r="K83" i="28"/>
  <c r="E80" i="28"/>
  <c r="K81" i="28"/>
  <c r="L83" i="28"/>
  <c r="C27" i="27"/>
  <c r="F27" i="27"/>
  <c r="G27" i="27"/>
  <c r="H27" i="27"/>
  <c r="F13" i="26"/>
  <c r="F27" i="26" s="1"/>
  <c r="C105" i="26" s="1"/>
  <c r="C19" i="27"/>
  <c r="D19" i="27"/>
  <c r="K19" i="27"/>
  <c r="K12" i="27"/>
  <c r="C12" i="27"/>
  <c r="E60" i="30"/>
  <c r="M51" i="30"/>
  <c r="L60" i="30"/>
  <c r="I60" i="30"/>
  <c r="D60" i="30"/>
  <c r="F86" i="28"/>
  <c r="I12" i="27"/>
  <c r="E19" i="27"/>
  <c r="D33" i="28"/>
  <c r="L33" i="28"/>
  <c r="J34" i="28"/>
  <c r="H35" i="28"/>
  <c r="F36" i="28"/>
  <c r="D37" i="28"/>
  <c r="L37" i="28"/>
  <c r="J38" i="28"/>
  <c r="H39" i="28"/>
  <c r="F40" i="28"/>
  <c r="D41" i="28"/>
  <c r="L41" i="28"/>
  <c r="J42" i="28"/>
  <c r="I77" i="28"/>
  <c r="G78" i="28"/>
  <c r="E79" i="28"/>
  <c r="C80" i="28"/>
  <c r="K80" i="28"/>
  <c r="I81" i="28"/>
  <c r="G82" i="28"/>
  <c r="E83" i="28"/>
  <c r="C84" i="28"/>
  <c r="K84" i="28"/>
  <c r="I85" i="28"/>
  <c r="G86" i="28"/>
  <c r="J20" i="30"/>
  <c r="M31" i="30"/>
  <c r="M40" i="30" s="1"/>
  <c r="J12" i="27"/>
  <c r="F19" i="27"/>
  <c r="E33" i="28"/>
  <c r="C34" i="28"/>
  <c r="K34" i="28"/>
  <c r="I35" i="28"/>
  <c r="G36" i="28"/>
  <c r="E37" i="28"/>
  <c r="C38" i="28"/>
  <c r="K38" i="28"/>
  <c r="I39" i="28"/>
  <c r="G40" i="28"/>
  <c r="E41" i="28"/>
  <c r="C42" i="28"/>
  <c r="K42" i="28"/>
  <c r="J77" i="28"/>
  <c r="H78" i="28"/>
  <c r="F79" i="28"/>
  <c r="D80" i="28"/>
  <c r="L80" i="28"/>
  <c r="J81" i="28"/>
  <c r="H82" i="28"/>
  <c r="F83" i="28"/>
  <c r="D84" i="28"/>
  <c r="L84" i="28"/>
  <c r="J85" i="28"/>
  <c r="H86" i="28"/>
  <c r="C20" i="30"/>
  <c r="K20" i="30"/>
  <c r="N22" i="28"/>
  <c r="E78" i="28"/>
  <c r="E51" i="30"/>
  <c r="G39" i="28"/>
  <c r="D79" i="28"/>
  <c r="F51" i="30"/>
  <c r="G56" i="30"/>
  <c r="G60" i="30" s="1"/>
  <c r="G19" i="27"/>
  <c r="D34" i="28"/>
  <c r="L34" i="28"/>
  <c r="F37" i="28"/>
  <c r="D38" i="28"/>
  <c r="L38" i="28"/>
  <c r="J39" i="28"/>
  <c r="D42" i="28"/>
  <c r="L42" i="28"/>
  <c r="C77" i="28"/>
  <c r="K77" i="28"/>
  <c r="I78" i="28"/>
  <c r="G79" i="28"/>
  <c r="I82" i="28"/>
  <c r="C85" i="28"/>
  <c r="K85" i="28"/>
  <c r="I86" i="28"/>
  <c r="D20" i="30"/>
  <c r="L20" i="30"/>
  <c r="D12" i="27"/>
  <c r="L12" i="27"/>
  <c r="H19" i="27"/>
  <c r="D27" i="27"/>
  <c r="I27" i="27" s="1"/>
  <c r="G33" i="28"/>
  <c r="E34" i="28"/>
  <c r="C35" i="28"/>
  <c r="K35" i="28"/>
  <c r="I36" i="28"/>
  <c r="G37" i="28"/>
  <c r="E38" i="28"/>
  <c r="C39" i="28"/>
  <c r="K39" i="28"/>
  <c r="I40" i="28"/>
  <c r="G41" i="28"/>
  <c r="E42" i="28"/>
  <c r="D77" i="28"/>
  <c r="L77" i="28"/>
  <c r="J78" i="28"/>
  <c r="H79" i="28"/>
  <c r="F80" i="28"/>
  <c r="D81" i="28"/>
  <c r="L81" i="28"/>
  <c r="J82" i="28"/>
  <c r="H83" i="28"/>
  <c r="F84" i="28"/>
  <c r="D85" i="28"/>
  <c r="L85" i="28"/>
  <c r="J86" i="28"/>
  <c r="E20" i="30"/>
  <c r="M20" i="30"/>
  <c r="E86" i="28"/>
  <c r="I38" i="28"/>
  <c r="L79" i="28"/>
  <c r="I19" i="27"/>
  <c r="F34" i="28"/>
  <c r="D35" i="28"/>
  <c r="H37" i="28"/>
  <c r="F38" i="28"/>
  <c r="D39" i="28"/>
  <c r="L39" i="28"/>
  <c r="F42" i="28"/>
  <c r="E77" i="28"/>
  <c r="C78" i="28"/>
  <c r="K78" i="28"/>
  <c r="I79" i="28"/>
  <c r="C82" i="28"/>
  <c r="K82" i="28"/>
  <c r="E85" i="28"/>
  <c r="C86" i="28"/>
  <c r="K86" i="28"/>
  <c r="H38" i="28"/>
  <c r="F78" i="28"/>
  <c r="D78" i="28"/>
  <c r="D82" i="28"/>
  <c r="D86" i="28"/>
  <c r="M16" i="30"/>
  <c r="L88" i="28" l="1"/>
  <c r="K88" i="28"/>
  <c r="G88" i="28"/>
  <c r="D88" i="28"/>
  <c r="F60" i="30"/>
  <c r="M56" i="30"/>
  <c r="M60" i="30" s="1"/>
  <c r="I88" i="28"/>
  <c r="E88" i="28"/>
  <c r="J88" i="28"/>
  <c r="H88" i="28"/>
  <c r="F88" i="28"/>
  <c r="M19" i="27"/>
  <c r="M12" i="27"/>
  <c r="G44" i="28"/>
  <c r="F44" i="28"/>
  <c r="J44" i="28"/>
  <c r="D44" i="28"/>
  <c r="L44" i="28"/>
  <c r="H44" i="28"/>
  <c r="K44" i="28"/>
  <c r="E44" i="28"/>
  <c r="C44" i="28"/>
  <c r="I44" i="28"/>
  <c r="D383" i="9" l="1"/>
  <c r="C531" i="19" l="1"/>
  <c r="C290" i="19"/>
  <c r="F173" i="19"/>
  <c r="D173" i="19"/>
  <c r="C173" i="19"/>
  <c r="F50" i="19"/>
  <c r="C510" i="9" l="1"/>
  <c r="C265" i="9"/>
  <c r="F151" i="9"/>
  <c r="D151" i="9"/>
  <c r="C151" i="9"/>
  <c r="D166" i="8" l="1"/>
  <c r="D165" i="8"/>
  <c r="D164" i="8"/>
  <c r="D155" i="8"/>
  <c r="C155" i="8"/>
  <c r="D154" i="8"/>
  <c r="C154" i="8"/>
  <c r="D153" i="8"/>
  <c r="C153" i="8"/>
  <c r="D152"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25" i="8"/>
  <c r="D124" i="8"/>
  <c r="D123" i="8"/>
  <c r="D122" i="8"/>
  <c r="D121" i="8"/>
  <c r="D120" i="8"/>
  <c r="D119" i="8"/>
  <c r="D118" i="8"/>
  <c r="D144" i="8" s="1"/>
  <c r="D117" i="8"/>
  <c r="D116" i="8"/>
  <c r="D115" i="8"/>
  <c r="D114" i="8"/>
  <c r="D113" i="8"/>
  <c r="D112" i="8"/>
  <c r="D138" i="8" s="1"/>
  <c r="D367" i="19" l="1"/>
  <c r="C367" i="19"/>
  <c r="D346" i="9"/>
  <c r="C346" i="9"/>
  <c r="C585" i="9"/>
  <c r="D585" i="9"/>
  <c r="D636" i="19"/>
  <c r="C636" i="19"/>
  <c r="D618" i="9"/>
  <c r="C618" i="9"/>
  <c r="F307" i="8"/>
  <c r="F295" i="8"/>
  <c r="G293" i="8"/>
  <c r="F293" i="8"/>
  <c r="F355" i="19" l="1"/>
  <c r="C349" i="19"/>
  <c r="C326" i="19"/>
  <c r="G355" i="19"/>
  <c r="D349" i="19"/>
  <c r="D326" i="19"/>
  <c r="D566" i="9"/>
  <c r="D543" i="9"/>
  <c r="C566" i="9"/>
  <c r="C543" i="9"/>
  <c r="C327" i="9"/>
  <c r="C304" i="9"/>
  <c r="D327" i="9"/>
  <c r="D304"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C446" i="19" s="1"/>
  <c r="D327" i="19"/>
  <c r="C327" i="19"/>
  <c r="D274" i="19"/>
  <c r="C274" i="19"/>
  <c r="C252" i="19"/>
  <c r="D252" i="19"/>
  <c r="D239" i="19"/>
  <c r="C239" i="19"/>
  <c r="C212" i="19" s="1"/>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91" i="19" l="1"/>
  <c r="F599" i="19"/>
  <c r="F600" i="19"/>
  <c r="F601" i="19"/>
  <c r="F598" i="19"/>
  <c r="F597" i="19"/>
  <c r="G596" i="19"/>
  <c r="G598" i="19"/>
  <c r="G599" i="19"/>
  <c r="G600" i="19"/>
  <c r="G601" i="19"/>
  <c r="F370" i="9"/>
  <c r="F324" i="9"/>
  <c r="F317" i="9"/>
  <c r="F315" i="9"/>
  <c r="F312" i="9"/>
  <c r="F316" i="9"/>
  <c r="F320" i="9"/>
  <c r="F310" i="9"/>
  <c r="F321" i="9"/>
  <c r="F325" i="9"/>
  <c r="F313" i="9"/>
  <c r="F327" i="9"/>
  <c r="F319" i="9"/>
  <c r="F322" i="9"/>
  <c r="F326" i="9"/>
  <c r="F314" i="9"/>
  <c r="F318" i="9"/>
  <c r="F323" i="9"/>
  <c r="F311" i="9"/>
  <c r="G311" i="9"/>
  <c r="G315" i="9"/>
  <c r="G319" i="9"/>
  <c r="G310" i="9"/>
  <c r="G314" i="9"/>
  <c r="G324" i="9"/>
  <c r="G321" i="9"/>
  <c r="G327" i="9"/>
  <c r="G312" i="9"/>
  <c r="G316" i="9"/>
  <c r="G320" i="9"/>
  <c r="G325" i="9"/>
  <c r="G326" i="9"/>
  <c r="G318" i="9"/>
  <c r="G313" i="9"/>
  <c r="G317" i="9"/>
  <c r="G322" i="9"/>
  <c r="G323"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D291" i="8"/>
  <c r="C307" i="8"/>
  <c r="D307" i="8"/>
  <c r="D293" i="8"/>
  <c r="C293" i="8"/>
  <c r="C295" i="8"/>
  <c r="C291" i="8"/>
  <c r="C179" i="8" l="1"/>
  <c r="C56" i="8" s="1"/>
  <c r="F10" i="26" s="1"/>
  <c r="C288" i="8"/>
  <c r="D167" i="8"/>
  <c r="F20" i="26" l="1"/>
  <c r="F8" i="26"/>
  <c r="F11" i="26"/>
  <c r="G166" i="8"/>
  <c r="F44" i="26" s="1"/>
  <c r="G165" i="8"/>
  <c r="F43" i="26" s="1"/>
  <c r="G164" i="8"/>
  <c r="F42" i="26" s="1"/>
  <c r="F177" i="8"/>
  <c r="F181" i="8"/>
  <c r="F185" i="8"/>
  <c r="F178" i="8"/>
  <c r="F182" i="8"/>
  <c r="F186" i="8"/>
  <c r="F175" i="8"/>
  <c r="F184" i="8"/>
  <c r="F187" i="8"/>
  <c r="F180" i="8"/>
  <c r="F174" i="8"/>
  <c r="F183" i="8"/>
  <c r="D487" i="9"/>
  <c r="G492" i="9" s="1"/>
  <c r="C487" i="9"/>
  <c r="F488" i="9" s="1"/>
  <c r="D465" i="9"/>
  <c r="G470" i="9" s="1"/>
  <c r="C465" i="9"/>
  <c r="F470" i="9" s="1"/>
  <c r="D452" i="9"/>
  <c r="C452" i="9"/>
  <c r="D249" i="9"/>
  <c r="G247" i="9" s="1"/>
  <c r="C249" i="9"/>
  <c r="D227" i="9"/>
  <c r="G228" i="9" s="1"/>
  <c r="C227" i="9"/>
  <c r="F219" i="9" s="1"/>
  <c r="D214" i="9"/>
  <c r="C214" i="9"/>
  <c r="C187" i="9" s="1"/>
  <c r="F76" i="9"/>
  <c r="D76" i="9"/>
  <c r="C76" i="9"/>
  <c r="F72" i="9"/>
  <c r="D72" i="9"/>
  <c r="C72" i="9"/>
  <c r="C15" i="9"/>
  <c r="F17" i="22" s="1"/>
  <c r="C304" i="8"/>
  <c r="C303" i="8"/>
  <c r="C302" i="8"/>
  <c r="C298" i="8"/>
  <c r="C297" i="8"/>
  <c r="C296" i="8"/>
  <c r="C292" i="8"/>
  <c r="C289" i="8"/>
  <c r="C208" i="8"/>
  <c r="C167" i="8"/>
  <c r="D156" i="8"/>
  <c r="C156" i="8"/>
  <c r="D130" i="8"/>
  <c r="G121" i="8" s="1"/>
  <c r="C130" i="8"/>
  <c r="F121" i="8" s="1"/>
  <c r="D100" i="8"/>
  <c r="C100" i="8"/>
  <c r="D77" i="8"/>
  <c r="G80" i="8" s="1"/>
  <c r="C77" i="8"/>
  <c r="C39" i="8" s="1"/>
  <c r="F198" i="8" l="1"/>
  <c r="C218" i="8"/>
  <c r="C220" i="8" s="1"/>
  <c r="F428" i="9"/>
  <c r="C425" i="9"/>
  <c r="C53" i="8"/>
  <c r="C58" i="8" s="1"/>
  <c r="F61" i="8" s="1"/>
  <c r="C38" i="8"/>
  <c r="G222" i="8"/>
  <c r="G217" i="8"/>
  <c r="G227" i="8"/>
  <c r="G226" i="8"/>
  <c r="G225" i="8"/>
  <c r="G221" i="8"/>
  <c r="G223" i="8"/>
  <c r="G224" i="8"/>
  <c r="G219" i="8"/>
  <c r="G218"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F45" i="26" s="1"/>
  <c r="G142" i="8"/>
  <c r="G140" i="8"/>
  <c r="G138" i="8"/>
  <c r="F46" i="26" s="1"/>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220" i="8" l="1"/>
  <c r="G130" i="8"/>
  <c r="F60" i="8"/>
  <c r="F62" i="8"/>
  <c r="F53" i="8"/>
  <c r="F55" i="8"/>
  <c r="F64" i="8"/>
  <c r="F57" i="8"/>
  <c r="F56" i="8"/>
  <c r="F54" i="8"/>
  <c r="F59" i="8"/>
  <c r="F63" i="8"/>
  <c r="D45" i="8"/>
  <c r="F227" i="8"/>
  <c r="F223" i="8"/>
  <c r="F218" i="8"/>
  <c r="F222" i="8"/>
  <c r="F217" i="8"/>
  <c r="F221" i="8"/>
  <c r="F219" i="8"/>
  <c r="F226" i="8"/>
  <c r="F224" i="8"/>
  <c r="F225" i="8"/>
  <c r="F130" i="8"/>
  <c r="F19" i="19"/>
  <c r="F167" i="8"/>
  <c r="F156" i="8"/>
  <c r="F77" i="8"/>
  <c r="F100" i="8"/>
  <c r="F208" i="8"/>
  <c r="G156" i="8"/>
  <c r="G214" i="9"/>
  <c r="G100" i="8"/>
  <c r="G452" i="9"/>
  <c r="G249" i="9"/>
  <c r="G465" i="9"/>
  <c r="G227" i="9"/>
  <c r="F15" i="9"/>
  <c r="F249" i="9"/>
  <c r="F452" i="9"/>
  <c r="F465" i="9"/>
  <c r="G487" i="9"/>
  <c r="F487" i="9"/>
  <c r="F227" i="9"/>
  <c r="G77" i="8"/>
  <c r="F214" i="9"/>
  <c r="F58" i="8" l="1"/>
  <c r="F220"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<sst xmlns="http://schemas.openxmlformats.org/spreadsheetml/2006/main" count="4454" uniqueCount="2779">
  <si>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</si>
  <si>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</si>
  <si>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</si>
  <si>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</si>
  <si>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</si>
  <si>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</si>
  <si>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</si>
  <si>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</si>
  <si>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</si>
  <si>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</si>
  <si>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</si>
  <si>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</si>
  <si>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</si>
  <si>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</si>
  <si>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</si>
  <si>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</si>
  <si>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</si>
  <si>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</si>
  <si>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</si>
  <si>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</si>
  <si>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</si>
  <si>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</si>
  <si>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</si>
  <si>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</si>
  <si>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</si>
  <si>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</si>
  <si>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</si>
  <si>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</si>
  <si>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</si>
  <si>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</si>
  <si>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</si>
  <si>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</si>
  <si>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</si>
  <si>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</si>
  <si>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</si>
  <si>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</si>
  <si>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</si>
  <si>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</si>
  <si>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</si>
  <si>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</si>
  <si>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</si>
  <si>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</si>
  <si>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</si>
  <si>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</si>
  <si>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</si>
  <si>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</si>
  <si>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</si>
  <si>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</si>
  <si>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</si>
  <si>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</si>
  <si>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</si>
  <si>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</si>
  <si>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</si>
  <si>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</si>
  <si>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</si>
  <si>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</si>
  <si>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</si>
  <si>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</si>
  <si>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</si>
  <si>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</si>
  <si>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</si>
  <si>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</si>
  <si>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</si>
  <si>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</si>
  <si>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</si>
  <si>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</si>
  <si>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</si>
  <si>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</si>
  <si>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</si>
  <si>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</si>
  <si>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</si>
  <si>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</si>
  <si>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</si>
  <si>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</si>
  <si>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</si>
  <si>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</si>
  <si>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</si>
  <si>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</si>
  <si>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</si>
  <si>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</si>
  <si>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</si>
  <si>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</si>
  <si>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</si>
  <si>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</si>
  <si>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</si>
  <si>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</si>
  <si>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</si>
  <si>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</si>
  <si>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</si>
  <si>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</si>
  <si>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</si>
  <si>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</si>
  <si>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</si>
  <si>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</si>
  <si>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</si>
  <si>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</si>
  <si>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</si>
  <si>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</si>
  <si>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</si>
  <si>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</si>
  <si>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</si>
  <si>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</si>
  <si>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</si>
  <si>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</si>
  <si>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</si>
  <si>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</si>
  <si>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</si>
  <si>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</si>
  <si>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</si>
  <si>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</si>
  <si>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</si>
  <si>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</si>
  <si>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</si>
  <si>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</si>
  <si>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</si>
  <si>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</si>
  <si>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</si>
  <si>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</si>
  <si>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</si>
  <si>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</si>
  <si>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</si>
  <si>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</si>
  <si>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</si>
  <si>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</si>
  <si>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</si>
  <si>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</si>
  <si>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</si>
  <si>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</si>
  <si>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</si>
  <si>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</si>
  <si>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</si>
  <si>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</si>
  <si>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</si>
  <si>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</si>
  <si>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</si>
  <si>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</si>
  <si>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</si>
  <si>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</si>
  <si>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</si>
  <si>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</si>
  <si>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</si>
  <si>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</si>
  <si>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</si>
  <si>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</si>
  <si>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</si>
  <si>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</si>
  <si>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</si>
  <si>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</si>
  <si>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</si>
  <si>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</si>
  <si>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</si>
  <si>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</si>
  <si>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</si>
  <si>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</si>
  <si>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</si>
  <si>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</si>
  <si>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</si>
  <si>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</si>
  <si>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</si>
  <si>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</si>
  <si>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</si>
  <si>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</si>
  <si>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</si>
  <si>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</si>
  <si>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</si>
  <si>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</si>
  <si>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</si>
  <si>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</si>
  <si>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</si>
  <si>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</si>
  <si>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</si>
  <si>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</si>
  <si>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</si>
  <si>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</si>
  <si>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</si>
  <si>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</si>
  <si>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</si>
  <si>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</si>
  <si>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</si>
  <si>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</si>
  <si>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</si>
  <si>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</si>
  <si>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</si>
  <si>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</si>
  <si>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</si>
  <si>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</si>
  <si>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</si>
  <si>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</si>
  <si>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</si>
  <si>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</si>
  <si>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</si>
  <si>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</si>
  <si>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</si>
  <si>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</si>
  <si>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</si>
  <si>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</si>
  <si>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</si>
  <si>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</si>
  <si>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</si>
  <si>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</si>
  <si>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</si>
  <si>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</si>
  <si>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</si>
  <si>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</si>
  <si>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</si>
  <si>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</si>
  <si>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</si>
  <si>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</si>
  <si>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</si>
  <si>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</si>
  <si>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</si>
  <si>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</si>
  <si>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</si>
  <si>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</si>
  <si>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</si>
  <si>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</si>
  <si>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</si>
  <si>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</si>
  <si>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</si>
  <si>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</si>
  <si>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</si>
  <si>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</si>
  <si>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</si>
  <si>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</si>
  <si>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</si>
  <si>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</si>
  <si>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</si>
  <si>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</si>
  <si>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</si>
  <si>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</si>
  <si>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</si>
  <si>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</si>
  <si>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</si>
  <si>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</si>
  <si>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</si>
  <si>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</si>
  <si>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</si>
  <si>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</si>
  <si>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</si>
  <si>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</si>
  <si>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</si>
  <si>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</si>
  <si>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</si>
  <si>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</si>
  <si>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</si>
  <si>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</si>
  <si>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</si>
  <si>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</si>
  <si>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</si>
  <si>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</si>
  <si>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</si>
  <si>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</si>
  <si>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</si>
  <si>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</si>
  <si>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</si>
  <si>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</si>
  <si>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</si>
  <si>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</si>
  <si>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</si>
  <si>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</si>
  <si>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</si>
  <si>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</si>
  <si>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</si>
  <si>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</si>
  <si>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</si>
  <si>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</si>
  <si>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</si>
  <si>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</si>
  <si>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</si>
  <si>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</si>
  <si>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</si>
  <si>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</si>
  <si>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</si>
  <si>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</si>
  <si>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</si>
  <si>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</si>
  <si>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</si>
  <si>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</si>
  <si>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</si>
  <si>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</si>
  <si>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</si>
  <si>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</si>
  <si>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</si>
  <si>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</si>
  <si>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</si>
  <si>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</si>
  <si>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</si>
  <si>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</si>
  <si>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</si>
  <si>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</si>
  <si>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</si>
  <si>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</si>
  <si>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</si>
  <si>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</si>
  <si>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</si>
  <si>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</si>
  <si>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</si>
  <si>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</si>
  <si>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</si>
  <si>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</si>
  <si>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</si>
  <si>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</si>
  <si>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</si>
  <si>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</si>
  <si>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</si>
  <si>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</si>
  <si>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</si>
  <si>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</si>
  <si>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</si>
  <si>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</si>
  <si>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</si>
  <si>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</si>
  <si>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</si>
  <si>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</si>
  <si>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</si>
  <si>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</si>
  <si>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</si>
  <si>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</si>
  <si>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</si>
  <si>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</si>
  <si>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</si>
  <si>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</si>
  <si>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</si>
  <si>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</si>
  <si>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</si>
  <si>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</si>
  <si>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</si>
  <si>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</si>
  <si>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</si>
  <si>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</si>
  <si>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</si>
  <si>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</si>
  <si>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</si>
  <si>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</si>
  <si>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</si>
  <si>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</si>
  <si>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</si>
  <si>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</si>
  <si>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</si>
  <si>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</si>
  <si>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</si>
  <si>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</si>
  <si>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</si>
  <si>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</si>
  <si>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</si>
  <si>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</si>
  <si>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</si>
  <si>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</si>
  <si>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</si>
  <si>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</si>
  <si>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</si>
  <si>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</si>
  <si>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</si>
  <si>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</si>
  <si>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</si>
  <si>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</si>
  <si>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</si>
  <si>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</si>
  <si>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</si>
  <si>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</si>
  <si>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</si>
  <si>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</si>
  <si>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</si>
  <si>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</si>
  <si>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</si>
  <si>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</si>
  <si>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</si>
  <si>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</si>
  <si>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</si>
  <si>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</si>
  <si>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</si>
  <si>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</si>
  <si>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</si>
  <si>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</si>
  <si>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</si>
  <si>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</si>
  <si>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</si>
  <si>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</si>
  <si>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</si>
  <si>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</si>
  <si>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</si>
  <si>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</si>
  <si>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</si>
  <si>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</si>
  <si>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</si>
  <si>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</si>
  <si>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</si>
  <si>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</si>
  <si>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</si>
  <si>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</si>
  <si>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</si>
  <si>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</si>
  <si>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</si>
  <si>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</si>
  <si>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</si>
  <si>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</si>
  <si>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</si>
  <si>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</si>
  <si>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</si>
  <si>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</si>
  <si>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</si>
  <si>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</si>
  <si>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</si>
  <si>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</si>
  <si>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</si>
  <si>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</si>
  <si>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</si>
  <si>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</si>
  <si>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</si>
  <si>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</si>
  <si>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</si>
  <si>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</si>
  <si>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</si>
  <si>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</si>
  <si>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</si>
  <si>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</si>
  <si>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</si>
  <si>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</si>
  <si>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</si>
  <si>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</si>
  <si>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</si>
  <si>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</si>
  <si>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</si>
  <si>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</si>
  <si>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</si>
  <si>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</si>
  <si>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</si>
  <si>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</si>
  <si>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</si>
  <si>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</si>
  <si>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</si>
  <si>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</si>
  <si>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</si>
  <si>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</si>
  <si>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</si>
  <si>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</si>
  <si>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</si>
  <si>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</si>
  <si>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</si>
  <si>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</si>
  <si>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</si>
  <si>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</si>
  <si>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</si>
  <si>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</si>
  <si>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</si>
  <si>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</si>
  <si>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</si>
  <si>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</si>
  <si>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</si>
  <si>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</si>
  <si>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</si>
  <si>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</si>
  <si>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</si>
  <si>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</si>
  <si>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</si>
  <si>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</si>
  <si>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</si>
  <si>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</si>
  <si>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</si>
  <si>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</si>
  <si>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</si>
  <si>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</si>
  <si>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</si>
  <si>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</si>
  <si>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</si>
  <si>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</si>
  <si>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</si>
  <si>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</si>
  <si>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</si>
  <si>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</si>
  <si>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</si>
  <si>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</si>
  <si>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</si>
  <si>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</si>
  <si>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</si>
  <si>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</si>
  <si>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</si>
  <si>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</si>
  <si>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</si>
  <si>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</si>
  <si>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</si>
  <si>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</si>
  <si>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</si>
  <si>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</si>
  <si>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</si>
  <si>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</si>
  <si>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</si>
  <si>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</si>
  <si>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</si>
  <si>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</si>
  <si>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</si>
  <si>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</si>
  <si>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</si>
  <si>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</si>
  <si>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</si>
  <si>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</si>
  <si>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</si>
  <si>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</si>
  <si>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</si>
  <si>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</si>
  <si>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</si>
  <si>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</si>
  <si>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</si>
  <si>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</si>
  <si>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</si>
  <si>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</si>
  <si>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</si>
  <si>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</si>
  <si>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</si>
  <si>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</si>
  <si>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</si>
  <si>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</si>
  <si>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</si>
  <si>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</si>
  <si>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</si>
  <si>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</si>
  <si>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</si>
  <si>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</si>
  <si>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</si>
  <si>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</si>
  <si>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</si>
  <si>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</si>
  <si>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</si>
  <si>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</si>
  <si>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</si>
  <si>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</si>
  <si>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</si>
  <si>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</si>
  <si>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</si>
  <si>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</si>
  <si>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</si>
  <si>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</si>
  <si>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</si>
  <si>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</si>
  <si>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</si>
  <si>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</si>
  <si>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</si>
  <si>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</si>
  <si>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</si>
  <si>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</si>
  <si>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</si>
  <si>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</si>
  <si>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</si>
  <si>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</si>
  <si>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</si>
  <si>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</si>
  <si>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</si>
  <si>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</si>
  <si>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</si>
  <si>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</si>
  <si>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</si>
  <si>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</si>
  <si>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</si>
  <si>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</si>
  <si>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</si>
  <si>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</si>
  <si>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</si>
  <si>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</si>
  <si>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</si>
  <si>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</si>
  <si>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</si>
  <si>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</si>
  <si>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</si>
  <si>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</si>
  <si>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</si>
  <si>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</si>
  <si>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</si>
  <si>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</si>
  <si>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</si>
  <si>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</si>
  <si>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</si>
  <si>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</si>
  <si>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</si>
  <si>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</si>
  <si>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</si>
  <si>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</si>
  <si>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</si>
  <si>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</si>
  <si>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</si>
  <si>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</si>
  <si>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</si>
  <si>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</si>
  <si>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</si>
  <si>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</si>
  <si>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</si>
  <si>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</si>
  <si>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</si>
  <si>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</si>
  <si>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</si>
  <si>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</si>
  <si>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</si>
  <si>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</si>
  <si>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</si>
  <si>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</si>
  <si>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</si>
  <si>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</si>
  <si>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</si>
  <si>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</si>
  <si>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</si>
  <si>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</si>
  <si>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</si>
  <si>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</si>
  <si>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</si>
  <si>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</si>
  <si>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</si>
  <si>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</si>
  <si>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</si>
  <si>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</si>
  <si>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</si>
  <si>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</si>
  <si>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</si>
  <si>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</si>
  <si>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</si>
  <si>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</si>
  <si>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</si>
  <si>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</si>
  <si>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</si>
  <si>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</si>
  <si>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</si>
  <si>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</si>
  <si>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</si>
  <si>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</si>
  <si>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</si>
  <si>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</si>
  <si>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</si>
  <si>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</si>
  <si>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</si>
  <si>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</si>
  <si>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</si>
  <si>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</si>
  <si>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</si>
  <si>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</si>
  <si>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</si>
  <si>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</si>
  <si>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</si>
  <si>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</si>
  <si>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</si>
  <si>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</si>
  <si>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</si>
  <si>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</si>
  <si>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</si>
  <si>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</si>
  <si>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</si>
  <si>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</si>
  <si>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</si>
  <si>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</si>
  <si>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</si>
  <si>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</si>
  <si>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</si>
  <si>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</si>
  <si>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</si>
  <si>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</si>
  <si>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</si>
  <si>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</si>
  <si>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</si>
  <si>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</si>
  <si>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</si>
  <si>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</si>
  <si>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</si>
  <si>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</si>
  <si>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</si>
  <si>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</si>
  <si>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</si>
  <si>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</si>
  <si>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</si>
  <si>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</si>
  <si>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</si>
  <si>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</si>
  <si>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</si>
  <si>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</si>
  <si>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</si>
  <si>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</si>
  <si>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</si>
  <si>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</si>
  <si>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</si>
  <si>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</si>
  <si>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</si>
  <si>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</si>
  <si>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</si>
  <si>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</si>
  <si>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</si>
  <si>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</si>
  <si>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</si>
  <si>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</si>
  <si>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</si>
  <si>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</si>
  <si>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</si>
  <si>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</si>
  <si>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</si>
  <si>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</si>
  <si>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</si>
  <si>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</si>
  <si>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</si>
  <si>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</si>
  <si>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</si>
  <si>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</si>
  <si>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</si>
  <si>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</si>
  <si>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</si>
  <si>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</si>
  <si>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</si>
  <si>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</si>
  <si>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</si>
  <si>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</si>
  <si>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</si>
  <si>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</si>
  <si>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</si>
  <si>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</si>
  <si>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</si>
  <si>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</si>
  <si>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</si>
  <si>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</si>
  <si>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</si>
  <si>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</si>
  <si>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</si>
  <si>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</si>
  <si>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</si>
  <si>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</si>
  <si>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</si>
  <si>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</si>
  <si>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</si>
  <si>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</si>
  <si>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</si>
  <si>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</si>
  <si>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</si>
  <si>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</si>
  <si>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</si>
  <si>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</si>
  <si>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</si>
  <si>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</si>
  <si>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</si>
  <si>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</si>
  <si>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</si>
  <si>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</si>
  <si>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</si>
  <si>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</si>
  <si>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</si>
  <si>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</si>
  <si>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</si>
  <si>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</si>
  <si>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</si>
  <si>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</si>
  <si>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</si>
  <si>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</si>
  <si>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</si>
  <si>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</si>
  <si>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</si>
  <si>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</si>
  <si>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</si>
  <si>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</si>
  <si>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</si>
  <si>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</si>
  <si>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</si>
  <si>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</si>
  <si>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</si>
  <si>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</si>
  <si>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</si>
  <si>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</si>
  <si>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</si>
  <si>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</si>
  <si>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</si>
  <si>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</si>
  <si>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</si>
  <si>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</si>
  <si>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</si>
  <si>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</si>
  <si>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</si>
  <si>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</si>
  <si>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</si>
  <si>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</si>
  <si>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</si>
  <si>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</si>
  <si>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</si>
  <si>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</si>
  <si>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</si>
  <si>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</si>
  <si>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</si>
  <si>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</si>
  <si>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</si>
  <si>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</si>
  <si>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</si>
  <si>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</si>
  <si>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</si>
  <si>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</si>
  <si>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</si>
  <si>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</si>
  <si>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</si>
  <si>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</si>
  <si>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</si>
  <si>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</si>
  <si>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</si>
  <si>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</si>
  <si>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</si>
  <si>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</si>
  <si>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</si>
  <si>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</si>
  <si>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</si>
  <si>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</si>
  <si>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</si>
  <si>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</si>
  <si>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</si>
  <si>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</si>
  <si>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</si>
  <si>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</si>
  <si>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</si>
  <si>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</si>
  <si>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</si>
  <si>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</si>
  <si>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</si>
  <si>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</si>
  <si>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</si>
  <si>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</si>
  <si>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</si>
  <si>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</si>
  <si>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</si>
  <si>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</si>
  <si>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</si>
  <si>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</si>
  <si>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</si>
  <si>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</si>
  <si>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</si>
  <si>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</si>
  <si>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</si>
  <si>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</si>
  <si>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</si>
  <si>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</si>
  <si>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</si>
  <si>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</si>
  <si>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</si>
  <si>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</si>
  <si>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</si>
  <si>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</si>
  <si>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</si>
  <si>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</si>
  <si>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</si>
  <si>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</si>
  <si>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</si>
  <si>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</si>
  <si>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</si>
  <si>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</si>
  <si>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</si>
  <si>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</si>
  <si>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</si>
  <si>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</si>
  <si>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</si>
  <si>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</si>
  <si>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</si>
  <si>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</si>
  <si>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</si>
  <si>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</si>
  <si>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</si>
  <si>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</si>
  <si>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</si>
  <si>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</si>
  <si>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</si>
  <si>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</si>
  <si>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</si>
  <si>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</si>
  <si>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</si>
  <si>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</si>
  <si>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</si>
  <si>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</si>
  <si>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</si>
  <si>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</si>
  <si>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</si>
  <si>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</si>
  <si>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</si>
  <si>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</si>
  <si>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</si>
  <si>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</si>
  <si>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</si>
  <si>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</si>
  <si>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</si>
  <si>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</si>
  <si>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</si>
  <si>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</si>
  <si>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</si>
  <si>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</si>
  <si>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</si>
  <si>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</si>
  <si>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</si>
  <si>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</si>
  <si>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</si>
  <si>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</si>
  <si>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</si>
  <si>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</si>
  <si>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</si>
  <si>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</si>
  <si>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</si>
  <si>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</si>
  <si>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</si>
  <si>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</si>
  <si>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</si>
  <si>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</si>
  <si>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</si>
  <si>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</si>
  <si>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</si>
  <si>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</si>
  <si>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</si>
  <si>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</si>
  <si>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</si>
  <si>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</si>
  <si>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</si>
  <si>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</si>
  <si>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</si>
  <si>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</si>
  <si>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</si>
  <si>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</si>
  <si>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</si>
  <si>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</si>
  <si>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</si>
  <si>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</si>
  <si>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</si>
  <si>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</si>
  <si>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</si>
  <si>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</si>
  <si>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</si>
  <si>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</si>
  <si>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</si>
  <si>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</si>
  <si>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</si>
  <si>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</si>
  <si>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</si>
  <si>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</si>
  <si>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</si>
  <si>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</si>
  <si>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</si>
  <si>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</si>
  <si>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</si>
  <si>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</si>
  <si>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</si>
  <si>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</si>
  <si>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</si>
  <si>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</si>
  <si>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</si>
  <si>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</si>
  <si>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</si>
  <si>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</si>
  <si>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</si>
  <si>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</si>
  <si>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</si>
  <si>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</si>
  <si>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</si>
  <si>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</si>
  <si>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</si>
  <si>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</si>
  <si>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</si>
  <si>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</si>
  <si>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</si>
  <si>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</si>
  <si>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</si>
  <si>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</si>
  <si>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</si>
  <si>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</si>
  <si>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</si>
  <si>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</si>
  <si>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</si>
  <si>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</si>
  <si>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</si>
  <si>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</si>
  <si>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</si>
  <si>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</si>
  <si>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</si>
  <si>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</si>
  <si>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</si>
  <si>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</si>
  <si>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</si>
  <si>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</si>
  <si>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</si>
  <si>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</si>
  <si>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</si>
  <si>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</si>
  <si>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</si>
  <si>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</si>
  <si>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</si>
  <si>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</si>
  <si>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</si>
  <si>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</si>
  <si>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</si>
  <si>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</si>
  <si>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</si>
  <si>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</si>
  <si>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</si>
  <si>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</si>
  <si>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</si>
  <si>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</si>
  <si>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</si>
  <si>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</si>
  <si>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</si>
  <si>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</si>
  <si>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</si>
  <si>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</si>
  <si>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</si>
  <si>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</si>
  <si>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</si>
  <si>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</si>
  <si>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</si>
  <si>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</si>
  <si>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</si>
  <si>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</si>
  <si>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</si>
  <si>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</si>
  <si>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</si>
  <si>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</si>
  <si>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</si>
  <si>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</si>
  <si>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</si>
  <si>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</si>
  <si>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</si>
  <si>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</si>
  <si>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</si>
  <si>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</si>
  <si>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</si>
  <si>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</si>
  <si>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</si>
  <si>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</si>
  <si>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</si>
  <si>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</si>
  <si>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</si>
  <si>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</si>
  <si>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</si>
  <si>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</si>
  <si>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</si>
  <si>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</si>
  <si>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</si>
  <si>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</si>
  <si>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</si>
  <si>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</si>
  <si>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</si>
  <si>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</si>
  <si>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</si>
  <si>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</si>
  <si>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</si>
  <si>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</si>
  <si>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</si>
  <si>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</si>
  <si>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</si>
  <si>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</si>
  <si>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</si>
  <si>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</si>
  <si>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</si>
  <si>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</si>
  <si>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</si>
  <si>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</si>
  <si>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</si>
  <si>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</si>
  <si>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</si>
  <si>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</si>
  <si>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</si>
  <si>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</si>
  <si>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</si>
  <si>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</si>
  <si>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</si>
  <si>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</si>
  <si>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</si>
  <si>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</si>
  <si>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</si>
  <si>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</si>
  <si>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</si>
  <si>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</si>
  <si>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</si>
  <si>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</si>
  <si>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</si>
  <si>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</si>
  <si>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</si>
  <si>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</si>
  <si>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</si>
  <si>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</si>
  <si>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</si>
  <si>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</si>
  <si>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</si>
  <si>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</si>
  <si>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</si>
  <si>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</si>
  <si>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</si>
  <si>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</si>
  <si>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</si>
  <si>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</si>
  <si>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</si>
  <si>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</si>
  <si>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</si>
  <si>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</si>
  <si>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</si>
  <si>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</si>
  <si>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</si>
  <si>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</si>
  <si>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</si>
  <si>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</si>
  <si>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</si>
  <si>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</si>
  <si>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</si>
  <si>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</si>
  <si>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</si>
  <si>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</si>
  <si>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</si>
  <si>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</si>
  <si>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</si>
  <si>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</si>
  <si>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</si>
  <si>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</si>
  <si>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</si>
  <si>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</si>
  <si>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</si>
  <si>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</si>
  <si>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</si>
  <si>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</si>
  <si>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</si>
  <si>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</si>
  <si>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</si>
  <si>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</si>
  <si>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</si>
  <si>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</si>
  <si>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</si>
  <si>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</si>
  <si>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</si>
  <si>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</si>
  <si>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</si>
  <si>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</si>
  <si>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</si>
  <si>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</si>
  <si>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</si>
  <si>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</si>
  <si>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</si>
  <si>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</si>
  <si>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</si>
  <si>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</si>
  <si>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</si>
  <si>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</si>
  <si>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</si>
  <si>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</si>
  <si>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</si>
  <si>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</si>
  <si>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</si>
  <si>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</si>
  <si>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</si>
  <si>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</si>
  <si>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</si>
  <si>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</si>
  <si>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</si>
  <si>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</si>
  <si>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</si>
  <si>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</si>
  <si>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</si>
  <si>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</si>
  <si>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</si>
  <si>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</si>
  <si>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</si>
  <si>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</si>
  <si>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</si>
  <si>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</si>
  <si>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</si>
  <si>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</si>
  <si>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</si>
  <si>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</si>
  <si>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</si>
  <si>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</si>
  <si>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</si>
  <si>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</si>
  <si>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</si>
  <si>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</si>
  <si>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</si>
  <si>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</si>
  <si>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</si>
  <si>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</si>
  <si>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</si>
  <si>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</si>
  <si>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</si>
  <si>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</si>
  <si>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</si>
  <si>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</si>
  <si>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</si>
  <si>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</si>
  <si>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</si>
  <si>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</si>
  <si>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</si>
  <si>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</si>
  <si>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</si>
  <si>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</si>
  <si>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</si>
  <si>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</si>
  <si>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</si>
  <si>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</si>
  <si>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</si>
  <si>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</si>
  <si>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</si>
  <si>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</si>
  <si>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</si>
  <si>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</si>
  <si>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</si>
  <si>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</si>
  <si>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</si>
  <si>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</si>
  <si>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</si>
  <si>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</si>
  <si>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</si>
  <si>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</si>
  <si>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</si>
  <si>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</si>
  <si>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</si>
  <si>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</si>
  <si>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</si>
  <si>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</si>
  <si>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</si>
  <si>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</si>
  <si>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</si>
  <si>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</si>
  <si>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</si>
  <si>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</si>
  <si>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</si>
  <si>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</si>
  <si>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</si>
  <si>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</si>
  <si>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</si>
  <si>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</si>
  <si>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</si>
  <si>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</si>
  <si>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</si>
  <si>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</si>
  <si>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</si>
  <si>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</si>
  <si>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</si>
  <si>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</si>
  <si>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</si>
  <si>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</si>
  <si>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</si>
  <si>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</si>
  <si>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</si>
  <si>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</si>
  <si>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</si>
  <si>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</si>
  <si>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</si>
  <si>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</si>
  <si>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</si>
  <si>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</si>
  <si>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</si>
  <si>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</si>
  <si>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</si>
  <si>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</si>
  <si>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</si>
  <si>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</si>
  <si>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</si>
  <si>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</si>
  <si>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</si>
  <si>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</si>
  <si>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</si>
  <si>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</si>
  <si>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</si>
  <si>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</si>
  <si>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</si>
  <si>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</si>
  <si>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</si>
  <si>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</si>
  <si>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</si>
  <si>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</si>
  <si>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</si>
  <si>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</si>
  <si>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</si>
  <si>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</si>
  <si>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</si>
  <si>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</si>
  <si>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</si>
  <si>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</si>
  <si>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</si>
  <si>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</si>
  <si>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</si>
  <si>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</si>
  <si>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</si>
  <si>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</si>
  <si>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</si>
  <si>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</si>
  <si>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</si>
  <si>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</si>
  <si>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</si>
  <si>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</si>
  <si>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</si>
  <si>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</si>
  <si>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</si>
  <si>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</si>
  <si>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</si>
  <si>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</si>
  <si>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</si>
  <si>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</si>
  <si>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</si>
  <si>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</si>
  <si>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</si>
  <si>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</si>
  <si>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</si>
  <si>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</si>
  <si>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</si>
  <si>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</si>
  <si>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</si>
  <si>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</si>
  <si>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</si>
  <si>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</si>
  <si>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</si>
  <si>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</si>
  <si>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</si>
  <si>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</si>
  <si>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</si>
  <si>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</si>
  <si>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</si>
  <si>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</si>
  <si>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</si>
  <si>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</si>
  <si>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</si>
  <si>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</si>
  <si>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</si>
  <si>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</si>
  <si>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</si>
  <si>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</si>
  <si>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</si>
  <si>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</si>
  <si>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</si>
  <si>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</si>
  <si>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</si>
  <si>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</si>
  <si>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</si>
  <si>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</si>
  <si>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</si>
  <si>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</si>
  <si>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</si>
  <si>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</si>
  <si>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</si>
  <si>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</si>
  <si>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</si>
  <si>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</si>
  <si>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</si>
  <si>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</si>
  <si>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</si>
  <si>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</si>
  <si>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</si>
  <si>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</si>
  <si>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</si>
  <si>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</si>
  <si>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</si>
  <si>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</si>
  <si>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</si>
  <si>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</si>
  <si>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</si>
  <si>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</si>
  <si>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</si>
  <si>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</si>
  <si>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</si>
  <si>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</si>
  <si>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</si>
  <si>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</si>
  <si>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</si>
  <si>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</si>
  <si>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</si>
  <si>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</si>
  <si>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</si>
  <si>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</si>
  <si>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</si>
  <si>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</si>
  <si>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</si>
  <si>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</si>
  <si>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</si>
  <si>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</si>
  <si>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</si>
  <si>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</si>
  <si>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</si>
  <si>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</si>
  <si>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</si>
  <si>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</si>
  <si>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</si>
  <si>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</si>
  <si>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</si>
  <si>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</si>
  <si>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</si>
  <si>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</si>
  <si>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</si>
  <si>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</si>
  <si>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</si>
  <si>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</si>
  <si>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</si>
  <si>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</si>
  <si>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</si>
  <si>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</si>
  <si>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</si>
  <si>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</si>
  <si>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</si>
  <si>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</si>
  <si>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</si>
  <si>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</si>
  <si>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</si>
  <si>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</si>
  <si>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</si>
  <si>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</si>
  <si>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</si>
  <si>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</si>
  <si>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</si>
  <si>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</si>
  <si>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</si>
  <si>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</si>
  <si>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</si>
  <si>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</si>
  <si>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</si>
  <si>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</si>
  <si>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</si>
  <si>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</si>
  <si>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</si>
  <si>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</si>
  <si>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</si>
  <si>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</si>
  <si>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</si>
  <si>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</si>
  <si>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</si>
  <si>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</si>
  <si>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</si>
  <si>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</si>
  <si>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</si>
  <si>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</si>
  <si>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</si>
  <si>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</si>
  <si>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</si>
  <si>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</si>
  <si>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</si>
  <si>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</si>
  <si>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</si>
  <si>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</si>
  <si>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</si>
  <si>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</si>
  <si>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</si>
  <si>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</si>
  <si>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</si>
  <si>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</si>
  <si>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</si>
  <si>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</si>
  <si>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</si>
  <si>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</si>
  <si>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</si>
  <si>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</si>
  <si>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</si>
  <si>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</si>
  <si>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</si>
  <si>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</si>
  <si>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</si>
  <si>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</si>
  <si>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</si>
  <si>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</si>
  <si>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</si>
  <si>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</si>
  <si>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</si>
  <si>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</si>
  <si>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</si>
  <si>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</si>
  <si>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</si>
  <si>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</si>
  <si>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</si>
  <si>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</si>
  <si>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</si>
  <si>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</si>
  <si>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</si>
  <si>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</si>
  <si>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</si>
  <si>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</si>
  <si>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</si>
  <si>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</si>
  <si>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</si>
  <si>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</si>
  <si>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</si>
  <si>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</si>
  <si>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</si>
  <si>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</si>
  <si>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</si>
  <si>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</si>
  <si>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</si>
  <si>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</si>
  <si>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</si>
  <si>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</si>
  <si>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</si>
  <si>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</si>
  <si>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</si>
  <si>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</si>
  <si>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</si>
  <si>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</si>
  <si>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</si>
  <si>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</si>
  <si>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</si>
  <si>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</si>
  <si>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</si>
  <si>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</si>
  <si>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</si>
  <si>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</si>
  <si>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</si>
  <si>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</si>
  <si>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</si>
  <si>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</si>
  <si>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</si>
  <si>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</si>
  <si>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</si>
  <si>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</si>
  <si>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</si>
  <si>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</si>
  <si>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</si>
  <si>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</si>
  <si>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</si>
  <si>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</si>
  <si>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</si>
  <si>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</si>
  <si>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</si>
  <si>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</si>
  <si>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</si>
  <si>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</si>
  <si>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</si>
  <si>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</si>
  <si>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</si>
  <si>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</si>
  <si>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</si>
  <si>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</si>
  <si>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</si>
  <si>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</si>
  <si>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</si>
  <si>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</si>
  <si>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</si>
  <si>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</si>
  <si>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</si>
  <si>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</si>
  <si>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</si>
  <si>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</si>
  <si>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</si>
  <si>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</si>
  <si>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</si>
  <si>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</si>
  <si>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</si>
  <si>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</si>
  <si>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</si>
  <si>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</si>
  <si>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</si>
  <si>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</si>
  <si>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</si>
  <si>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</si>
  <si>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</si>
  <si>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</si>
  <si>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</si>
  <si>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</si>
  <si>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</si>
  <si>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</si>
  <si>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</si>
  <si>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</si>
  <si>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</si>
  <si>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</si>
  <si>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</si>
  <si>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</si>
  <si>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</si>
  <si>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</si>
  <si>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</si>
  <si>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</si>
  <si>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</si>
  <si>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</si>
  <si>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</si>
  <si>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</si>
  <si>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</si>
  <si>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</si>
  <si>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</si>
  <si>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</si>
  <si>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</si>
  <si>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</si>
  <si>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</si>
  <si>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</si>
  <si>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</si>
  <si>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</si>
  <si>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</si>
  <si>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</si>
  <si>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</si>
  <si>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</si>
  <si>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</si>
  <si>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</si>
  <si>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</si>
  <si>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</si>
  <si>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</si>
  <si>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</si>
  <si>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</si>
  <si>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</si>
  <si>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</si>
  <si>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</si>
  <si>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</si>
  <si>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</si>
  <si>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</si>
  <si>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</si>
  <si>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</si>
  <si>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</si>
  <si>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</si>
  <si>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</si>
  <si>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</si>
  <si>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</si>
  <si>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</si>
  <si>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</si>
  <si>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</si>
  <si>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</si>
  <si>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</si>
  <si>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</si>
  <si>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</si>
  <si>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</si>
  <si>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</si>
  <si>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</si>
  <si>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</si>
  <si>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</si>
  <si>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</si>
  <si>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</si>
  <si>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</si>
  <si>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</si>
  <si>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</si>
  <si>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</si>
  <si>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</si>
  <si>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</si>
  <si>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</si>
  <si>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</si>
  <si>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</si>
  <si>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</si>
  <si>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</si>
  <si>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</si>
  <si>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</si>
  <si>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</si>
  <si>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</si>
  <si>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</si>
  <si>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</si>
  <si>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</si>
  <si>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</si>
  <si>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</si>
  <si>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</si>
  <si>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</si>
  <si>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</si>
  <si>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</si>
  <si>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</si>
  <si>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</si>
  <si>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</si>
  <si>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</si>
  <si>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</si>
  <si>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</si>
  <si>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</si>
  <si>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</si>
  <si>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</si>
  <si>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</si>
  <si>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</si>
  <si>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</si>
  <si>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</si>
  <si>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</si>
  <si>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</si>
  <si>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</si>
  <si>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</si>
  <si>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</si>
  <si>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</si>
  <si>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</si>
  <si>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</si>
  <si>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</si>
  <si>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</si>
  <si>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</si>
  <si>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</si>
  <si>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</si>
  <si>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</si>
  <si>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</si>
  <si>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</si>
  <si>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</si>
  <si>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</si>
  <si>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</si>
  <si>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</si>
  <si>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</si>
  <si>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</si>
  <si>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</si>
  <si>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</si>
  <si>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</si>
  <si>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</si>
  <si>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</si>
  <si>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</si>
  <si>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</si>
  <si>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</si>
  <si>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</si>
  <si>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</si>
  <si>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</si>
  <si>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</si>
  <si>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</si>
  <si>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</si>
  <si>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</si>
  <si>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</si>
  <si>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</si>
  <si>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</si>
  <si>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</si>
  <si>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</si>
  <si>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</si>
  <si>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</si>
  <si>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</si>
  <si>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</si>
  <si>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</si>
  <si>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</si>
  <si>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</si>
  <si>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</si>
  <si>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</si>
  <si>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</si>
  <si>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</si>
  <si>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</si>
  <si>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</si>
  <si>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</si>
  <si>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</si>
  <si>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</si>
  <si>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</si>
  <si>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</si>
  <si>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</si>
  <si>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</si>
  <si>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</si>
  <si>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</si>
  <si>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</si>
  <si>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</si>
  <si>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</si>
  <si>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</si>
  <si>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</si>
  <si>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</si>
  <si>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</si>
  <si>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</si>
  <si>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</si>
  <si>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</si>
  <si>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</si>
  <si>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</si>
  <si>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</si>
  <si>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</si>
  <si>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</si>
  <si>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</si>
  <si>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</si>
  <si>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</si>
  <si>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</si>
  <si>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</si>
  <si>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</si>
  <si>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</si>
  <si>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</si>
  <si>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</si>
  <si>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</si>
  <si>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</si>
  <si>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</si>
  <si>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</si>
  <si>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</si>
  <si>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</si>
  <si>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</si>
  <si>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</si>
  <si>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</si>
  <si>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</si>
  <si>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</si>
  <si>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</si>
  <si>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</si>
  <si>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</si>
  <si>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</si>
  <si>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</si>
  <si>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</si>
  <si>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</si>
  <si>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</si>
  <si>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</si>
  <si>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</si>
  <si>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</si>
  <si>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</si>
  <si>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</si>
  <si>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</si>
  <si>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</si>
  <si>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</si>
  <si>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</si>
  <si>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</si>
  <si>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</si>
  <si>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</si>
  <si>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</si>
  <si>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</si>
  <si>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</si>
  <si>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</si>
  <si>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</si>
  <si>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</si>
  <si>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</si>
  <si>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</si>
  <si>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</si>
  <si>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</si>
  <si>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</si>
  <si>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</si>
  <si>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</si>
  <si>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</si>
  <si>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</si>
  <si>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</si>
  <si>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</si>
  <si>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</si>
  <si>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</si>
  <si>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</si>
  <si>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</si>
  <si>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</si>
  <si>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</si>
  <si>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</si>
  <si>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</si>
  <si>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</si>
  <si>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</si>
  <si>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</si>
  <si>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</si>
  <si>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</si>
  <si>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</si>
  <si>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</si>
  <si>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</si>
  <si>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</si>
  <si>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</si>
  <si>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</si>
  <si>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</si>
  <si>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</si>
  <si>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</si>
  <si>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</si>
  <si>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</si>
  <si>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</si>
  <si>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</si>
  <si>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</si>
  <si>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</si>
  <si>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</si>
  <si>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</si>
  <si>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</si>
  <si>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</si>
  <si>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</si>
  <si>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</si>
  <si>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</si>
  <si>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</si>
  <si>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</si>
  <si>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</si>
  <si>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</si>
  <si>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</si>
  <si>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</si>
  <si>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</si>
  <si>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</si>
  <si>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</si>
  <si>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</si>
  <si>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</si>
  <si>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</si>
  <si>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</si>
  <si>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</si>
  <si>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</si>
  <si>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</si>
  <si>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</si>
  <si>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</si>
  <si>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</si>
  <si>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</si>
  <si>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</si>
  <si>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</si>
  <si>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</si>
  <si>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</si>
  <si>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</si>
  <si>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</si>
  <si>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</si>
  <si>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</si>
  <si>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</si>
  <si>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</si>
  <si>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</si>
  <si>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</si>
  <si>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</si>
  <si>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</si>
  <si>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</si>
  <si>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</si>
  <si>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</si>
  <si>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</si>
  <si>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</si>
  <si>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</si>
  <si>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</si>
  <si>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</si>
  <si>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</si>
  <si>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</si>
  <si>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</si>
  <si>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</si>
  <si>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</si>
  <si>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</si>
  <si>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</si>
  <si>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</si>
  <si>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</si>
  <si>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</si>
  <si>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</si>
  <si>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</si>
  <si>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</si>
  <si>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</si>
  <si>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</si>
  <si>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</si>
  <si>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</si>
  <si>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</si>
  <si>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</si>
  <si>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</si>
  <si>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</si>
  <si>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</si>
  <si>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</si>
  <si>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</si>
  <si>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</si>
  <si>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</si>
  <si>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</si>
  <si>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</si>
  <si>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</si>
  <si>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</si>
  <si>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</si>
  <si>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</si>
  <si>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</si>
  <si>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</si>
  <si>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</si>
  <si>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</si>
  <si>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</si>
  <si>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</si>
  <si>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</si>
  <si>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</si>
  <si>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</si>
  <si>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</si>
  <si>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</si>
  <si>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</si>
  <si>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</si>
  <si>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</si>
  <si>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</si>
  <si>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</si>
  <si>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</si>
  <si>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</si>
  <si>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</si>
  <si>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</si>
  <si>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</si>
  <si>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</si>
  <si>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</si>
  <si>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</si>
  <si>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</si>
  <si>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</si>
  <si>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</si>
  <si>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</si>
  <si>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</si>
  <si>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</si>
  <si>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</si>
  <si>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</si>
  <si>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</si>
  <si>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</si>
  <si>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</si>
  <si>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</si>
  <si>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</si>
  <si>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</si>
  <si>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</si>
  <si>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</si>
  <si>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</si>
  <si>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</si>
  <si>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</si>
  <si>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</si>
  <si>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</si>
  <si>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</si>
  <si>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</si>
  <si>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</si>
  <si>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</si>
  <si>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</si>
  <si>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</si>
  <si>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</si>
  <si>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</si>
  <si>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</si>
  <si>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</si>
  <si>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</si>
  <si>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</si>
  <si>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</si>
  <si>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</si>
  <si>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</si>
  <si>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</si>
  <si>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</si>
  <si>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</si>
  <si>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</si>
  <si>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</si>
  <si>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</si>
  <si>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</si>
  <si>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</si>
  <si>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</si>
  <si>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</si>
  <si>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</si>
  <si>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</si>
  <si>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</si>
  <si>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</si>
  <si>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</si>
  <si>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</si>
  <si>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</si>
  <si>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</si>
  <si>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</si>
  <si>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</si>
  <si>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</si>
  <si>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</si>
  <si>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</si>
  <si>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</si>
  <si>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</si>
  <si>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</si>
  <si>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</si>
  <si>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</si>
  <si>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</si>
  <si>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</si>
  <si>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</si>
  <si>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</si>
  <si>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</si>
  <si>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</si>
  <si>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</si>
  <si>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</si>
  <si>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</si>
  <si>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</si>
  <si>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</si>
  <si>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</si>
  <si>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</si>
  <si>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</si>
  <si>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</si>
  <si>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</si>
  <si>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</si>
  <si>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</si>
  <si>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</si>
  <si>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</si>
  <si>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</si>
  <si>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</si>
  <si>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</si>
  <si>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</si>
  <si>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</si>
  <si>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</si>
  <si>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</si>
  <si>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</si>
  <si>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</si>
  <si>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</si>
  <si>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</si>
  <si>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</si>
  <si>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</si>
  <si>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</si>
  <si>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</si>
  <si>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</si>
  <si>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</si>
  <si>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</si>
  <si>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</si>
  <si>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</si>
  <si>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</si>
  <si>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</si>
  <si>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</si>
  <si>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</si>
  <si>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</si>
  <si>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</si>
  <si>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</si>
  <si>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</si>
  <si>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</si>
  <si>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</si>
  <si>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</si>
  <si>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</si>
  <si>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</si>
  <si>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</si>
  <si>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</si>
  <si>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</si>
  <si>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</si>
  <si>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</si>
  <si>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</si>
  <si>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</si>
  <si>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</si>
  <si>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</si>
  <si>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</si>
  <si>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</si>
  <si>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</si>
  <si>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</si>
  <si>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</si>
  <si>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</si>
  <si>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</si>
  <si>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</si>
  <si>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</si>
  <si>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</si>
  <si>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</si>
  <si>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</si>
  <si>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</si>
  <si>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</si>
  <si>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</si>
  <si>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</si>
  <si>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</si>
  <si>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</si>
  <si>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</si>
  <si>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</si>
  <si>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</si>
  <si>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</si>
  <si>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</si>
  <si>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</si>
  <si>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</si>
  <si>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</si>
  <si>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</si>
  <si>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</si>
  <si>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</si>
  <si>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</si>
  <si>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</si>
  <si>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</si>
  <si>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</si>
  <si>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</si>
  <si>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</si>
  <si>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</si>
  <si>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</si>
  <si>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</si>
  <si>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</si>
  <si>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</si>
  <si>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</si>
  <si>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</si>
  <si>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</si>
  <si>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</si>
  <si>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</si>
  <si>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</si>
  <si>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</si>
  <si>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</si>
  <si>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</si>
  <si>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</si>
  <si>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</si>
  <si>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</si>
  <si>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</si>
  <si>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</si>
  <si>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</si>
  <si>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</si>
  <si>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</si>
  <si>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</si>
  <si>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</si>
  <si>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</si>
  <si>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</si>
  <si>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</si>
  <si>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</si>
  <si>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</si>
  <si>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</si>
  <si>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</si>
  <si>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</si>
  <si>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</si>
  <si>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</si>
  <si>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</si>
  <si>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</si>
  <si>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</si>
  <si>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</si>
  <si>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</si>
  <si>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</si>
  <si>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</si>
  <si>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</si>
  <si>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</si>
  <si>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</si>
  <si>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</si>
  <si>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</si>
  <si>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</si>
  <si>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</si>
  <si>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</si>
  <si>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</si>
  <si>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</si>
  <si>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</si>
  <si>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</si>
  <si>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</si>
  <si>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</si>
  <si>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</si>
  <si>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</si>
  <si>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</si>
  <si>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</si>
  <si>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</si>
  <si>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</si>
  <si>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</si>
  <si>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</si>
  <si>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</si>
  <si>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</si>
  <si>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</si>
  <si>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</si>
  <si>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</si>
  <si>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</si>
  <si>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</si>
  <si>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</si>
  <si>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</si>
  <si>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</si>
  <si>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</si>
  <si>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</si>
  <si>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</si>
  <si>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</si>
  <si>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</si>
  <si>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</si>
  <si>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</si>
  <si>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</si>
  <si>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</si>
  <si>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</si>
  <si>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</si>
  <si>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</si>
  <si>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</si>
  <si>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</si>
  <si>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</si>
  <si>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</si>
  <si>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</si>
  <si>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</si>
  <si>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</si>
  <si>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</si>
  <si>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</si>
  <si>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</si>
  <si>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</si>
  <si>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</si>
  <si>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</si>
  <si>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</si>
  <si>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</si>
  <si>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</si>
  <si>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</si>
  <si>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</si>
  <si>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</si>
  <si>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</si>
  <si>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</si>
  <si>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</si>
  <si>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</si>
  <si>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</si>
  <si>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</si>
  <si>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</si>
  <si>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</si>
  <si>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</si>
  <si>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</si>
  <si>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</si>
  <si>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</si>
  <si>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</si>
  <si>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</si>
  <si>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</si>
  <si>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</si>
  <si>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</si>
  <si>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</si>
  <si>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</si>
  <si>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</si>
  <si>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</si>
  <si>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</si>
  <si>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</si>
  <si>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</si>
  <si>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</si>
  <si>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</si>
  <si>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</si>
  <si>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</si>
  <si>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</si>
  <si>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</si>
  <si>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</si>
  <si>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</si>
  <si>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</si>
  <si>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</si>
  <si>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</si>
  <si>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</si>
  <si>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</si>
  <si>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</si>
  <si>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</si>
  <si>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</si>
  <si>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</si>
  <si>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</si>
  <si>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</si>
  <si>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</si>
  <si>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</si>
  <si>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</si>
  <si>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</si>
  <si>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</si>
  <si>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</si>
  <si>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</si>
  <si>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</si>
  <si>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</si>
  <si>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</si>
  <si>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</si>
  <si>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</si>
  <si>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</si>
  <si>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</si>
  <si>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</si>
  <si>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</si>
  <si>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</si>
  <si>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</si>
  <si>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</si>
  <si>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</si>
  <si>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</si>
  <si>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</si>
  <si>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</si>
  <si>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</si>
  <si>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</si>
  <si>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</si>
  <si>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</si>
  <si>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</si>
  <si>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</si>
  <si>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</si>
  <si>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</si>
  <si>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</si>
  <si>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</si>
  <si>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</si>
  <si>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</si>
  <si>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</si>
  <si>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</si>
  <si>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</si>
  <si>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</si>
  <si>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</si>
  <si>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</si>
  <si>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</si>
  <si>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</si>
  <si>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</si>
  <si>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</si>
  <si>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</si>
  <si>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</si>
  <si>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</si>
  <si>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</si>
  <si>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</si>
  <si>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</si>
  <si>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</si>
  <si>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</si>
  <si>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</si>
  <si>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</si>
  <si>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</si>
  <si>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</si>
  <si>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</si>
  <si>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</si>
  <si>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</si>
  <si>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</si>
  <si>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</si>
  <si>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</si>
  <si>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</si>
  <si>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</si>
  <si>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</si>
  <si>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</si>
  <si>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</si>
  <si>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</si>
  <si>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</si>
  <si>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</si>
  <si>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</si>
  <si>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</si>
  <si>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</si>
  <si>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</si>
  <si>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</si>
  <si>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</si>
  <si>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</si>
  <si>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</si>
  <si>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</si>
  <si>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</si>
  <si>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</si>
  <si>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</si>
  <si>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</si>
  <si>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</si>
  <si>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</si>
  <si>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</si>
  <si>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</si>
  <si>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</si>
  <si>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</si>
  <si>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</si>
  <si>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</si>
  <si>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</si>
  <si>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</si>
  <si>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</si>
  <si>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</si>
  <si>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</si>
  <si>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</si>
  <si>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</si>
  <si>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</si>
  <si>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</si>
  <si>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</si>
  <si>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</si>
  <si>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</si>
  <si>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</si>
  <si>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</si>
  <si>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</si>
  <si>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</si>
  <si>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</si>
  <si>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</si>
  <si>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</si>
  <si>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</si>
  <si>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</si>
  <si>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</si>
  <si>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</si>
  <si>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</si>
  <si>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</si>
  <si>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</si>
  <si>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</si>
  <si>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</si>
  <si>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</si>
  <si>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</si>
  <si>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</si>
  <si>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</si>
  <si>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</si>
  <si>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</si>
  <si>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</si>
  <si>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</si>
  <si>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</si>
  <si>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</si>
  <si>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</si>
  <si>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</si>
  <si>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</si>
  <si>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</si>
  <si>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</si>
  <si>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</si>
  <si>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</si>
  <si>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</si>
  <si>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</si>
  <si>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</si>
  <si>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</si>
  <si>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</si>
  <si>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</si>
  <si>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</si>
  <si>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</si>
  <si>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</si>
  <si>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</si>
  <si>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</si>
  <si>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</si>
  <si>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</si>
  <si>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</si>
  <si>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</si>
  <si>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</si>
  <si>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</si>
  <si>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</si>
  <si>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</si>
  <si>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</si>
  <si>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</si>
  <si>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</si>
  <si>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</si>
  <si>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</si>
  <si>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</si>
  <si>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</si>
  <si>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E</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</si>
  <si>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</si>
  <si>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</si>
  <si>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</si>
  <si>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</si>
  <si>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</si>
  <si>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</si>
  <si>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</si>
  <si>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</si>
  <si>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</si>
  <si>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</si>
  <si>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</si>
  <si>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</si>
  <si>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</si>
  <si>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</si>
  <si>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</si>
  <si>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</si>
  <si>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</si>
  <si>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</si>
  <si>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</si>
  <si>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</si>
  <si>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</si>
  <si>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</si>
  <si>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</si>
  <si>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</si>
  <si>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</si>
  <si>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</si>
  <si>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</si>
  <si>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</si>
  <si>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</si>
  <si>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</si>
  <si>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</si>
  <si>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</si>
  <si>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</si>
  <si>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</si>
  <si>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</si>
  <si>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</si>
  <si>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</si>
  <si>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</si>
  <si>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</si>
  <si>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</si>
  <si>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</si>
  <si>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</si>
  <si>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</si>
  <si>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</si>
  <si>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</si>
  <si>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</si>
  <si>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</si>
  <si>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</si>
  <si>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</si>
  <si>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</si>
  <si>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</si>
  <si>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</si>
  <si>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</si>
  <si>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</si>
  <si>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</si>
  <si>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</si>
  <si>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</si>
  <si>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</si>
  <si>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</si>
  <si>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</si>
  <si>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</si>
  <si>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</si>
  <si>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</si>
  <si>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</si>
  <si>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</si>
  <si>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</si>
  <si>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</si>
  <si>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</si>
  <si>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</si>
  <si>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</si>
  <si>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</si>
  <si>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</si>
  <si>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</si>
  <si>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</si>
  <si>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</si>
  <si>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</si>
  <si>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</si>
  <si>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</si>
  <si>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</si>
  <si>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</si>
  <si>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</si>
  <si>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</si>
  <si>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</si>
  <si>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</si>
  <si>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</si>
  <si>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</si>
  <si>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</si>
  <si>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</si>
  <si>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</si>
  <si>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</si>
  <si>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</si>
  <si>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</si>
  <si>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</si>
  <si>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</si>
  <si>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</si>
  <si>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</si>
  <si>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</si>
  <si>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</si>
  <si>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</si>
  <si>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</si>
  <si>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</si>
  <si>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</si>
  <si>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</si>
  <si>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</si>
  <si>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</si>
  <si>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</si>
  <si>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</si>
  <si>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</si>
  <si>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</si>
  <si>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</si>
  <si>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</si>
  <si>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</si>
  <si>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</si>
  <si>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</si>
  <si>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</si>
  <si>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</si>
  <si>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</si>
  <si>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</si>
  <si>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</si>
  <si>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</si>
  <si>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</si>
  <si>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</si>
  <si>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</si>
  <si>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</si>
  <si>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</si>
  <si>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</si>
  <si>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</si>
  <si>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</si>
  <si>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</si>
  <si>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</si>
  <si>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</si>
  <si>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</si>
  <si>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</si>
  <si>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</si>
  <si>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</si>
  <si>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</si>
  <si>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</si>
  <si>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</si>
  <si>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</si>
  <si>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</si>
  <si>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</si>
  <si>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</si>
  <si>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</si>
  <si>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</si>
  <si>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</si>
  <si>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</si>
  <si>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</si>
  <si>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</si>
  <si>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</si>
  <si>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</si>
  <si>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</si>
  <si>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</si>
  <si>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</si>
  <si>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</si>
  <si>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</si>
  <si>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</si>
  <si>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</si>
  <si>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</si>
  <si>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</si>
  <si>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</si>
  <si>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</si>
  <si>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</si>
  <si>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</si>
  <si>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</si>
  <si>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</si>
  <si>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</si>
  <si>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</si>
  <si>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</si>
  <si>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</si>
  <si>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</si>
  <si>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</si>
  <si>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</si>
  <si>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</si>
  <si>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</si>
  <si>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</si>
  <si>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</si>
  <si>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</si>
  <si>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</si>
  <si>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</si>
  <si>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</si>
  <si>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</si>
  <si>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</si>
  <si>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</si>
  <si>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</si>
  <si>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</si>
  <si>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</si>
  <si>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</si>
  <si>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</si>
  <si>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</si>
  <si>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</si>
  <si>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</si>
  <si>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</si>
  <si>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</si>
  <si>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</si>
  <si>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</si>
  <si>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</si>
  <si>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</si>
  <si>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</si>
  <si>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</si>
  <si>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</si>
  <si>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</si>
  <si>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</si>
  <si>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</si>
  <si>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</si>
  <si>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</si>
  <si>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</si>
  <si>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</si>
  <si>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</si>
  <si>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</si>
  <si>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</si>
  <si>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</si>
  <si>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</si>
  <si>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</si>
  <si>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</si>
  <si>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</si>
  <si>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</si>
  <si>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</si>
  <si>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</si>
  <si>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</si>
  <si>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</si>
  <si>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</si>
  <si>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</si>
  <si>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</si>
  <si>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</si>
  <si>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</si>
  <si>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</si>
  <si>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</si>
  <si>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</si>
  <si>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</si>
  <si>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</si>
  <si>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</si>
  <si>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</si>
  <si>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</si>
  <si>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</si>
  <si>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</si>
  <si>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</si>
  <si>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</si>
  <si>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</si>
  <si>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</si>
  <si>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</si>
  <si>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</si>
  <si>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</si>
  <si>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</si>
  <si>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</si>
  <si>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</si>
  <si>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</si>
  <si>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</si>
  <si>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</si>
  <si>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</si>
  <si>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</si>
  <si>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</si>
  <si>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</si>
  <si>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</si>
  <si>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</si>
  <si>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</si>
  <si>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</si>
  <si>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</si>
  <si>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</si>
  <si>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</si>
  <si>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</si>
  <si>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</si>
  <si>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</si>
  <si>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</si>
  <si>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</si>
  <si>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</si>
  <si>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</si>
  <si>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</si>
  <si>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</si>
  <si>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</si>
  <si>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</si>
  <si>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</si>
  <si>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</si>
  <si>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</si>
  <si>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</si>
  <si>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</si>
  <si>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</si>
  <si>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</si>
  <si>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</si>
  <si>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</si>
  <si>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</si>
  <si>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</si>
  <si>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</si>
  <si>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</si>
  <si>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</si>
  <si>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</si>
  <si>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</si>
  <si>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</si>
  <si>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</si>
  <si>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</si>
  <si>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</si>
  <si>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</si>
  <si>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</si>
  <si>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</si>
  <si>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</si>
  <si>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</si>
  <si>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</si>
  <si>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</si>
  <si>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</si>
  <si>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</si>
  <si>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</si>
  <si>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</si>
  <si>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</si>
  <si>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</si>
  <si>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</si>
  <si>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</si>
  <si>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</si>
  <si>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</si>
  <si>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</si>
  <si>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</si>
  <si>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</si>
  <si>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</si>
  <si>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</si>
  <si>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</si>
  <si>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</si>
  <si>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</si>
  <si>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</si>
  <si>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</si>
  <si>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</si>
  <si>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</si>
  <si>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</si>
  <si>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</si>
  <si>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</si>
  <si>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</si>
  <si>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</si>
  <si>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</si>
  <si>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</si>
  <si>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</si>
  <si>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</si>
  <si>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</si>
  <si>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</si>
  <si>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</si>
  <si>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</si>
  <si>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</si>
  <si>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</si>
  <si>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</si>
  <si>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</si>
  <si>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</si>
  <si>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</si>
  <si>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</si>
  <si>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</si>
  <si>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</si>
  <si>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</si>
  <si>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</si>
  <si>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</si>
  <si>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</si>
  <si>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</si>
  <si>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</si>
  <si>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</si>
  <si>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</si>
  <si>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</si>
  <si>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</si>
  <si>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</si>
  <si>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</si>
  <si>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</si>
  <si>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</si>
  <si>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</si>
  <si>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</si>
  <si>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</si>
  <si>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</si>
  <si>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</si>
  <si>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</si>
  <si>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</si>
  <si>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</si>
  <si>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</si>
  <si>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</si>
  <si>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</si>
  <si>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</si>
  <si>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</si>
  <si>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</si>
  <si>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</si>
  <si>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</si>
  <si>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</si>
  <si>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</si>
  <si>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</si>
  <si>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</si>
  <si>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</si>
  <si>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</si>
  <si>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</si>
  <si>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</si>
  <si>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</si>
  <si>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</si>
  <si>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</si>
  <si>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</si>
  <si>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</si>
  <si>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</si>
  <si>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</si>
  <si>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2022</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</si>
  <si>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</si>
  <si>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</si>
  <si>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</si>
  <si>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</si>
  <si>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</si>
  <si>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</si>
  <si>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</si>
  <si>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</si>
  <si>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</si>
  <si>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</si>
  <si>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Cut-off Date: 31/12/22</t>
  </si>
  <si>
    <t>31 December 2022</t>
  </si>
  <si>
    <t>Q4 2022</t>
  </si>
  <si>
    <t>Reporting Date: 21/02/23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</si>
</sst>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 numFmtId="172" formatCode="_-* #,##0.0\ _k_r_._-;\-* #,##0.0\ _k_r_._-;_-* &quot;-&quot;?\ _k_r_.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11"/>
      <color rgb="FF000000"/>
      <name val="Calibri"/>
      <family val="2"/>
    </font>
    <font>
      <sz val="9"/>
      <name val="Calibri"/>
      <family val="2"/>
      <scheme val="minor"/>
    </font>
    <font>
      <b/>
      <sz val="9"/>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172" fontId="0" fillId="4" borderId="0" xfId="0" applyNumberFormat="1" applyFill="1"/>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171" fontId="6" fillId="10" borderId="0" xfId="0" applyNumberFormat="1" applyFont="1" applyFill="1"/>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15"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86" fillId="0" borderId="0" xfId="0" applyFont="1" applyAlignment="1" applyProtection="1">
      <alignment horizontal="left" vertical="center" wrapText="1"/>
      <protection locked="0"/>
    </xf>
    <xf numFmtId="0" fontId="14" fillId="0" borderId="0" xfId="2" applyProtection="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58FF77E3-68B9-4897-B26B-636CD8AFAF43}"/>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5D8CBFD7-D3CE-4045-818C-314F0C86A3A9}"/>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9128C7C9-F8A3-450A-8FD1-20D14BDA11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009C2343-DD47-416C-9E2E-D49BBC9B065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52B04F73-599B-49EB-94AC-84B746C5CDD1}"/>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E</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ysClr val="windowText" lastClr="000000"/>
              </a:solidFill>
              <a:latin typeface="+mn-lt"/>
              <a:ea typeface="+mn-ea"/>
              <a:cs typeface="+mn-cs"/>
            </a:rPr>
            <a:t>21/02/2023</a:t>
          </a:r>
        </a:p>
        <a:p>
          <a:endParaRPr lang="en-GB" sz="1100" b="0">
            <a:solidFill>
              <a:sysClr val="windowText" lastClr="000000"/>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31/12/2022</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580587E9-61E8-4EE7-B599-037D4B4C9B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C88DB2FA-3463-4927-87BB-FE25971479C3}"/>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a:t>
          </a:r>
          <a:r>
            <a:rPr lang="en-GB" sz="1100" baseline="0">
              <a:solidFill>
                <a:schemeClr val="dk1"/>
              </a:solidFill>
              <a:effectLst/>
              <a:latin typeface="Arial" panose="020B0604020202020204" pitchFamily="34" charset="0"/>
              <a:ea typeface="+mn-ea"/>
              <a:cs typeface="Arial" panose="020B0604020202020204" pitchFamily="34" charset="0"/>
            </a:rPr>
            <a:t>in the Covered Bond Directive article 14 </a:t>
          </a:r>
          <a:r>
            <a:rPr lang="en-GB" sz="1100" baseline="0">
              <a:solidFill>
                <a:schemeClr val="dk1"/>
              </a:solidFill>
              <a:latin typeface="Arial" pitchFamily="34" charset="0"/>
              <a:ea typeface="+mn-ea"/>
              <a:cs typeface="Arial" pitchFamily="34" charset="0"/>
            </a:rPr>
            <a:t>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D6B2453A-42A1-435C-AC5D-29ADEB14951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0090FB8A-94D4-4E78-9C15-0E215ADEB0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557A69EE-8F99-4EC2-AC94-2DE832B419E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E35C1CD4-9E0D-4859-B3F6-19A0BB14D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2D24AC03-6134-4CAC-8FB1-4152A950AA5E}"/>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4B3E43B2-9EAB-4614-A4E8-48B1763D9A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3B3F4E9F-9778-4FE0-9ABB-5428AB982D7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2C85BFDC-1F21-4BDB-8DFD-6A7FCE95C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A3D376BB-4CB1-4792-8F7C-5BD91C4C006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6598C15D-9D9B-4573-8B8A-2442CD7DE1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E0A66AED-85F2-4D73-9DA7-CD75A504D471}"/>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6A0B21B4-8BD2-493E-8790-3F1A099020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761B3477-DC6B-4C68-860B-0C60E99F2D2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17961-7A6E-4486-AF36-2396D5EE72AC}">
  <sheetPr>
    <tabColor rgb="FF243386"/>
    <pageSetUpPr fitToPage="1"/>
  </sheetPr>
  <dimension ref="B1:F46"/>
  <sheetViews>
    <sheetView zoomScale="85" zoomScaleNormal="85" workbookViewId="0">
      <selection activeCell="C10" sqref="C10:C42"/>
    </sheetView>
  </sheetViews>
  <sheetFormatPr defaultColWidth="15.85546875" defaultRowHeight="15" x14ac:dyDescent="0.25"/>
  <cols>
    <col min="1" max="1" width="3.42578125" style="376" customWidth="1"/>
    <col min="2" max="2" width="68.42578125" style="376" bestFit="1" customWidth="1"/>
    <col min="3" max="6" width="15.7109375" style="376" bestFit="1" customWidth="1"/>
    <col min="7" max="7" width="5.140625" style="376" customWidth="1"/>
    <col min="8" max="16384" width="15.85546875" style="376"/>
  </cols>
  <sheetData>
    <row r="1" spans="2:6" ht="12" customHeight="1" x14ac:dyDescent="0.25"/>
    <row r="2" spans="2:6" ht="12" customHeight="1" x14ac:dyDescent="0.25"/>
    <row r="3" spans="2:6" ht="12" customHeight="1" x14ac:dyDescent="0.25"/>
    <row r="4" spans="2:6" ht="36" customHeight="1" x14ac:dyDescent="0.25">
      <c r="B4" s="397" t="s">
        <v>2495</v>
      </c>
      <c r="C4" s="619"/>
      <c r="D4" s="619"/>
    </row>
    <row r="5" spans="2:6" ht="15.75" x14ac:dyDescent="0.25">
      <c r="B5" s="398" t="s">
        <v>2496</v>
      </c>
      <c r="C5" s="399"/>
      <c r="D5" s="399"/>
      <c r="E5" s="399"/>
      <c r="F5" s="399"/>
    </row>
    <row r="6" spans="2:6" ht="3.75" customHeight="1" x14ac:dyDescent="0.25">
      <c r="B6" s="400"/>
      <c r="C6" s="401"/>
      <c r="D6" s="401"/>
      <c r="E6" s="401"/>
      <c r="F6" s="401"/>
    </row>
    <row r="7" spans="2:6" ht="3" customHeight="1" x14ac:dyDescent="0.25">
      <c r="B7" s="400"/>
    </row>
    <row r="8" spans="2:6" ht="3.75" customHeight="1" x14ac:dyDescent="0.25"/>
    <row r="9" spans="2:6" x14ac:dyDescent="0.25">
      <c r="B9" s="402" t="s">
        <v>2497</v>
      </c>
      <c r="C9" s="403" t="s">
        <v>2777</v>
      </c>
      <c r="D9" s="403"/>
      <c r="E9" s="403"/>
      <c r="F9" s="403"/>
    </row>
    <row r="10" spans="2:6" x14ac:dyDescent="0.25">
      <c r="B10" s="404" t="s">
        <v>2498</v>
      </c>
      <c r="C10" s="405">
        <v>1600131.2192052901</v>
      </c>
      <c r="D10" s="406"/>
      <c r="E10" s="406"/>
      <c r="F10" s="406"/>
    </row>
    <row r="11" spans="2:6" x14ac:dyDescent="0.25">
      <c r="B11" s="404" t="s">
        <v>2499</v>
      </c>
      <c r="C11" s="405">
        <v>1292118.62074941</v>
      </c>
      <c r="D11" s="406"/>
      <c r="E11" s="406"/>
      <c r="F11" s="406"/>
    </row>
    <row r="12" spans="2:6" x14ac:dyDescent="0.25">
      <c r="B12" s="407" t="s">
        <v>2500</v>
      </c>
      <c r="C12" s="408">
        <v>1292118.62074941</v>
      </c>
      <c r="D12" s="409"/>
      <c r="E12" s="409"/>
      <c r="F12" s="409"/>
    </row>
    <row r="13" spans="2:6" x14ac:dyDescent="0.25">
      <c r="B13" s="410" t="s">
        <v>2501</v>
      </c>
      <c r="C13" s="411">
        <v>0.20100000000000001</v>
      </c>
      <c r="D13" s="411"/>
      <c r="E13" s="411"/>
      <c r="F13" s="411"/>
    </row>
    <row r="14" spans="2:6" x14ac:dyDescent="0.25">
      <c r="B14" s="404" t="s">
        <v>2502</v>
      </c>
      <c r="C14" s="412">
        <v>0.22500000000000001</v>
      </c>
      <c r="D14" s="412"/>
      <c r="E14" s="412"/>
      <c r="F14" s="412"/>
    </row>
    <row r="15" spans="2:6" x14ac:dyDescent="0.25">
      <c r="B15" s="404" t="s">
        <v>2503</v>
      </c>
      <c r="C15" s="405">
        <v>1254266.92062835</v>
      </c>
      <c r="D15" s="406"/>
      <c r="E15" s="406"/>
      <c r="F15" s="406"/>
    </row>
    <row r="16" spans="2:6" x14ac:dyDescent="0.25">
      <c r="B16" s="404" t="s">
        <v>2504</v>
      </c>
      <c r="C16" s="405">
        <v>51641.071835769995</v>
      </c>
      <c r="D16" s="406"/>
      <c r="E16" s="406"/>
      <c r="F16" s="406"/>
    </row>
    <row r="17" spans="2:6" x14ac:dyDescent="0.25">
      <c r="B17" s="413" t="s">
        <v>2505</v>
      </c>
      <c r="C17" s="405">
        <v>692.20980683000016</v>
      </c>
      <c r="D17" s="406"/>
      <c r="E17" s="406"/>
      <c r="F17" s="406"/>
    </row>
    <row r="18" spans="2:6" x14ac:dyDescent="0.25">
      <c r="B18" s="414" t="s">
        <v>2506</v>
      </c>
      <c r="C18" s="415">
        <v>36654</v>
      </c>
      <c r="D18" s="416"/>
      <c r="E18" s="416"/>
      <c r="F18" s="416"/>
    </row>
    <row r="19" spans="2:6" x14ac:dyDescent="0.25">
      <c r="B19" s="417" t="s">
        <v>2507</v>
      </c>
      <c r="C19" s="415">
        <v>-80.024249799999993</v>
      </c>
      <c r="D19" s="416"/>
      <c r="E19" s="416"/>
      <c r="F19" s="416"/>
    </row>
    <row r="20" spans="2:6" x14ac:dyDescent="0.25">
      <c r="B20" s="404" t="s">
        <v>2508</v>
      </c>
      <c r="C20" s="405">
        <v>8.7552419199999996</v>
      </c>
      <c r="D20" s="406"/>
      <c r="E20" s="406"/>
      <c r="F20" s="406"/>
    </row>
    <row r="21" spans="2:6" ht="9.75" customHeight="1" x14ac:dyDescent="0.25">
      <c r="B21" s="400"/>
      <c r="C21" s="401"/>
      <c r="D21" s="401"/>
      <c r="E21" s="401"/>
      <c r="F21" s="401"/>
    </row>
    <row r="22" spans="2:6" ht="15.75" x14ac:dyDescent="0.25">
      <c r="B22" s="418"/>
      <c r="C22" s="401"/>
      <c r="D22" s="401"/>
      <c r="E22" s="401"/>
      <c r="F22" s="401"/>
    </row>
    <row r="23" spans="2:6" x14ac:dyDescent="0.25">
      <c r="B23" s="419" t="s">
        <v>2509</v>
      </c>
      <c r="C23" s="420"/>
      <c r="D23" s="420"/>
      <c r="E23" s="420"/>
      <c r="F23" s="420"/>
    </row>
    <row r="24" spans="2:6" x14ac:dyDescent="0.25">
      <c r="B24" s="421" t="s">
        <v>2510</v>
      </c>
      <c r="C24" s="422">
        <v>1254266.92062835</v>
      </c>
      <c r="D24" s="423"/>
      <c r="E24" s="423"/>
      <c r="F24" s="423"/>
    </row>
    <row r="25" spans="2:6" x14ac:dyDescent="0.25">
      <c r="B25" s="419" t="s">
        <v>2511</v>
      </c>
      <c r="C25" s="419"/>
      <c r="D25" s="420"/>
      <c r="E25" s="420"/>
      <c r="F25" s="420"/>
    </row>
    <row r="26" spans="2:6" ht="3" customHeight="1" x14ac:dyDescent="0.25">
      <c r="B26" s="424"/>
      <c r="C26" s="425"/>
      <c r="D26" s="420"/>
      <c r="E26" s="420"/>
      <c r="F26" s="420"/>
    </row>
    <row r="27" spans="2:6" x14ac:dyDescent="0.25">
      <c r="B27" s="407" t="s">
        <v>2512</v>
      </c>
      <c r="C27" s="426"/>
      <c r="D27" s="413"/>
      <c r="E27" s="413"/>
      <c r="F27" s="413"/>
    </row>
    <row r="28" spans="2:6" x14ac:dyDescent="0.25">
      <c r="B28" s="427" t="s">
        <v>2513</v>
      </c>
      <c r="C28" s="428">
        <v>1.2784108450759888</v>
      </c>
      <c r="D28" s="429"/>
      <c r="E28" s="429"/>
      <c r="F28" s="430"/>
    </row>
    <row r="29" spans="2:6" x14ac:dyDescent="0.25">
      <c r="B29" s="427" t="s">
        <v>2514</v>
      </c>
      <c r="C29" s="428">
        <v>19.247327082402247</v>
      </c>
      <c r="D29" s="430"/>
      <c r="E29" s="430"/>
      <c r="F29" s="430"/>
    </row>
    <row r="30" spans="2:6" x14ac:dyDescent="0.25">
      <c r="B30" s="427" t="s">
        <v>2515</v>
      </c>
      <c r="C30" s="428">
        <v>1233.7411827008716</v>
      </c>
      <c r="D30" s="430"/>
      <c r="E30" s="430"/>
      <c r="F30" s="430"/>
    </row>
    <row r="31" spans="2:6" x14ac:dyDescent="0.25">
      <c r="B31" s="407" t="s">
        <v>2516</v>
      </c>
      <c r="C31" s="431"/>
      <c r="D31" s="432"/>
      <c r="E31" s="432"/>
      <c r="F31" s="432"/>
    </row>
    <row r="32" spans="2:6" x14ac:dyDescent="0.25">
      <c r="B32" s="427" t="s">
        <v>2517</v>
      </c>
      <c r="C32" s="428">
        <v>1188.0518174957563</v>
      </c>
      <c r="D32" s="430"/>
      <c r="E32" s="430"/>
      <c r="F32" s="430"/>
    </row>
    <row r="33" spans="2:6" x14ac:dyDescent="0.25">
      <c r="B33" s="427" t="s">
        <v>2518</v>
      </c>
      <c r="C33" s="428">
        <v>35.331950329445149</v>
      </c>
      <c r="D33" s="430"/>
      <c r="E33" s="430"/>
      <c r="F33" s="430"/>
    </row>
    <row r="34" spans="2:6" x14ac:dyDescent="0.25">
      <c r="B34" s="427" t="s">
        <v>2519</v>
      </c>
      <c r="C34" s="433">
        <v>0</v>
      </c>
      <c r="D34" s="434"/>
      <c r="E34" s="434"/>
      <c r="F34" s="434"/>
    </row>
    <row r="35" spans="2:6" x14ac:dyDescent="0.25">
      <c r="B35" s="427" t="s">
        <v>2520</v>
      </c>
      <c r="C35" s="435">
        <v>30.883152803148665</v>
      </c>
      <c r="D35" s="434"/>
      <c r="E35" s="434"/>
      <c r="F35" s="434"/>
    </row>
    <row r="36" spans="2:6" x14ac:dyDescent="0.25">
      <c r="B36" s="407" t="s">
        <v>2521</v>
      </c>
      <c r="C36" s="436"/>
      <c r="D36" s="432"/>
      <c r="E36" s="432"/>
      <c r="F36" s="432"/>
    </row>
    <row r="37" spans="2:6" ht="30" x14ac:dyDescent="0.25">
      <c r="B37" s="427" t="s">
        <v>2522</v>
      </c>
      <c r="C37" s="428">
        <v>950.1079174545747</v>
      </c>
      <c r="D37" s="430"/>
      <c r="E37" s="430"/>
      <c r="F37" s="430"/>
    </row>
    <row r="38" spans="2:6" ht="30" x14ac:dyDescent="0.25">
      <c r="B38" s="427" t="s">
        <v>2523</v>
      </c>
      <c r="C38" s="428">
        <v>232.76922261209756</v>
      </c>
      <c r="D38" s="430"/>
      <c r="E38" s="430"/>
      <c r="F38" s="430"/>
    </row>
    <row r="39" spans="2:6" x14ac:dyDescent="0.25">
      <c r="B39" s="427" t="s">
        <v>2524</v>
      </c>
      <c r="C39" s="428">
        <v>71.389780561677696</v>
      </c>
      <c r="D39" s="430"/>
      <c r="E39" s="430"/>
      <c r="F39" s="430"/>
    </row>
    <row r="40" spans="2:6" x14ac:dyDescent="0.25">
      <c r="B40" s="407" t="s">
        <v>2525</v>
      </c>
      <c r="C40" s="437"/>
      <c r="D40" s="438"/>
      <c r="E40" s="438"/>
      <c r="F40" s="438"/>
    </row>
    <row r="41" spans="2:6" x14ac:dyDescent="0.25">
      <c r="B41" s="404" t="s">
        <v>2526</v>
      </c>
      <c r="C41" s="439">
        <v>17.652999999999999</v>
      </c>
      <c r="D41" s="440"/>
      <c r="E41" s="440"/>
      <c r="F41" s="441"/>
    </row>
    <row r="42" spans="2:6" ht="30" x14ac:dyDescent="0.25">
      <c r="B42" s="413" t="s">
        <v>2527</v>
      </c>
      <c r="C42" s="442">
        <v>5.9189999999999996</v>
      </c>
      <c r="D42" s="443"/>
      <c r="E42" s="443"/>
      <c r="F42" s="443"/>
    </row>
    <row r="46" spans="2:6" x14ac:dyDescent="0.25">
      <c r="F46" s="444" t="s">
        <v>2528</v>
      </c>
    </row>
  </sheetData>
  <mergeCells count="1">
    <mergeCell ref="C4:D4"/>
  </mergeCells>
  <hyperlinks>
    <hyperlink ref="F46" location="Contents!A1" display="To Contents" xr:uid="{34364C5F-4315-4692-9DA4-9D512ED473E4}"/>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C8BF-E1C0-474E-990E-C4CBA1FDDB19}">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6" customWidth="1"/>
    <col min="2" max="2" width="60.85546875" style="376" customWidth="1"/>
    <col min="3" max="3" width="21.5703125" style="376" customWidth="1"/>
    <col min="4" max="4" width="19.42578125" style="376" customWidth="1"/>
    <col min="5" max="5" width="17.7109375" style="376" customWidth="1"/>
    <col min="6" max="6" width="18.140625" style="376" bestFit="1" customWidth="1"/>
    <col min="7" max="7" width="10.7109375" style="376" customWidth="1"/>
    <col min="8" max="8" width="13.7109375" style="376" bestFit="1" customWidth="1"/>
    <col min="9" max="9" width="10.85546875" style="376" customWidth="1"/>
    <col min="10" max="10" width="5.5703125" style="376" bestFit="1" customWidth="1"/>
    <col min="11" max="11" width="9.28515625" style="376" bestFit="1" customWidth="1"/>
    <col min="12" max="12" width="8.85546875" style="376" customWidth="1"/>
    <col min="13" max="16384" width="9.140625" style="376"/>
  </cols>
  <sheetData>
    <row r="3" spans="2:9" ht="12" customHeight="1" x14ac:dyDescent="0.25"/>
    <row r="4" spans="2:9" ht="36" x14ac:dyDescent="0.25">
      <c r="B4" s="397" t="s">
        <v>2529</v>
      </c>
      <c r="C4" s="397"/>
      <c r="D4" s="397"/>
      <c r="E4" s="397"/>
      <c r="F4" s="397"/>
      <c r="G4" s="397"/>
      <c r="H4" s="397"/>
      <c r="I4" s="397"/>
    </row>
    <row r="5" spans="2:9" ht="4.5" customHeight="1" x14ac:dyDescent="0.25">
      <c r="B5" s="625"/>
      <c r="C5" s="625"/>
      <c r="D5" s="625"/>
      <c r="E5" s="625"/>
      <c r="F5" s="625"/>
      <c r="G5" s="625"/>
      <c r="H5" s="625"/>
      <c r="I5" s="625"/>
    </row>
    <row r="6" spans="2:9" ht="5.25" customHeight="1" x14ac:dyDescent="0.25">
      <c r="B6" s="445"/>
      <c r="C6" s="445"/>
      <c r="D6" s="445"/>
      <c r="E6" s="445"/>
      <c r="F6" s="445"/>
      <c r="G6" s="445"/>
      <c r="H6" s="445"/>
      <c r="I6" s="445"/>
    </row>
    <row r="7" spans="2:9" ht="30.75" customHeight="1" x14ac:dyDescent="0.25">
      <c r="B7" s="446" t="s">
        <v>2530</v>
      </c>
      <c r="C7" s="447"/>
      <c r="D7" s="447"/>
      <c r="E7" s="447"/>
      <c r="F7" s="447" t="str">
        <f>'D. General Issuer Details'!C9</f>
        <v>Q4 2022</v>
      </c>
      <c r="G7" s="447"/>
      <c r="H7" s="447"/>
      <c r="I7" s="447"/>
    </row>
    <row r="8" spans="2:9" x14ac:dyDescent="0.25">
      <c r="B8" s="448" t="s">
        <v>2531</v>
      </c>
      <c r="F8" s="405">
        <f>F10+F13</f>
        <v>582135.70495498925</v>
      </c>
      <c r="G8" s="406"/>
      <c r="H8" s="406"/>
      <c r="I8" s="449"/>
    </row>
    <row r="9" spans="2:9" x14ac:dyDescent="0.25">
      <c r="B9" s="450" t="s">
        <v>2532</v>
      </c>
      <c r="F9" s="451">
        <v>1</v>
      </c>
      <c r="G9" s="406"/>
      <c r="H9" s="406"/>
      <c r="I9" s="449"/>
    </row>
    <row r="10" spans="2:9" x14ac:dyDescent="0.25">
      <c r="B10" s="448" t="s">
        <v>2533</v>
      </c>
      <c r="F10" s="452">
        <f>'A. HTT General'!C56</f>
        <v>18438.18868772222</v>
      </c>
      <c r="G10" s="453"/>
      <c r="H10" s="453"/>
      <c r="I10" s="454"/>
    </row>
    <row r="11" spans="2:9" x14ac:dyDescent="0.25">
      <c r="B11" s="448" t="s">
        <v>2534</v>
      </c>
      <c r="C11" s="448" t="s">
        <v>130</v>
      </c>
      <c r="D11" s="448"/>
      <c r="E11" s="448"/>
      <c r="F11" s="455">
        <f>F10/F13</f>
        <v>3.2709366558535777E-2</v>
      </c>
      <c r="G11" s="454"/>
      <c r="H11" s="454"/>
      <c r="I11" s="454"/>
    </row>
    <row r="12" spans="2:9" x14ac:dyDescent="0.25">
      <c r="B12" s="456"/>
      <c r="C12" s="457" t="s">
        <v>2535</v>
      </c>
      <c r="D12" s="457"/>
      <c r="E12" s="457"/>
      <c r="F12" s="458">
        <v>0.08</v>
      </c>
      <c r="G12" s="458"/>
      <c r="H12" s="458"/>
      <c r="I12" s="459"/>
    </row>
    <row r="13" spans="2:9" x14ac:dyDescent="0.25">
      <c r="B13" s="448" t="s">
        <v>2536</v>
      </c>
      <c r="F13" s="460">
        <f>'D. Table 1-3 - Lending'!I26</f>
        <v>563697.51626726706</v>
      </c>
      <c r="G13" s="449"/>
      <c r="H13" s="449"/>
      <c r="I13" s="449"/>
    </row>
    <row r="14" spans="2:9" x14ac:dyDescent="0.25">
      <c r="C14" s="448" t="s">
        <v>2537</v>
      </c>
      <c r="D14" s="448"/>
      <c r="E14" s="448"/>
      <c r="F14" s="460">
        <v>0</v>
      </c>
      <c r="G14" s="449"/>
      <c r="H14" s="449"/>
      <c r="I14" s="449"/>
    </row>
    <row r="15" spans="2:9" x14ac:dyDescent="0.25">
      <c r="B15" s="448" t="s">
        <v>2538</v>
      </c>
      <c r="F15" s="461">
        <v>1.1519999999999999</v>
      </c>
      <c r="G15" s="449"/>
      <c r="H15" s="449"/>
      <c r="I15" s="449"/>
    </row>
    <row r="16" spans="2:9" x14ac:dyDescent="0.25">
      <c r="B16" s="448" t="s">
        <v>2539</v>
      </c>
      <c r="F16" s="460">
        <v>0</v>
      </c>
      <c r="G16" s="449"/>
      <c r="H16" s="449"/>
      <c r="I16" s="449"/>
    </row>
    <row r="17" spans="1:9" x14ac:dyDescent="0.25">
      <c r="A17" s="433"/>
      <c r="B17" s="462" t="s">
        <v>2540</v>
      </c>
      <c r="C17" s="433"/>
      <c r="F17" s="460">
        <v>0</v>
      </c>
      <c r="G17" s="449"/>
      <c r="H17" s="449"/>
      <c r="I17" s="449"/>
    </row>
    <row r="18" spans="1:9" x14ac:dyDescent="0.25">
      <c r="A18" s="433"/>
      <c r="B18" s="462" t="s">
        <v>2541</v>
      </c>
      <c r="C18" s="433"/>
      <c r="D18" s="463"/>
      <c r="E18" s="463"/>
      <c r="F18" s="464">
        <v>1746.72860663918</v>
      </c>
      <c r="G18" s="465"/>
      <c r="H18" s="466"/>
      <c r="I18" s="466"/>
    </row>
    <row r="19" spans="1:9" x14ac:dyDescent="0.25">
      <c r="A19" s="433"/>
      <c r="B19" s="462" t="s">
        <v>2542</v>
      </c>
      <c r="C19" s="433"/>
      <c r="D19" s="463"/>
      <c r="E19" s="463"/>
      <c r="F19" s="464">
        <v>7587.0215033165077</v>
      </c>
      <c r="G19" s="465"/>
      <c r="H19" s="466"/>
      <c r="I19" s="466"/>
    </row>
    <row r="20" spans="1:9" x14ac:dyDescent="0.25">
      <c r="A20" s="433"/>
      <c r="B20" s="462" t="s">
        <v>2543</v>
      </c>
      <c r="C20" s="433"/>
      <c r="D20" s="463"/>
      <c r="E20" s="463"/>
      <c r="F20" s="467">
        <f>F10-F19</f>
        <v>10851.167184405713</v>
      </c>
      <c r="G20" s="465"/>
      <c r="H20" s="466"/>
      <c r="I20" s="466"/>
    </row>
    <row r="21" spans="1:9" x14ac:dyDescent="0.25">
      <c r="A21" s="433"/>
      <c r="B21" s="468"/>
      <c r="C21" s="433"/>
      <c r="D21" s="463"/>
      <c r="E21" s="463"/>
      <c r="F21" s="465"/>
      <c r="G21" s="465"/>
      <c r="H21" s="466"/>
      <c r="I21" s="466"/>
    </row>
    <row r="22" spans="1:9" x14ac:dyDescent="0.25">
      <c r="A22" s="433"/>
      <c r="B22" s="469" t="s">
        <v>2544</v>
      </c>
      <c r="C22" s="470"/>
      <c r="D22" s="471"/>
      <c r="E22" s="471"/>
      <c r="F22" s="472" t="s">
        <v>2545</v>
      </c>
      <c r="G22" s="472"/>
      <c r="H22" s="473"/>
      <c r="I22" s="473"/>
    </row>
    <row r="23" spans="1:9" ht="7.5" customHeight="1" x14ac:dyDescent="0.25"/>
    <row r="24" spans="1:9" ht="18" x14ac:dyDescent="0.25">
      <c r="B24" s="397" t="s">
        <v>2546</v>
      </c>
      <c r="C24" s="397"/>
      <c r="D24" s="397"/>
      <c r="E24" s="397"/>
      <c r="F24" s="397"/>
      <c r="G24" s="397"/>
      <c r="H24" s="397"/>
      <c r="I24" s="397"/>
    </row>
    <row r="25" spans="1:9" ht="5.25" customHeight="1" x14ac:dyDescent="0.25">
      <c r="B25" s="445"/>
      <c r="C25" s="445"/>
      <c r="D25" s="445"/>
      <c r="E25" s="445"/>
      <c r="F25" s="445"/>
      <c r="G25" s="445"/>
      <c r="H25" s="445"/>
      <c r="I25" s="445"/>
    </row>
    <row r="26" spans="1:9" ht="32.25" customHeight="1" x14ac:dyDescent="0.25">
      <c r="B26" s="446" t="s">
        <v>2530</v>
      </c>
      <c r="C26" s="447"/>
      <c r="D26" s="447"/>
      <c r="E26" s="447"/>
      <c r="F26" s="447" t="str">
        <f>+F7</f>
        <v>Q4 2022</v>
      </c>
      <c r="G26" s="447"/>
      <c r="H26" s="447"/>
      <c r="I26" s="447"/>
    </row>
    <row r="27" spans="1:9" x14ac:dyDescent="0.25">
      <c r="B27" s="448" t="s">
        <v>2536</v>
      </c>
      <c r="F27" s="460">
        <f>F13</f>
        <v>563697.51626726706</v>
      </c>
      <c r="G27" s="474"/>
      <c r="H27" s="474"/>
      <c r="I27" s="401"/>
    </row>
    <row r="28" spans="1:9" x14ac:dyDescent="0.25">
      <c r="B28" s="448" t="s">
        <v>2547</v>
      </c>
      <c r="F28" s="467">
        <v>450692</v>
      </c>
      <c r="G28" s="474"/>
      <c r="H28" s="474"/>
      <c r="I28" s="401"/>
    </row>
    <row r="29" spans="1:9" x14ac:dyDescent="0.25">
      <c r="B29" s="462" t="s">
        <v>2548</v>
      </c>
      <c r="C29" s="450" t="s">
        <v>2549</v>
      </c>
      <c r="D29" s="462"/>
      <c r="E29" s="462"/>
      <c r="F29" s="460">
        <v>0</v>
      </c>
      <c r="G29" s="475"/>
      <c r="H29" s="475"/>
      <c r="I29" s="476"/>
    </row>
    <row r="30" spans="1:9" x14ac:dyDescent="0.25">
      <c r="B30" s="433"/>
      <c r="C30" s="462" t="s">
        <v>2550</v>
      </c>
      <c r="D30" s="462"/>
      <c r="E30" s="462"/>
      <c r="F30" s="477">
        <v>0</v>
      </c>
      <c r="G30" s="478"/>
      <c r="H30" s="478"/>
      <c r="I30" s="478"/>
    </row>
    <row r="31" spans="1:9" x14ac:dyDescent="0.25">
      <c r="B31" s="433"/>
      <c r="C31" s="462" t="s">
        <v>2551</v>
      </c>
      <c r="D31" s="462"/>
      <c r="E31" s="462"/>
      <c r="F31" s="479"/>
      <c r="G31" s="480"/>
      <c r="H31" s="480"/>
      <c r="I31" s="480"/>
    </row>
    <row r="32" spans="1:9" x14ac:dyDescent="0.25">
      <c r="B32" s="433"/>
      <c r="C32" s="462" t="s">
        <v>2552</v>
      </c>
      <c r="D32" s="462"/>
      <c r="E32" s="462"/>
      <c r="F32" s="467"/>
      <c r="G32" s="480"/>
      <c r="H32" s="480"/>
      <c r="I32" s="480"/>
    </row>
    <row r="33" spans="2:9" x14ac:dyDescent="0.25">
      <c r="B33" s="433"/>
      <c r="C33" s="462" t="s">
        <v>2553</v>
      </c>
      <c r="D33" s="462"/>
      <c r="E33" s="462"/>
      <c r="F33" s="467">
        <v>1.0066819999999999E-2</v>
      </c>
      <c r="G33" s="480"/>
      <c r="H33" s="480"/>
      <c r="I33" s="480"/>
    </row>
    <row r="34" spans="2:9" x14ac:dyDescent="0.25">
      <c r="B34" s="433"/>
      <c r="C34" s="462" t="s">
        <v>2554</v>
      </c>
      <c r="D34" s="462"/>
      <c r="E34" s="462"/>
      <c r="F34" s="467">
        <v>0.88034266999999999</v>
      </c>
      <c r="G34" s="480"/>
      <c r="H34" s="480"/>
      <c r="I34" s="480"/>
    </row>
    <row r="35" spans="2:9" x14ac:dyDescent="0.25">
      <c r="B35" s="433"/>
      <c r="C35" s="462" t="s">
        <v>2555</v>
      </c>
      <c r="D35" s="462"/>
      <c r="E35" s="462"/>
      <c r="F35" s="467">
        <v>6.1562233200000005</v>
      </c>
      <c r="G35" s="480"/>
      <c r="H35" s="480"/>
      <c r="I35" s="480"/>
    </row>
    <row r="36" spans="2:9" x14ac:dyDescent="0.25">
      <c r="B36" s="433"/>
      <c r="C36" s="462" t="s">
        <v>2556</v>
      </c>
      <c r="D36" s="462"/>
      <c r="E36" s="462"/>
      <c r="F36" s="467">
        <v>797.41767094999841</v>
      </c>
      <c r="G36" s="478"/>
      <c r="H36" s="478"/>
      <c r="I36" s="478"/>
    </row>
    <row r="37" spans="2:9" x14ac:dyDescent="0.25">
      <c r="B37" s="433"/>
      <c r="C37" s="462" t="s">
        <v>2557</v>
      </c>
      <c r="D37" s="462"/>
      <c r="E37" s="462"/>
      <c r="F37" s="477">
        <v>32108.21287931026</v>
      </c>
      <c r="G37" s="478"/>
      <c r="H37" s="478"/>
      <c r="I37" s="478"/>
    </row>
    <row r="38" spans="2:9" x14ac:dyDescent="0.25">
      <c r="B38" s="433"/>
      <c r="C38" s="462" t="s">
        <v>2558</v>
      </c>
      <c r="D38" s="462"/>
      <c r="E38" s="462"/>
      <c r="F38" s="477">
        <v>530784.83908419532</v>
      </c>
      <c r="G38" s="478"/>
      <c r="H38" s="478"/>
      <c r="I38" s="478"/>
    </row>
    <row r="39" spans="2:9" x14ac:dyDescent="0.25">
      <c r="B39" s="462" t="s">
        <v>2559</v>
      </c>
      <c r="C39" s="462" t="s">
        <v>2560</v>
      </c>
      <c r="D39" s="462"/>
      <c r="E39" s="462"/>
      <c r="F39" s="455">
        <v>0</v>
      </c>
      <c r="G39" s="455"/>
      <c r="H39" s="455"/>
      <c r="I39" s="455"/>
    </row>
    <row r="40" spans="2:9" x14ac:dyDescent="0.25">
      <c r="B40" s="433"/>
      <c r="C40" s="462" t="s">
        <v>2561</v>
      </c>
      <c r="D40" s="462"/>
      <c r="E40" s="462"/>
      <c r="F40" s="455">
        <v>1</v>
      </c>
      <c r="G40" s="455"/>
      <c r="H40" s="455"/>
      <c r="I40" s="455"/>
    </row>
    <row r="41" spans="2:9" x14ac:dyDescent="0.25">
      <c r="B41" s="433"/>
      <c r="C41" s="462" t="s">
        <v>2562</v>
      </c>
      <c r="D41" s="462"/>
      <c r="E41" s="462"/>
      <c r="F41" s="481">
        <v>0</v>
      </c>
      <c r="G41" s="481"/>
      <c r="H41" s="481"/>
      <c r="I41" s="481"/>
    </row>
    <row r="42" spans="2:9" x14ac:dyDescent="0.25">
      <c r="B42" s="462" t="s">
        <v>2563</v>
      </c>
      <c r="C42" s="462" t="s">
        <v>2564</v>
      </c>
      <c r="D42" s="462"/>
      <c r="E42" s="462"/>
      <c r="F42" s="455">
        <f>'A. HTT General'!G164</f>
        <v>0.99773987518996632</v>
      </c>
      <c r="G42" s="455"/>
      <c r="H42" s="455"/>
      <c r="I42" s="455"/>
    </row>
    <row r="43" spans="2:9" x14ac:dyDescent="0.25">
      <c r="B43" s="433"/>
      <c r="C43" s="462" t="s">
        <v>2565</v>
      </c>
      <c r="D43" s="462"/>
      <c r="E43" s="462"/>
      <c r="F43" s="455">
        <f>'A. HTT General'!G165</f>
        <v>1.65807521727108E-3</v>
      </c>
      <c r="G43" s="455"/>
      <c r="H43" s="455"/>
      <c r="I43" s="455"/>
    </row>
    <row r="44" spans="2:9" x14ac:dyDescent="0.25">
      <c r="B44" s="433"/>
      <c r="C44" s="462" t="s">
        <v>2566</v>
      </c>
      <c r="D44" s="462"/>
      <c r="E44" s="462"/>
      <c r="F44" s="455">
        <f>'A. HTT General'!G166</f>
        <v>6.0204959276261656E-4</v>
      </c>
      <c r="G44" s="455"/>
      <c r="H44" s="455"/>
      <c r="I44" s="455"/>
    </row>
    <row r="45" spans="2:9" x14ac:dyDescent="0.25">
      <c r="B45" s="462" t="s">
        <v>2567</v>
      </c>
      <c r="C45" s="462" t="s">
        <v>208</v>
      </c>
      <c r="D45" s="462"/>
      <c r="E45" s="462"/>
      <c r="F45" s="455">
        <f>'A. HTT General'!G144</f>
        <v>0.99998451912726571</v>
      </c>
      <c r="G45" s="482"/>
      <c r="H45" s="482"/>
      <c r="I45" s="482"/>
    </row>
    <row r="46" spans="2:9" x14ac:dyDescent="0.25">
      <c r="B46" s="433"/>
      <c r="C46" s="462" t="s">
        <v>195</v>
      </c>
      <c r="D46" s="462"/>
      <c r="E46" s="462"/>
      <c r="F46" s="455">
        <f>'A. HTT General'!G138</f>
        <v>1.5480872734345435E-5</v>
      </c>
      <c r="G46" s="482"/>
      <c r="H46" s="482"/>
      <c r="I46" s="482"/>
    </row>
    <row r="47" spans="2:9" x14ac:dyDescent="0.25">
      <c r="B47" s="433"/>
      <c r="C47" s="462" t="s">
        <v>214</v>
      </c>
      <c r="D47" s="462"/>
      <c r="E47" s="462"/>
      <c r="F47" s="483"/>
      <c r="G47" s="483"/>
      <c r="H47" s="483"/>
      <c r="I47" s="483"/>
    </row>
    <row r="48" spans="2:9" x14ac:dyDescent="0.25">
      <c r="B48" s="433"/>
      <c r="C48" s="462" t="s">
        <v>1165</v>
      </c>
      <c r="D48" s="462"/>
      <c r="E48" s="462"/>
      <c r="F48" s="483"/>
      <c r="G48" s="483"/>
      <c r="H48" s="483"/>
      <c r="I48" s="483"/>
    </row>
    <row r="49" spans="2:11" x14ac:dyDescent="0.25">
      <c r="B49" s="433"/>
      <c r="C49" s="462" t="s">
        <v>199</v>
      </c>
      <c r="D49" s="462"/>
      <c r="E49" s="462"/>
      <c r="F49" s="483"/>
      <c r="G49" s="483"/>
      <c r="H49" s="483"/>
      <c r="I49" s="483"/>
    </row>
    <row r="50" spans="2:11" x14ac:dyDescent="0.25">
      <c r="B50" s="433"/>
      <c r="C50" s="462" t="s">
        <v>1167</v>
      </c>
      <c r="D50" s="462"/>
      <c r="E50" s="462"/>
      <c r="F50" s="483"/>
      <c r="G50" s="483"/>
      <c r="H50" s="483"/>
      <c r="I50" s="483"/>
    </row>
    <row r="51" spans="2:11" x14ac:dyDescent="0.25">
      <c r="B51" s="433"/>
      <c r="C51" s="462" t="s">
        <v>128</v>
      </c>
      <c r="D51" s="462"/>
      <c r="E51" s="462"/>
      <c r="F51" s="483"/>
      <c r="G51" s="483"/>
      <c r="H51" s="483"/>
      <c r="I51" s="483"/>
    </row>
    <row r="52" spans="2:11" x14ac:dyDescent="0.25">
      <c r="B52" s="462" t="s">
        <v>2568</v>
      </c>
      <c r="C52" s="433"/>
      <c r="D52" s="433"/>
      <c r="E52" s="433"/>
      <c r="F52" s="484" t="s">
        <v>2569</v>
      </c>
      <c r="G52" s="484"/>
      <c r="H52" s="484"/>
      <c r="I52" s="484"/>
    </row>
    <row r="53" spans="2:11" x14ac:dyDescent="0.25">
      <c r="B53" s="462" t="s">
        <v>2570</v>
      </c>
      <c r="C53" s="433"/>
      <c r="D53" s="433"/>
      <c r="E53" s="433"/>
      <c r="F53" s="484" t="s">
        <v>2569</v>
      </c>
      <c r="G53" s="484"/>
      <c r="H53" s="484"/>
      <c r="I53" s="484"/>
    </row>
    <row r="54" spans="2:11" x14ac:dyDescent="0.25">
      <c r="B54" s="462" t="s">
        <v>2571</v>
      </c>
      <c r="C54" s="433"/>
      <c r="D54" s="433"/>
      <c r="E54" s="433"/>
      <c r="F54" s="484" t="s">
        <v>2569</v>
      </c>
      <c r="G54" s="484"/>
      <c r="H54" s="484"/>
      <c r="I54" s="484"/>
    </row>
    <row r="55" spans="2:11" x14ac:dyDescent="0.25">
      <c r="B55" s="462" t="s">
        <v>2572</v>
      </c>
      <c r="C55" s="462" t="s">
        <v>2573</v>
      </c>
      <c r="D55" s="462"/>
      <c r="E55" s="462"/>
      <c r="F55" s="483">
        <v>0</v>
      </c>
      <c r="G55" s="485"/>
      <c r="H55" s="485"/>
      <c r="I55" s="486"/>
    </row>
    <row r="56" spans="2:11" x14ac:dyDescent="0.25">
      <c r="B56" s="433"/>
      <c r="C56" s="462" t="s">
        <v>2574</v>
      </c>
      <c r="D56" s="462"/>
      <c r="E56" s="462"/>
      <c r="F56" s="486" t="s">
        <v>2575</v>
      </c>
      <c r="G56" s="485"/>
      <c r="H56" s="485"/>
      <c r="I56" s="486"/>
    </row>
    <row r="57" spans="2:11" x14ac:dyDescent="0.25">
      <c r="C57" s="448" t="s">
        <v>2576</v>
      </c>
      <c r="D57" s="448"/>
      <c r="E57" s="448"/>
      <c r="F57" s="483">
        <v>0</v>
      </c>
      <c r="G57" s="485"/>
      <c r="H57" s="485"/>
      <c r="I57" s="486"/>
    </row>
    <row r="58" spans="2:11" x14ac:dyDescent="0.25">
      <c r="C58" s="448"/>
      <c r="D58" s="448"/>
      <c r="E58" s="448"/>
      <c r="F58" s="486"/>
      <c r="G58" s="485"/>
      <c r="H58" s="485"/>
      <c r="I58" s="486"/>
    </row>
    <row r="59" spans="2:11" ht="27" customHeight="1" x14ac:dyDescent="0.25">
      <c r="B59" s="626" t="s">
        <v>2577</v>
      </c>
      <c r="C59" s="626"/>
      <c r="D59" s="626"/>
      <c r="E59" s="448"/>
      <c r="F59" s="486"/>
      <c r="G59" s="485"/>
      <c r="H59" s="485"/>
      <c r="I59" s="486"/>
      <c r="J59" s="329"/>
    </row>
    <row r="60" spans="2:11" ht="17.25" customHeight="1" x14ac:dyDescent="0.25">
      <c r="B60" s="487"/>
      <c r="C60" s="487"/>
      <c r="D60" s="487"/>
      <c r="E60" s="487"/>
      <c r="F60" s="487"/>
      <c r="G60" s="487"/>
      <c r="H60" s="487"/>
      <c r="I60" s="487"/>
      <c r="J60" s="487"/>
      <c r="K60" s="487"/>
    </row>
    <row r="61" spans="2:11" x14ac:dyDescent="0.25">
      <c r="B61" s="385" t="s">
        <v>2578</v>
      </c>
      <c r="K61" s="329"/>
    </row>
    <row r="62" spans="2:11" x14ac:dyDescent="0.25">
      <c r="B62" s="488" t="s">
        <v>2579</v>
      </c>
      <c r="C62" s="489" t="s">
        <v>2575</v>
      </c>
      <c r="D62" s="489" t="s">
        <v>2580</v>
      </c>
      <c r="E62" s="489" t="s">
        <v>2581</v>
      </c>
      <c r="F62" s="489" t="s">
        <v>2582</v>
      </c>
      <c r="G62" s="489" t="s">
        <v>2583</v>
      </c>
      <c r="H62" s="489" t="s">
        <v>2393</v>
      </c>
      <c r="I62" s="489" t="s">
        <v>2584</v>
      </c>
      <c r="J62" s="489" t="s">
        <v>2585</v>
      </c>
      <c r="K62" s="489" t="s">
        <v>2586</v>
      </c>
    </row>
    <row r="63" spans="2:11" x14ac:dyDescent="0.25">
      <c r="B63" s="489" t="s">
        <v>2587</v>
      </c>
      <c r="C63" s="489"/>
      <c r="D63" s="489"/>
      <c r="E63" s="489"/>
      <c r="F63" s="489"/>
      <c r="G63" s="489"/>
      <c r="H63" s="489"/>
      <c r="I63" s="489"/>
      <c r="J63" s="489"/>
      <c r="K63" s="489"/>
    </row>
    <row r="64" spans="2:11" x14ac:dyDescent="0.25">
      <c r="B64" s="489" t="s">
        <v>2588</v>
      </c>
      <c r="C64" s="490">
        <v>10790.382113623511</v>
      </c>
      <c r="D64" s="490">
        <v>28.962188175717433</v>
      </c>
      <c r="E64" s="490">
        <v>56.624790984575746</v>
      </c>
      <c r="F64" s="490"/>
      <c r="G64" s="490">
        <v>317.91307877068783</v>
      </c>
      <c r="H64" s="490"/>
      <c r="I64" s="490">
        <v>0</v>
      </c>
      <c r="J64" s="490">
        <v>0</v>
      </c>
      <c r="K64" s="490">
        <v>0</v>
      </c>
    </row>
    <row r="65" spans="2:11" x14ac:dyDescent="0.25">
      <c r="B65" s="489" t="s">
        <v>2589</v>
      </c>
      <c r="C65" s="490">
        <v>6272.8805626497842</v>
      </c>
      <c r="D65" s="490">
        <v>34.965034870257156</v>
      </c>
      <c r="E65" s="490">
        <v>97.778327601781072</v>
      </c>
      <c r="F65" s="490"/>
      <c r="G65" s="490">
        <v>286.69377331535469</v>
      </c>
      <c r="H65" s="490"/>
      <c r="I65" s="490">
        <v>0</v>
      </c>
      <c r="J65" s="490">
        <v>0</v>
      </c>
      <c r="K65" s="490">
        <v>0</v>
      </c>
    </row>
    <row r="66" spans="2:11" x14ac:dyDescent="0.25">
      <c r="B66" s="489" t="s">
        <v>2590</v>
      </c>
      <c r="C66" s="490">
        <v>470.60284508814226</v>
      </c>
      <c r="D66" s="490"/>
      <c r="E66" s="490"/>
      <c r="F66" s="490"/>
      <c r="G66" s="490">
        <v>61.088510567464681</v>
      </c>
      <c r="H66" s="490">
        <v>20.297462074938991</v>
      </c>
      <c r="I66" s="490">
        <v>0</v>
      </c>
      <c r="J66" s="490">
        <v>0</v>
      </c>
      <c r="K66" s="490">
        <v>0</v>
      </c>
    </row>
    <row r="67" spans="2:11" x14ac:dyDescent="0.25">
      <c r="B67" s="489" t="s">
        <v>130</v>
      </c>
      <c r="C67" s="490">
        <f t="shared" ref="C67:I67" si="0">SUM(C64:C66)</f>
        <v>17533.865521361437</v>
      </c>
      <c r="D67" s="490">
        <f t="shared" si="0"/>
        <v>63.927223045974586</v>
      </c>
      <c r="E67" s="490">
        <f t="shared" si="0"/>
        <v>154.40311858635681</v>
      </c>
      <c r="F67" s="490">
        <f t="shared" si="0"/>
        <v>0</v>
      </c>
      <c r="G67" s="490">
        <f t="shared" si="0"/>
        <v>665.69536265350723</v>
      </c>
      <c r="H67" s="490">
        <f t="shared" si="0"/>
        <v>20.297462074938991</v>
      </c>
      <c r="I67" s="490">
        <f t="shared" si="0"/>
        <v>0</v>
      </c>
      <c r="J67" s="490">
        <v>0</v>
      </c>
      <c r="K67" s="490">
        <v>0</v>
      </c>
    </row>
    <row r="68" spans="2:11" x14ac:dyDescent="0.25">
      <c r="C68" s="491"/>
    </row>
    <row r="69" spans="2:11" x14ac:dyDescent="0.25">
      <c r="B69" s="385" t="s">
        <v>2591</v>
      </c>
    </row>
    <row r="70" spans="2:11" x14ac:dyDescent="0.25">
      <c r="B70" s="488" t="s">
        <v>2592</v>
      </c>
      <c r="C70" s="489" t="s">
        <v>2575</v>
      </c>
      <c r="D70" s="489" t="s">
        <v>2580</v>
      </c>
      <c r="E70" s="489" t="s">
        <v>2581</v>
      </c>
      <c r="F70" s="489" t="s">
        <v>2582</v>
      </c>
      <c r="G70" s="489" t="s">
        <v>2583</v>
      </c>
      <c r="H70" s="489" t="s">
        <v>2393</v>
      </c>
      <c r="I70" s="489" t="s">
        <v>2584</v>
      </c>
      <c r="J70" s="489" t="s">
        <v>2585</v>
      </c>
      <c r="K70" s="489" t="s">
        <v>2586</v>
      </c>
    </row>
    <row r="71" spans="2:11" x14ac:dyDescent="0.25">
      <c r="B71" s="489" t="s">
        <v>2593</v>
      </c>
      <c r="C71" s="490">
        <v>15.780679454717831</v>
      </c>
      <c r="D71" s="490">
        <v>63.927223045974593</v>
      </c>
      <c r="E71" s="490">
        <v>113.24958196915149</v>
      </c>
      <c r="F71" s="490"/>
      <c r="G71" s="490">
        <v>259.32916570586303</v>
      </c>
      <c r="H71" s="490"/>
      <c r="I71" s="490">
        <v>0</v>
      </c>
      <c r="J71" s="490">
        <v>0</v>
      </c>
      <c r="K71" s="490">
        <v>0</v>
      </c>
    </row>
    <row r="72" spans="2:11" x14ac:dyDescent="0.25">
      <c r="B72" s="489" t="s">
        <v>2594</v>
      </c>
      <c r="C72" s="490"/>
      <c r="D72" s="490"/>
      <c r="E72" s="490"/>
      <c r="F72" s="490"/>
      <c r="G72" s="490"/>
      <c r="H72" s="490"/>
      <c r="I72" s="490">
        <v>0</v>
      </c>
      <c r="J72" s="490">
        <v>0</v>
      </c>
      <c r="K72" s="490">
        <v>0</v>
      </c>
    </row>
    <row r="73" spans="2:11" x14ac:dyDescent="0.25">
      <c r="B73" s="489" t="s">
        <v>2269</v>
      </c>
      <c r="C73" s="490">
        <v>1090.0026691031605</v>
      </c>
      <c r="D73" s="490"/>
      <c r="E73" s="490"/>
      <c r="F73" s="490"/>
      <c r="G73" s="490">
        <v>39.200895777786847</v>
      </c>
      <c r="H73" s="490"/>
      <c r="I73" s="490">
        <v>0</v>
      </c>
      <c r="J73" s="490">
        <v>0</v>
      </c>
      <c r="K73" s="490">
        <v>0</v>
      </c>
    </row>
    <row r="74" spans="2:11" x14ac:dyDescent="0.25">
      <c r="B74" s="492" t="s">
        <v>2270</v>
      </c>
      <c r="C74" s="493">
        <v>16428.082172803563</v>
      </c>
      <c r="D74" s="493"/>
      <c r="E74" s="493">
        <v>41.153536617205326</v>
      </c>
      <c r="F74" s="493"/>
      <c r="G74" s="493">
        <v>367.16530116985734</v>
      </c>
      <c r="H74" s="493">
        <v>20.297462074938991</v>
      </c>
      <c r="I74" s="490">
        <v>0</v>
      </c>
      <c r="J74" s="490">
        <v>0</v>
      </c>
      <c r="K74" s="490">
        <v>0</v>
      </c>
    </row>
    <row r="75" spans="2:11" x14ac:dyDescent="0.25">
      <c r="B75" s="489" t="s">
        <v>130</v>
      </c>
      <c r="C75" s="490">
        <f t="shared" ref="C75:I75" si="1">SUM(C71:C74)</f>
        <v>17533.86552136144</v>
      </c>
      <c r="D75" s="490">
        <f t="shared" si="1"/>
        <v>63.927223045974593</v>
      </c>
      <c r="E75" s="490">
        <f t="shared" si="1"/>
        <v>154.40311858635681</v>
      </c>
      <c r="F75" s="490">
        <f t="shared" si="1"/>
        <v>0</v>
      </c>
      <c r="G75" s="490">
        <f t="shared" si="1"/>
        <v>665.69536265350723</v>
      </c>
      <c r="H75" s="490">
        <f t="shared" si="1"/>
        <v>20.297462074938991</v>
      </c>
      <c r="I75" s="490">
        <f t="shared" si="1"/>
        <v>0</v>
      </c>
      <c r="J75" s="490">
        <v>0</v>
      </c>
      <c r="K75" s="490">
        <v>0</v>
      </c>
    </row>
    <row r="76" spans="2:11" x14ac:dyDescent="0.25">
      <c r="C76" s="494"/>
    </row>
    <row r="77" spans="2:11" x14ac:dyDescent="0.25">
      <c r="B77" s="385" t="s">
        <v>2595</v>
      </c>
    </row>
    <row r="78" spans="2:11" x14ac:dyDescent="0.25">
      <c r="B78" s="488" t="s">
        <v>2596</v>
      </c>
      <c r="C78" s="489" t="s">
        <v>2588</v>
      </c>
      <c r="D78" s="489" t="s">
        <v>2589</v>
      </c>
      <c r="E78" s="489" t="s">
        <v>2590</v>
      </c>
      <c r="F78" s="489" t="s">
        <v>130</v>
      </c>
    </row>
    <row r="79" spans="2:11" x14ac:dyDescent="0.25">
      <c r="B79" s="489" t="s">
        <v>2593</v>
      </c>
      <c r="C79" s="490">
        <v>308.71340964650943</v>
      </c>
      <c r="D79" s="490">
        <v>143.57324052919753</v>
      </c>
      <c r="E79" s="490"/>
      <c r="F79" s="490">
        <f>SUM(C79:E79)</f>
        <v>452.286650175707</v>
      </c>
    </row>
    <row r="80" spans="2:11" x14ac:dyDescent="0.25">
      <c r="B80" s="489" t="s">
        <v>2594</v>
      </c>
      <c r="C80" s="490"/>
      <c r="D80" s="490"/>
      <c r="E80" s="490"/>
      <c r="F80" s="490">
        <f>SUM(C80:E80)</f>
        <v>0</v>
      </c>
    </row>
    <row r="81" spans="2:11" x14ac:dyDescent="0.25">
      <c r="B81" s="489" t="s">
        <v>2269</v>
      </c>
      <c r="C81" s="490">
        <v>1032.3535125412084</v>
      </c>
      <c r="D81" s="490">
        <v>96.850052339738852</v>
      </c>
      <c r="E81" s="490"/>
      <c r="F81" s="490">
        <f>SUM(C81:E81)</f>
        <v>1129.2035648809472</v>
      </c>
    </row>
    <row r="82" spans="2:11" ht="15" customHeight="1" x14ac:dyDescent="0.25">
      <c r="B82" s="492" t="s">
        <v>2270</v>
      </c>
      <c r="C82" s="490">
        <v>9852.8152493667712</v>
      </c>
      <c r="D82" s="490">
        <v>6451.8944055682377</v>
      </c>
      <c r="E82" s="490">
        <v>551.98881773054597</v>
      </c>
      <c r="F82" s="490">
        <f>SUM(C82:E82)</f>
        <v>16856.698472665557</v>
      </c>
    </row>
    <row r="83" spans="2:11" x14ac:dyDescent="0.25">
      <c r="B83" s="489" t="s">
        <v>130</v>
      </c>
      <c r="C83" s="490">
        <f>SUM(C79:C82)</f>
        <v>11193.882171554489</v>
      </c>
      <c r="D83" s="490">
        <f>SUM(D79:D82)</f>
        <v>6692.3176984371739</v>
      </c>
      <c r="E83" s="490">
        <f>SUM(E79:E82)</f>
        <v>551.98881773054597</v>
      </c>
      <c r="F83" s="490">
        <f>SUM(F79:F82)</f>
        <v>18438.188687722213</v>
      </c>
    </row>
    <row r="84" spans="2:11" x14ac:dyDescent="0.25">
      <c r="C84" s="494"/>
    </row>
    <row r="85" spans="2:11" s="495" customFormat="1" x14ac:dyDescent="0.25">
      <c r="B85" s="385" t="s">
        <v>2597</v>
      </c>
      <c r="C85" s="376"/>
      <c r="D85" s="376"/>
      <c r="E85" s="376"/>
      <c r="F85" s="376"/>
      <c r="G85" s="376"/>
      <c r="H85" s="376"/>
      <c r="I85" s="376"/>
      <c r="J85" s="376"/>
      <c r="K85" s="376"/>
    </row>
    <row r="86" spans="2:11" x14ac:dyDescent="0.25">
      <c r="B86" s="627" t="s">
        <v>2598</v>
      </c>
      <c r="C86" s="628"/>
      <c r="D86" s="628"/>
      <c r="E86" s="629"/>
      <c r="F86" s="490">
        <f>F83</f>
        <v>18438.188687722213</v>
      </c>
    </row>
    <row r="87" spans="2:11" x14ac:dyDescent="0.25">
      <c r="B87" s="496"/>
      <c r="C87" s="496"/>
      <c r="D87" s="496"/>
      <c r="E87" s="496"/>
      <c r="F87" s="494"/>
    </row>
    <row r="88" spans="2:11" x14ac:dyDescent="0.25">
      <c r="B88" s="433"/>
      <c r="C88" s="433"/>
      <c r="D88" s="433"/>
    </row>
    <row r="89" spans="2:11" x14ac:dyDescent="0.25">
      <c r="B89" s="497" t="s">
        <v>2599</v>
      </c>
      <c r="C89" s="498"/>
      <c r="D89" s="433"/>
    </row>
    <row r="90" spans="2:11" x14ac:dyDescent="0.25">
      <c r="B90" s="492" t="s">
        <v>2600</v>
      </c>
      <c r="C90" s="499"/>
      <c r="D90" s="433"/>
    </row>
    <row r="91" spans="2:11" x14ac:dyDescent="0.25">
      <c r="B91" s="492" t="s">
        <v>2601</v>
      </c>
      <c r="C91" s="499"/>
      <c r="D91" s="433"/>
    </row>
    <row r="92" spans="2:11" x14ac:dyDescent="0.25">
      <c r="B92" s="492" t="s">
        <v>2590</v>
      </c>
      <c r="C92" s="499"/>
      <c r="D92" s="433"/>
    </row>
    <row r="93" spans="2:11" x14ac:dyDescent="0.25">
      <c r="B93" s="492" t="s">
        <v>130</v>
      </c>
      <c r="C93" s="499"/>
      <c r="D93" s="433"/>
    </row>
    <row r="94" spans="2:11" x14ac:dyDescent="0.25">
      <c r="B94" s="433"/>
      <c r="C94" s="433"/>
      <c r="D94" s="433"/>
    </row>
    <row r="95" spans="2:11" x14ac:dyDescent="0.25">
      <c r="B95" s="497" t="s">
        <v>2602</v>
      </c>
      <c r="C95" s="498"/>
      <c r="D95" s="433"/>
    </row>
    <row r="96" spans="2:11" x14ac:dyDescent="0.25">
      <c r="B96" s="492" t="s">
        <v>2600</v>
      </c>
      <c r="C96" s="499"/>
      <c r="D96" s="433"/>
    </row>
    <row r="97" spans="2:6" x14ac:dyDescent="0.25">
      <c r="B97" s="492" t="s">
        <v>2601</v>
      </c>
      <c r="C97" s="499"/>
      <c r="D97" s="433"/>
    </row>
    <row r="98" spans="2:6" x14ac:dyDescent="0.25">
      <c r="B98" s="492" t="s">
        <v>2590</v>
      </c>
      <c r="C98" s="499"/>
      <c r="D98" s="433"/>
    </row>
    <row r="99" spans="2:6" x14ac:dyDescent="0.25">
      <c r="B99" s="492" t="s">
        <v>130</v>
      </c>
      <c r="C99" s="499"/>
      <c r="D99" s="433"/>
    </row>
    <row r="100" spans="2:6" x14ac:dyDescent="0.25">
      <c r="B100" s="433"/>
      <c r="C100" s="500"/>
      <c r="D100" s="433"/>
    </row>
    <row r="101" spans="2:6" x14ac:dyDescent="0.25">
      <c r="B101" s="433"/>
      <c r="C101" s="500"/>
      <c r="D101" s="433"/>
    </row>
    <row r="102" spans="2:6" x14ac:dyDescent="0.25">
      <c r="B102" s="433"/>
      <c r="C102" s="500"/>
      <c r="D102" s="433"/>
    </row>
    <row r="103" spans="2:6" ht="18" x14ac:dyDescent="0.25">
      <c r="B103" s="622" t="s">
        <v>2603</v>
      </c>
      <c r="C103" s="622"/>
      <c r="D103" s="622"/>
      <c r="E103" s="622"/>
      <c r="F103" s="622"/>
    </row>
    <row r="104" spans="2:6" ht="18" x14ac:dyDescent="0.25">
      <c r="B104" s="487"/>
      <c r="C104" s="501"/>
      <c r="D104" s="502"/>
      <c r="E104" s="502"/>
      <c r="F104" s="502"/>
    </row>
    <row r="105" spans="2:6" x14ac:dyDescent="0.25">
      <c r="B105" s="503" t="s">
        <v>2604</v>
      </c>
      <c r="C105" s="504">
        <f>F27</f>
        <v>563697.51626726706</v>
      </c>
    </row>
    <row r="106" spans="2:6" x14ac:dyDescent="0.25">
      <c r="B106" s="505" t="s">
        <v>2605</v>
      </c>
      <c r="C106" s="506">
        <v>1</v>
      </c>
      <c r="D106" s="329"/>
    </row>
    <row r="107" spans="2:6" x14ac:dyDescent="0.25">
      <c r="B107" s="505" t="s">
        <v>2606</v>
      </c>
      <c r="C107" s="507"/>
    </row>
    <row r="108" spans="2:6" x14ac:dyDescent="0.25">
      <c r="B108" s="505" t="s">
        <v>2607</v>
      </c>
      <c r="C108" s="507"/>
    </row>
    <row r="109" spans="2:6" x14ac:dyDescent="0.25">
      <c r="B109" s="505" t="s">
        <v>2608</v>
      </c>
      <c r="C109" s="507"/>
    </row>
    <row r="110" spans="2:6" x14ac:dyDescent="0.25">
      <c r="B110" s="505" t="s">
        <v>2609</v>
      </c>
      <c r="C110" s="507"/>
    </row>
    <row r="111" spans="2:6" x14ac:dyDescent="0.25">
      <c r="B111" s="505" t="s">
        <v>2610</v>
      </c>
      <c r="C111" s="507"/>
    </row>
    <row r="112" spans="2:6" x14ac:dyDescent="0.25">
      <c r="B112" s="505" t="s">
        <v>2611</v>
      </c>
      <c r="C112" s="507"/>
    </row>
    <row r="113" spans="2:6" x14ac:dyDescent="0.25">
      <c r="B113" s="508"/>
      <c r="C113" s="192"/>
    </row>
    <row r="115" spans="2:6" ht="18" x14ac:dyDescent="0.25">
      <c r="B115" s="622" t="s">
        <v>2612</v>
      </c>
      <c r="C115" s="622"/>
      <c r="D115" s="622"/>
      <c r="E115" s="622"/>
      <c r="F115" s="622"/>
    </row>
    <row r="116" spans="2:6" ht="18" x14ac:dyDescent="0.25">
      <c r="B116" s="487"/>
      <c r="C116" s="623" t="s">
        <v>2613</v>
      </c>
      <c r="D116" s="623"/>
      <c r="E116" s="623"/>
      <c r="F116" s="623"/>
    </row>
    <row r="117" spans="2:6" x14ac:dyDescent="0.25">
      <c r="B117" s="509" t="s">
        <v>2614</v>
      </c>
      <c r="C117" s="620" t="s">
        <v>2615</v>
      </c>
      <c r="D117" s="620"/>
      <c r="E117" s="620"/>
      <c r="F117" s="620"/>
    </row>
    <row r="118" spans="2:6" x14ac:dyDescent="0.25">
      <c r="B118" s="509"/>
      <c r="C118" s="510"/>
      <c r="D118" s="510"/>
      <c r="E118" s="510"/>
      <c r="F118" s="510"/>
    </row>
    <row r="119" spans="2:6" x14ac:dyDescent="0.25">
      <c r="B119" s="511" t="s">
        <v>2616</v>
      </c>
      <c r="C119" s="621"/>
      <c r="D119" s="621"/>
      <c r="E119" s="621"/>
      <c r="F119" s="621"/>
    </row>
    <row r="120" spans="2:6" x14ac:dyDescent="0.25">
      <c r="B120" s="512" t="s">
        <v>2617</v>
      </c>
      <c r="C120" s="495"/>
      <c r="D120" s="495"/>
      <c r="E120" s="495"/>
      <c r="F120" s="495"/>
    </row>
    <row r="121" spans="2:6" x14ac:dyDescent="0.25">
      <c r="B121" s="509"/>
    </row>
    <row r="122" spans="2:6" x14ac:dyDescent="0.25">
      <c r="B122" s="509"/>
    </row>
    <row r="123" spans="2:6" ht="15.75" x14ac:dyDescent="0.25">
      <c r="B123" s="513"/>
    </row>
    <row r="124" spans="2:6" ht="18" x14ac:dyDescent="0.25">
      <c r="B124" s="622" t="s">
        <v>2618</v>
      </c>
      <c r="C124" s="622"/>
      <c r="D124" s="622"/>
      <c r="E124" s="622"/>
      <c r="F124" s="622"/>
    </row>
    <row r="125" spans="2:6" ht="18" x14ac:dyDescent="0.25">
      <c r="B125" s="487"/>
      <c r="C125" s="623" t="s">
        <v>2613</v>
      </c>
      <c r="D125" s="623"/>
      <c r="E125" s="623"/>
      <c r="F125" s="623"/>
    </row>
    <row r="126" spans="2:6" x14ac:dyDescent="0.25">
      <c r="B126" s="514"/>
      <c r="C126" s="624" t="s">
        <v>2569</v>
      </c>
      <c r="D126" s="624"/>
      <c r="E126" s="624" t="s">
        <v>2619</v>
      </c>
      <c r="F126" s="624"/>
    </row>
    <row r="127" spans="2:6" ht="30" x14ac:dyDescent="0.25">
      <c r="B127" s="515" t="s">
        <v>2620</v>
      </c>
      <c r="C127" s="620" t="s">
        <v>2615</v>
      </c>
      <c r="D127" s="620"/>
      <c r="E127" s="620"/>
      <c r="F127" s="620"/>
    </row>
    <row r="128" spans="2:6" x14ac:dyDescent="0.25">
      <c r="B128" s="509" t="s">
        <v>2621</v>
      </c>
      <c r="C128" s="620" t="s">
        <v>2615</v>
      </c>
      <c r="D128" s="620"/>
      <c r="E128" s="620"/>
      <c r="F128" s="620"/>
    </row>
    <row r="129" spans="2:9" x14ac:dyDescent="0.25">
      <c r="B129" s="511" t="s">
        <v>2622</v>
      </c>
      <c r="C129" s="621" t="s">
        <v>2615</v>
      </c>
      <c r="D129" s="621"/>
      <c r="E129" s="621"/>
      <c r="F129" s="621"/>
    </row>
    <row r="130" spans="2:9" ht="20.25" customHeight="1" x14ac:dyDescent="0.25">
      <c r="B130" s="516"/>
    </row>
    <row r="131" spans="2:9" x14ac:dyDescent="0.25">
      <c r="I131" s="444"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3F0AFB2F-15FA-48A1-AF31-BDD7DCCA947B}"/>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035-A715-407B-8AA0-5341B2A912EC}">
  <sheetPr>
    <tabColor rgb="FF243386"/>
    <pageSetUpPr fitToPage="1"/>
  </sheetPr>
  <dimension ref="A4:N34"/>
  <sheetViews>
    <sheetView topLeftCell="D1" zoomScale="85" zoomScaleNormal="85" workbookViewId="0">
      <selection activeCell="C26" sqref="C26:H26"/>
    </sheetView>
  </sheetViews>
  <sheetFormatPr defaultColWidth="9.140625" defaultRowHeight="15" x14ac:dyDescent="0.25"/>
  <cols>
    <col min="1" max="1" width="4.7109375" style="376" customWidth="1"/>
    <col min="2" max="2" width="7.7109375" style="376" customWidth="1"/>
    <col min="3" max="13" width="15.7109375" style="376" customWidth="1"/>
    <col min="14" max="16384" width="9.140625" style="376"/>
  </cols>
  <sheetData>
    <row r="4" spans="1:13" ht="18" x14ac:dyDescent="0.25">
      <c r="B4" s="377"/>
      <c r="K4" s="517"/>
      <c r="L4" s="518"/>
    </row>
    <row r="5" spans="1:13" x14ac:dyDescent="0.25">
      <c r="B5" s="519" t="s">
        <v>2623</v>
      </c>
    </row>
    <row r="7" spans="1:13" ht="15.75" x14ac:dyDescent="0.25">
      <c r="B7" s="520" t="s">
        <v>2624</v>
      </c>
    </row>
    <row r="8" spans="1:13" ht="3.75" customHeight="1" x14ac:dyDescent="0.25">
      <c r="B8" s="520"/>
    </row>
    <row r="9" spans="1:13" x14ac:dyDescent="0.25">
      <c r="B9" s="521" t="s">
        <v>2441</v>
      </c>
      <c r="C9" s="522"/>
      <c r="D9" s="522"/>
      <c r="E9" s="522"/>
      <c r="F9" s="522"/>
      <c r="G9" s="522"/>
      <c r="H9" s="522"/>
      <c r="I9" s="522"/>
      <c r="J9" s="522"/>
      <c r="K9" s="522"/>
      <c r="L9" s="522"/>
      <c r="M9" s="522"/>
    </row>
    <row r="10" spans="1:13" ht="45" x14ac:dyDescent="0.25">
      <c r="A10" s="433"/>
      <c r="B10" s="470"/>
      <c r="C10" s="523" t="s">
        <v>2625</v>
      </c>
      <c r="D10" s="524" t="s">
        <v>2626</v>
      </c>
      <c r="E10" s="524" t="s">
        <v>2627</v>
      </c>
      <c r="F10" s="524" t="s">
        <v>2628</v>
      </c>
      <c r="G10" s="524" t="s">
        <v>2629</v>
      </c>
      <c r="H10" s="524" t="s">
        <v>2630</v>
      </c>
      <c r="I10" s="524" t="s">
        <v>2631</v>
      </c>
      <c r="J10" s="524" t="s">
        <v>766</v>
      </c>
      <c r="K10" s="524" t="s">
        <v>2632</v>
      </c>
      <c r="L10" s="524" t="s">
        <v>128</v>
      </c>
      <c r="M10" s="525" t="s">
        <v>130</v>
      </c>
    </row>
    <row r="11" spans="1:13" x14ac:dyDescent="0.25">
      <c r="A11" s="433"/>
      <c r="B11" s="526" t="s">
        <v>130</v>
      </c>
      <c r="C11" s="527">
        <v>336812</v>
      </c>
      <c r="D11" s="527">
        <v>28224</v>
      </c>
      <c r="E11" s="527">
        <v>3867</v>
      </c>
      <c r="F11" s="527">
        <v>2720</v>
      </c>
      <c r="G11" s="527">
        <v>5877</v>
      </c>
      <c r="H11" s="527">
        <v>659</v>
      </c>
      <c r="I11" s="527">
        <v>3568</v>
      </c>
      <c r="J11" s="527">
        <v>1489</v>
      </c>
      <c r="K11" s="527">
        <v>536</v>
      </c>
      <c r="L11" s="527">
        <v>311</v>
      </c>
      <c r="M11" s="528">
        <f>SUM(C11:L11)</f>
        <v>384063</v>
      </c>
    </row>
    <row r="12" spans="1:13" x14ac:dyDescent="0.25">
      <c r="A12" s="433"/>
      <c r="B12" s="529" t="s">
        <v>2633</v>
      </c>
      <c r="C12" s="530">
        <f t="shared" ref="C12:L12" si="0">C11/$M$11</f>
        <v>0.87697070532699062</v>
      </c>
      <c r="D12" s="530">
        <f t="shared" si="0"/>
        <v>7.3487943384288518E-2</v>
      </c>
      <c r="E12" s="530">
        <f t="shared" si="0"/>
        <v>1.0068660610368612E-2</v>
      </c>
      <c r="F12" s="530">
        <f t="shared" si="0"/>
        <v>7.0821714145856279E-3</v>
      </c>
      <c r="G12" s="530">
        <f t="shared" si="0"/>
        <v>1.5302176986588138E-2</v>
      </c>
      <c r="H12" s="530">
        <f t="shared" si="0"/>
        <v>1.7158643243426208E-3</v>
      </c>
      <c r="I12" s="530">
        <f t="shared" si="0"/>
        <v>9.2901425026623245E-3</v>
      </c>
      <c r="J12" s="530">
        <f t="shared" si="0"/>
        <v>3.8769681015874999E-3</v>
      </c>
      <c r="K12" s="530">
        <f t="shared" si="0"/>
        <v>1.3956043669918737E-3</v>
      </c>
      <c r="L12" s="530">
        <f t="shared" si="0"/>
        <v>8.0976298159416555E-4</v>
      </c>
      <c r="M12" s="531">
        <f>SUM(C12:L12)</f>
        <v>1</v>
      </c>
    </row>
    <row r="13" spans="1:13" x14ac:dyDescent="0.25">
      <c r="A13" s="433"/>
      <c r="B13" s="433"/>
      <c r="C13" s="433"/>
    </row>
    <row r="14" spans="1:13" ht="15.75" x14ac:dyDescent="0.25">
      <c r="A14" s="433"/>
      <c r="B14" s="532" t="s">
        <v>2634</v>
      </c>
      <c r="C14" s="433"/>
    </row>
    <row r="15" spans="1:13" ht="3.75" customHeight="1" x14ac:dyDescent="0.25">
      <c r="A15" s="433"/>
      <c r="B15" s="532"/>
      <c r="C15" s="433"/>
    </row>
    <row r="16" spans="1:13" x14ac:dyDescent="0.25">
      <c r="A16" s="433"/>
      <c r="B16" s="533" t="s">
        <v>2443</v>
      </c>
      <c r="C16" s="534"/>
      <c r="D16" s="522"/>
      <c r="E16" s="522"/>
      <c r="F16" s="522"/>
      <c r="G16" s="522"/>
      <c r="H16" s="522"/>
      <c r="I16" s="522"/>
      <c r="J16" s="522"/>
      <c r="K16" s="522"/>
      <c r="L16" s="522"/>
      <c r="M16" s="522"/>
    </row>
    <row r="17" spans="1:14" ht="45" x14ac:dyDescent="0.25">
      <c r="A17" s="433"/>
      <c r="B17" s="470"/>
      <c r="C17" s="523" t="s">
        <v>2625</v>
      </c>
      <c r="D17" s="524" t="s">
        <v>2626</v>
      </c>
      <c r="E17" s="524" t="s">
        <v>2627</v>
      </c>
      <c r="F17" s="524" t="s">
        <v>2628</v>
      </c>
      <c r="G17" s="524" t="s">
        <v>2629</v>
      </c>
      <c r="H17" s="524" t="s">
        <v>2630</v>
      </c>
      <c r="I17" s="524" t="s">
        <v>2631</v>
      </c>
      <c r="J17" s="524" t="s">
        <v>766</v>
      </c>
      <c r="K17" s="524" t="s">
        <v>2632</v>
      </c>
      <c r="L17" s="524" t="s">
        <v>128</v>
      </c>
      <c r="M17" s="525" t="s">
        <v>130</v>
      </c>
    </row>
    <row r="18" spans="1:14" x14ac:dyDescent="0.25">
      <c r="A18" s="433"/>
      <c r="B18" s="526" t="s">
        <v>130</v>
      </c>
      <c r="C18" s="527">
        <v>437841.93932261673</v>
      </c>
      <c r="D18" s="527">
        <v>23031.631576589898</v>
      </c>
      <c r="E18" s="527">
        <v>18431.464796769993</v>
      </c>
      <c r="F18" s="527">
        <v>17904.314963599965</v>
      </c>
      <c r="G18" s="527">
        <v>26568.217411659964</v>
      </c>
      <c r="H18" s="527">
        <v>2534.2444153900014</v>
      </c>
      <c r="I18" s="527">
        <v>21553.790130459976</v>
      </c>
      <c r="J18" s="527">
        <v>6170.1402776699979</v>
      </c>
      <c r="K18" s="527">
        <v>5352.3532886000048</v>
      </c>
      <c r="L18" s="527">
        <v>4309.4200839099994</v>
      </c>
      <c r="M18" s="535">
        <f>SUM(C18:L18)</f>
        <v>563697.51626726647</v>
      </c>
    </row>
    <row r="19" spans="1:14" x14ac:dyDescent="0.25">
      <c r="A19" s="433"/>
      <c r="B19" s="529" t="s">
        <v>2633</v>
      </c>
      <c r="C19" s="530">
        <f t="shared" ref="C19:L19" si="1">C18/$M$18</f>
        <v>0.77673207116815157</v>
      </c>
      <c r="D19" s="530">
        <f t="shared" si="1"/>
        <v>4.0858139182699336E-2</v>
      </c>
      <c r="E19" s="530">
        <f t="shared" si="1"/>
        <v>3.2697438368756382E-2</v>
      </c>
      <c r="F19" s="530">
        <f t="shared" si="1"/>
        <v>3.1762273997870474E-2</v>
      </c>
      <c r="G19" s="530">
        <f t="shared" si="1"/>
        <v>4.7132046256991397E-2</v>
      </c>
      <c r="H19" s="530">
        <f t="shared" si="1"/>
        <v>4.4957523179655762E-3</v>
      </c>
      <c r="I19" s="530">
        <f t="shared" si="1"/>
        <v>3.8236446868147374E-2</v>
      </c>
      <c r="J19" s="530">
        <f t="shared" si="1"/>
        <v>1.094583548731576E-2</v>
      </c>
      <c r="K19" s="530">
        <f t="shared" si="1"/>
        <v>9.495080489342245E-3</v>
      </c>
      <c r="L19" s="530">
        <f t="shared" si="1"/>
        <v>7.6449158627599307E-3</v>
      </c>
      <c r="M19" s="536">
        <f>SUM(C19:L19)</f>
        <v>1</v>
      </c>
    </row>
    <row r="20" spans="1:14" x14ac:dyDescent="0.25">
      <c r="A20" s="433"/>
      <c r="B20" s="433"/>
      <c r="C20" s="433"/>
    </row>
    <row r="21" spans="1:14" ht="15.75" x14ac:dyDescent="0.25">
      <c r="A21" s="433"/>
      <c r="B21" s="532" t="s">
        <v>2635</v>
      </c>
      <c r="C21" s="433"/>
    </row>
    <row r="22" spans="1:14" ht="3.75" customHeight="1" x14ac:dyDescent="0.25">
      <c r="A22" s="433"/>
      <c r="B22" s="532"/>
      <c r="C22" s="433"/>
    </row>
    <row r="23" spans="1:14" x14ac:dyDescent="0.25">
      <c r="A23" s="433"/>
      <c r="B23" s="533" t="s">
        <v>2445</v>
      </c>
      <c r="C23" s="534"/>
      <c r="D23" s="522"/>
      <c r="E23" s="522"/>
      <c r="F23" s="522"/>
      <c r="G23" s="522"/>
      <c r="H23" s="522"/>
      <c r="I23" s="522"/>
      <c r="J23" s="522"/>
      <c r="K23" s="522"/>
      <c r="L23" s="522"/>
      <c r="M23" s="522"/>
    </row>
    <row r="24" spans="1:14" x14ac:dyDescent="0.25">
      <c r="A24" s="433"/>
      <c r="B24" s="433"/>
      <c r="C24" s="537"/>
    </row>
    <row r="25" spans="1:14" x14ac:dyDescent="0.25">
      <c r="A25" s="433"/>
      <c r="B25" s="470"/>
      <c r="C25" s="523" t="s">
        <v>2387</v>
      </c>
      <c r="D25" s="524" t="s">
        <v>2388</v>
      </c>
      <c r="E25" s="524" t="s">
        <v>2389</v>
      </c>
      <c r="F25" s="524" t="s">
        <v>2390</v>
      </c>
      <c r="G25" s="524" t="s">
        <v>2636</v>
      </c>
      <c r="H25" s="524" t="s">
        <v>2391</v>
      </c>
      <c r="I25" s="525" t="s">
        <v>130</v>
      </c>
    </row>
    <row r="26" spans="1:14" x14ac:dyDescent="0.25">
      <c r="A26" s="433"/>
      <c r="B26" s="526" t="s">
        <v>130</v>
      </c>
      <c r="C26" s="538">
        <v>302005.32735056651</v>
      </c>
      <c r="D26" s="538">
        <v>171068.95825986049</v>
      </c>
      <c r="E26" s="538">
        <v>47677.360832070015</v>
      </c>
      <c r="F26" s="538">
        <v>19172.654531849999</v>
      </c>
      <c r="G26" s="538">
        <v>11183.569608040001</v>
      </c>
      <c r="H26" s="538">
        <v>12589.645684880001</v>
      </c>
      <c r="I26" s="535">
        <f>SUM(C26:H26)</f>
        <v>563697.51626726706</v>
      </c>
    </row>
    <row r="27" spans="1:14" x14ac:dyDescent="0.25">
      <c r="A27" s="433"/>
      <c r="B27" s="529" t="s">
        <v>2633</v>
      </c>
      <c r="C27" s="530">
        <f t="shared" ref="C27:H27" si="2">C26/$I$26</f>
        <v>0.53575777546512393</v>
      </c>
      <c r="D27" s="530">
        <f t="shared" si="2"/>
        <v>0.30347651590281483</v>
      </c>
      <c r="E27" s="530">
        <f t="shared" si="2"/>
        <v>8.4579689383383144E-2</v>
      </c>
      <c r="F27" s="530">
        <f t="shared" si="2"/>
        <v>3.4012309755786875E-2</v>
      </c>
      <c r="G27" s="530">
        <f t="shared" si="2"/>
        <v>1.9839664510314273E-2</v>
      </c>
      <c r="H27" s="530">
        <f t="shared" si="2"/>
        <v>2.2334044982576871E-2</v>
      </c>
      <c r="I27" s="531">
        <f>SUM(C27:H27)</f>
        <v>0.99999999999999978</v>
      </c>
    </row>
    <row r="28" spans="1:14" x14ac:dyDescent="0.25">
      <c r="A28" s="433"/>
      <c r="B28" s="433"/>
      <c r="C28" s="433"/>
    </row>
    <row r="29" spans="1:14" x14ac:dyDescent="0.25">
      <c r="N29" s="444" t="s">
        <v>2528</v>
      </c>
    </row>
    <row r="34" spans="3:8" x14ac:dyDescent="0.25">
      <c r="C34" s="539"/>
      <c r="D34" s="539"/>
      <c r="E34" s="539"/>
      <c r="F34" s="539"/>
      <c r="G34" s="539"/>
      <c r="H34" s="539"/>
    </row>
  </sheetData>
  <hyperlinks>
    <hyperlink ref="N29" location="Contents!A1" display="To Frontpage" xr:uid="{271AB976-3385-4420-BBDC-20EA36555BBB}"/>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969C-8F4D-413A-8A01-5C0A821C15BE}">
  <sheetPr>
    <tabColor rgb="FF243386"/>
    <pageSetUpPr fitToPage="1"/>
  </sheetPr>
  <dimension ref="B5:Q92"/>
  <sheetViews>
    <sheetView zoomScale="70" zoomScaleNormal="70" workbookViewId="0">
      <selection activeCell="D59" sqref="D59"/>
    </sheetView>
  </sheetViews>
  <sheetFormatPr defaultColWidth="9.140625" defaultRowHeight="15" x14ac:dyDescent="0.25"/>
  <cols>
    <col min="1" max="1" width="4.7109375" style="376" customWidth="1"/>
    <col min="2" max="2" width="31" style="376" customWidth="1"/>
    <col min="3" max="3" width="18.7109375" style="376" bestFit="1" customWidth="1"/>
    <col min="4" max="5" width="19.140625" style="376" bestFit="1" customWidth="1"/>
    <col min="6" max="6" width="18.5703125" style="376" bestFit="1" customWidth="1"/>
    <col min="7" max="7" width="18.140625" style="376" bestFit="1" customWidth="1"/>
    <col min="8" max="12" width="15.7109375" style="376" customWidth="1"/>
    <col min="13" max="13" width="3.42578125" style="376" customWidth="1"/>
    <col min="14" max="14" width="15.85546875" style="376" bestFit="1" customWidth="1"/>
    <col min="15" max="15" width="9.140625" style="376"/>
    <col min="16" max="16" width="12" style="376" bestFit="1" customWidth="1"/>
    <col min="17" max="17" width="10" style="376" bestFit="1" customWidth="1"/>
    <col min="18" max="16384" width="9.140625" style="376"/>
  </cols>
  <sheetData>
    <row r="5" spans="2:16" ht="15.75" x14ac:dyDescent="0.25">
      <c r="B5" s="520" t="s">
        <v>2637</v>
      </c>
    </row>
    <row r="6" spans="2:16" ht="3.75" customHeight="1" x14ac:dyDescent="0.25">
      <c r="B6" s="520"/>
    </row>
    <row r="7" spans="2:16" x14ac:dyDescent="0.25">
      <c r="B7" s="540" t="s">
        <v>2447</v>
      </c>
      <c r="C7" s="540"/>
      <c r="D7" s="541"/>
      <c r="E7" s="542"/>
      <c r="F7" s="542"/>
      <c r="G7" s="542"/>
      <c r="H7" s="542"/>
      <c r="I7" s="542"/>
      <c r="J7" s="542"/>
      <c r="K7" s="543"/>
      <c r="L7" s="543"/>
      <c r="M7" s="433"/>
      <c r="N7" s="497"/>
    </row>
    <row r="8" spans="2:16" x14ac:dyDescent="0.25">
      <c r="B8" s="456"/>
      <c r="C8" s="630" t="s">
        <v>2638</v>
      </c>
      <c r="D8" s="630"/>
      <c r="E8" s="630"/>
      <c r="F8" s="630"/>
      <c r="G8" s="630"/>
      <c r="H8" s="630"/>
      <c r="I8" s="630"/>
      <c r="J8" s="630"/>
      <c r="K8" s="630"/>
      <c r="L8" s="630"/>
      <c r="M8" s="433"/>
      <c r="N8" s="433"/>
    </row>
    <row r="9" spans="2:16" x14ac:dyDescent="0.25">
      <c r="B9" s="456"/>
      <c r="C9" s="544" t="s">
        <v>2639</v>
      </c>
      <c r="D9" s="544" t="s">
        <v>2640</v>
      </c>
      <c r="E9" s="544" t="s">
        <v>2641</v>
      </c>
      <c r="F9" s="544" t="s">
        <v>2642</v>
      </c>
      <c r="G9" s="544" t="s">
        <v>2643</v>
      </c>
      <c r="H9" s="544" t="s">
        <v>2644</v>
      </c>
      <c r="I9" s="544" t="s">
        <v>2645</v>
      </c>
      <c r="J9" s="544" t="s">
        <v>2646</v>
      </c>
      <c r="K9" s="544" t="s">
        <v>2647</v>
      </c>
      <c r="L9" s="544" t="s">
        <v>2648</v>
      </c>
      <c r="M9" s="433"/>
      <c r="N9" s="545"/>
    </row>
    <row r="10" spans="2:16" x14ac:dyDescent="0.25">
      <c r="C10" s="546"/>
      <c r="D10" s="546"/>
      <c r="E10" s="546"/>
      <c r="F10" s="546"/>
      <c r="G10" s="546"/>
      <c r="H10" s="546"/>
      <c r="I10" s="546"/>
      <c r="J10" s="546"/>
      <c r="K10" s="546"/>
      <c r="L10" s="546"/>
      <c r="M10" s="433"/>
      <c r="N10" s="433"/>
    </row>
    <row r="11" spans="2:16" x14ac:dyDescent="0.25">
      <c r="B11" s="547" t="s">
        <v>2625</v>
      </c>
      <c r="C11" s="548">
        <v>154046.55035111847</v>
      </c>
      <c r="D11" s="548">
        <v>140760.70802260723</v>
      </c>
      <c r="E11" s="548">
        <v>102153.63055636459</v>
      </c>
      <c r="F11" s="548">
        <v>26977.339428826188</v>
      </c>
      <c r="G11" s="548">
        <v>12573.181074907416</v>
      </c>
      <c r="H11" s="548">
        <v>858.69893269033003</v>
      </c>
      <c r="I11" s="548">
        <v>190.96736183875299</v>
      </c>
      <c r="J11" s="548">
        <v>92.10965356576844</v>
      </c>
      <c r="K11" s="548">
        <v>54.847807939555665</v>
      </c>
      <c r="L11" s="548">
        <v>132.39401514388857</v>
      </c>
      <c r="M11" s="433"/>
      <c r="N11" s="549">
        <f t="shared" ref="N11:N22" si="0">SUM(C11:M11)</f>
        <v>437840.42720500217</v>
      </c>
      <c r="P11" s="550"/>
    </row>
    <row r="12" spans="2:16" x14ac:dyDescent="0.25">
      <c r="B12" s="547" t="s">
        <v>2626</v>
      </c>
      <c r="C12" s="548">
        <v>9844.440685826743</v>
      </c>
      <c r="D12" s="548">
        <v>8138.6467391835295</v>
      </c>
      <c r="E12" s="548">
        <v>4219.3107951860811</v>
      </c>
      <c r="F12" s="548">
        <v>685.72743012393744</v>
      </c>
      <c r="G12" s="548">
        <v>136.18800334086956</v>
      </c>
      <c r="H12" s="548">
        <v>2.9020371043889486</v>
      </c>
      <c r="I12" s="548">
        <v>1.0687326074882291</v>
      </c>
      <c r="J12" s="548">
        <v>0.77814623513207271</v>
      </c>
      <c r="K12" s="548">
        <v>0.55900933626734517</v>
      </c>
      <c r="L12" s="548">
        <v>2.0099976456482156</v>
      </c>
      <c r="M12" s="433"/>
      <c r="N12" s="549">
        <f t="shared" si="0"/>
        <v>23031.63157659008</v>
      </c>
      <c r="P12" s="550"/>
    </row>
    <row r="13" spans="2:16" x14ac:dyDescent="0.25">
      <c r="B13" s="547" t="s">
        <v>2627</v>
      </c>
      <c r="C13" s="548">
        <v>12367.309379284594</v>
      </c>
      <c r="D13" s="548">
        <v>3280.6594986300747</v>
      </c>
      <c r="E13" s="548">
        <v>1261.7334777829963</v>
      </c>
      <c r="F13" s="548">
        <v>375.10970728544788</v>
      </c>
      <c r="G13" s="548">
        <v>296.59611523420972</v>
      </c>
      <c r="H13" s="548">
        <v>110.70153711055117</v>
      </c>
      <c r="I13" s="548">
        <v>97.727949396355143</v>
      </c>
      <c r="J13" s="548">
        <v>83.092463965183782</v>
      </c>
      <c r="K13" s="548">
        <v>75.32500330023484</v>
      </c>
      <c r="L13" s="548">
        <v>425.93887327035748</v>
      </c>
      <c r="M13" s="433"/>
      <c r="N13" s="549">
        <f t="shared" si="0"/>
        <v>18374.19400526</v>
      </c>
      <c r="P13" s="550"/>
    </row>
    <row r="14" spans="2:16" x14ac:dyDescent="0.25">
      <c r="B14" s="547" t="s">
        <v>2628</v>
      </c>
      <c r="C14" s="548">
        <v>10602.586829550028</v>
      </c>
      <c r="D14" s="548">
        <v>5208.0469851393382</v>
      </c>
      <c r="E14" s="548">
        <v>1833.0121758917612</v>
      </c>
      <c r="F14" s="548">
        <v>172.88454919591567</v>
      </c>
      <c r="G14" s="548">
        <v>61.102117187434175</v>
      </c>
      <c r="H14" s="548">
        <v>8.5491664797359732</v>
      </c>
      <c r="I14" s="548">
        <v>4.2973998828325906</v>
      </c>
      <c r="J14" s="548">
        <v>3.5081951787924037</v>
      </c>
      <c r="K14" s="548">
        <v>2.8701581453079998</v>
      </c>
      <c r="L14" s="548">
        <v>7.457386948869364</v>
      </c>
      <c r="M14" s="433"/>
      <c r="N14" s="549">
        <f t="shared" si="0"/>
        <v>17904.314963600016</v>
      </c>
      <c r="P14" s="550"/>
    </row>
    <row r="15" spans="2:16" x14ac:dyDescent="0.25">
      <c r="B15" s="547" t="s">
        <v>2629</v>
      </c>
      <c r="C15" s="548">
        <v>11164.457073960864</v>
      </c>
      <c r="D15" s="548">
        <v>9332.8902209029293</v>
      </c>
      <c r="E15" s="548">
        <v>5314.550866294996</v>
      </c>
      <c r="F15" s="548">
        <v>544.88121634458901</v>
      </c>
      <c r="G15" s="548">
        <v>159.36938021395139</v>
      </c>
      <c r="H15" s="548">
        <v>14.885968217746779</v>
      </c>
      <c r="I15" s="548">
        <v>7.3406834271798624</v>
      </c>
      <c r="J15" s="548">
        <v>5.4870635063730706</v>
      </c>
      <c r="K15" s="548">
        <v>4.3059285917362882</v>
      </c>
      <c r="L15" s="548">
        <v>20.04901019953925</v>
      </c>
      <c r="M15" s="433"/>
      <c r="N15" s="549">
        <f t="shared" si="0"/>
        <v>26568.217411659902</v>
      </c>
      <c r="P15" s="550"/>
    </row>
    <row r="16" spans="2:16" ht="30" x14ac:dyDescent="0.25">
      <c r="B16" s="547" t="s">
        <v>2630</v>
      </c>
      <c r="C16" s="548">
        <v>1224.2829590993133</v>
      </c>
      <c r="D16" s="548">
        <v>937.79430896022825</v>
      </c>
      <c r="E16" s="548">
        <v>359.29051959668726</v>
      </c>
      <c r="F16" s="548">
        <v>5.3689197940702842</v>
      </c>
      <c r="G16" s="548">
        <v>2.2768081422818005</v>
      </c>
      <c r="H16" s="548">
        <v>1.0251039089112395</v>
      </c>
      <c r="I16" s="548">
        <v>0.60607156901389991</v>
      </c>
      <c r="J16" s="548">
        <v>0.42396708280583179</v>
      </c>
      <c r="K16" s="548">
        <v>0.42396708280583179</v>
      </c>
      <c r="L16" s="548">
        <v>2.7517901538833649</v>
      </c>
      <c r="M16" s="433"/>
      <c r="N16" s="549">
        <f t="shared" si="0"/>
        <v>2534.2444153900014</v>
      </c>
      <c r="P16" s="550"/>
    </row>
    <row r="17" spans="2:17" x14ac:dyDescent="0.25">
      <c r="B17" s="547" t="s">
        <v>2631</v>
      </c>
      <c r="C17" s="548">
        <v>10596.649154198378</v>
      </c>
      <c r="D17" s="548">
        <v>8389.8289420989095</v>
      </c>
      <c r="E17" s="548">
        <v>2445.351914588869</v>
      </c>
      <c r="F17" s="548">
        <v>70.256361575228738</v>
      </c>
      <c r="G17" s="548">
        <v>18.363202094787521</v>
      </c>
      <c r="H17" s="548">
        <v>3.444019866854199</v>
      </c>
      <c r="I17" s="548">
        <v>2.686478119758243</v>
      </c>
      <c r="J17" s="548">
        <v>2.4108221448739999</v>
      </c>
      <c r="K17" s="548">
        <v>1.8960018384774417</v>
      </c>
      <c r="L17" s="548">
        <v>22.903233933816217</v>
      </c>
      <c r="M17" s="433"/>
      <c r="N17" s="549">
        <f t="shared" si="0"/>
        <v>21553.790130459951</v>
      </c>
      <c r="P17" s="550"/>
    </row>
    <row r="18" spans="2:17" x14ac:dyDescent="0.25">
      <c r="B18" s="547" t="s">
        <v>2649</v>
      </c>
      <c r="C18" s="548">
        <v>2805.0105080193866</v>
      </c>
      <c r="D18" s="548">
        <v>2451.0912851425383</v>
      </c>
      <c r="E18" s="548">
        <v>843.77706516798685</v>
      </c>
      <c r="F18" s="548">
        <v>53.531149304797083</v>
      </c>
      <c r="G18" s="548">
        <v>13.818939802232036</v>
      </c>
      <c r="H18" s="548">
        <v>0.69154221715845332</v>
      </c>
      <c r="I18" s="548">
        <v>0.48935331622915784</v>
      </c>
      <c r="J18" s="548">
        <v>0.45268765279591155</v>
      </c>
      <c r="K18" s="548">
        <v>0.34925279948992005</v>
      </c>
      <c r="L18" s="548">
        <v>0.92849424738776043</v>
      </c>
      <c r="M18" s="433"/>
      <c r="N18" s="549">
        <f t="shared" si="0"/>
        <v>6170.1402776700024</v>
      </c>
      <c r="P18" s="550"/>
    </row>
    <row r="19" spans="2:17" ht="30" x14ac:dyDescent="0.25">
      <c r="B19" s="547" t="s">
        <v>2650</v>
      </c>
      <c r="C19" s="548">
        <v>2806.9762365687052</v>
      </c>
      <c r="D19" s="548">
        <v>2043.7036077319212</v>
      </c>
      <c r="E19" s="548">
        <v>448.13801659229898</v>
      </c>
      <c r="F19" s="548">
        <v>16.208071050476388</v>
      </c>
      <c r="G19" s="548">
        <v>8.2246390714127724</v>
      </c>
      <c r="H19" s="548">
        <v>3.1825752003098136</v>
      </c>
      <c r="I19" s="548">
        <v>2.954565193057991</v>
      </c>
      <c r="J19" s="548">
        <v>2.0691456895826672</v>
      </c>
      <c r="K19" s="548">
        <v>1.9167044389026369</v>
      </c>
      <c r="L19" s="548">
        <v>18.979727063333328</v>
      </c>
      <c r="M19" s="433"/>
      <c r="N19" s="549">
        <f t="shared" si="0"/>
        <v>5352.3532886000012</v>
      </c>
      <c r="P19" s="550"/>
    </row>
    <row r="20" spans="2:17" x14ac:dyDescent="0.25">
      <c r="B20" s="547" t="s">
        <v>128</v>
      </c>
      <c r="C20" s="548">
        <v>2168.0250166758178</v>
      </c>
      <c r="D20" s="548">
        <v>1549.4100486176428</v>
      </c>
      <c r="E20" s="548">
        <v>581.8765900233077</v>
      </c>
      <c r="F20" s="548">
        <v>9.5223870535823334</v>
      </c>
      <c r="G20" s="548">
        <v>0.53464561497225771</v>
      </c>
      <c r="H20" s="548">
        <v>2.8918733457504165E-2</v>
      </c>
      <c r="I20" s="548">
        <v>2.2477191222429221E-2</v>
      </c>
      <c r="J20" s="548">
        <v>0</v>
      </c>
      <c r="K20" s="548">
        <v>0</v>
      </c>
      <c r="L20" s="548">
        <v>0</v>
      </c>
      <c r="M20" s="433"/>
      <c r="N20" s="549">
        <f t="shared" si="0"/>
        <v>4309.4200839100022</v>
      </c>
      <c r="P20" s="550"/>
    </row>
    <row r="21" spans="2:17" x14ac:dyDescent="0.25">
      <c r="C21" s="551"/>
      <c r="D21" s="551"/>
      <c r="E21" s="551"/>
      <c r="F21" s="551"/>
      <c r="G21" s="551"/>
      <c r="H21" s="551"/>
      <c r="I21" s="551"/>
      <c r="J21" s="551"/>
      <c r="K21" s="551"/>
      <c r="L21" s="551"/>
      <c r="M21" s="433"/>
      <c r="N21" s="549">
        <f t="shared" si="0"/>
        <v>0</v>
      </c>
    </row>
    <row r="22" spans="2:17" x14ac:dyDescent="0.25">
      <c r="B22" s="552" t="s">
        <v>130</v>
      </c>
      <c r="C22" s="553">
        <f t="shared" ref="C22:L22" si="1">SUM(C11:C21)</f>
        <v>217626.28819430229</v>
      </c>
      <c r="D22" s="553">
        <f t="shared" si="1"/>
        <v>182092.77965901434</v>
      </c>
      <c r="E22" s="553">
        <f t="shared" si="1"/>
        <v>119460.6719774896</v>
      </c>
      <c r="F22" s="553">
        <f t="shared" si="1"/>
        <v>28910.829220554228</v>
      </c>
      <c r="G22" s="553">
        <f t="shared" si="1"/>
        <v>13269.654925609568</v>
      </c>
      <c r="H22" s="553">
        <f t="shared" si="1"/>
        <v>1004.109801529444</v>
      </c>
      <c r="I22" s="553">
        <f t="shared" si="1"/>
        <v>308.16107254189052</v>
      </c>
      <c r="J22" s="553">
        <f t="shared" si="1"/>
        <v>190.33214502130815</v>
      </c>
      <c r="K22" s="553">
        <f t="shared" si="1"/>
        <v>142.49383347277799</v>
      </c>
      <c r="L22" s="553">
        <f t="shared" si="1"/>
        <v>633.41252860672353</v>
      </c>
      <c r="M22" s="433"/>
      <c r="N22" s="549">
        <f t="shared" si="0"/>
        <v>563638.7333581422</v>
      </c>
      <c r="P22" s="550"/>
      <c r="Q22" s="554"/>
    </row>
    <row r="23" spans="2:17" x14ac:dyDescent="0.25">
      <c r="M23" s="433"/>
      <c r="N23" s="433"/>
    </row>
    <row r="24" spans="2:17" x14ac:dyDescent="0.25">
      <c r="M24" s="433"/>
      <c r="N24" s="433"/>
    </row>
    <row r="25" spans="2:17" x14ac:dyDescent="0.25">
      <c r="M25" s="433"/>
      <c r="N25" s="433"/>
    </row>
    <row r="26" spans="2:17" x14ac:dyDescent="0.25">
      <c r="M26" s="433"/>
      <c r="N26" s="433"/>
    </row>
    <row r="27" spans="2:17" ht="15.75" x14ac:dyDescent="0.25">
      <c r="B27" s="520" t="s">
        <v>2651</v>
      </c>
      <c r="M27" s="433"/>
      <c r="N27" s="433"/>
    </row>
    <row r="28" spans="2:17" ht="3.75" customHeight="1" x14ac:dyDescent="0.25">
      <c r="B28" s="520"/>
      <c r="M28" s="433"/>
      <c r="N28" s="433"/>
    </row>
    <row r="29" spans="2:17" x14ac:dyDescent="0.25">
      <c r="B29" s="555" t="s">
        <v>2652</v>
      </c>
      <c r="C29" s="541"/>
      <c r="D29" s="543"/>
      <c r="E29" s="543"/>
      <c r="F29" s="543"/>
      <c r="G29" s="543"/>
      <c r="H29" s="543"/>
      <c r="I29" s="543"/>
      <c r="J29" s="543"/>
      <c r="K29" s="543"/>
      <c r="L29" s="543"/>
      <c r="M29" s="433"/>
      <c r="N29" s="433"/>
    </row>
    <row r="30" spans="2:17" x14ac:dyDescent="0.25">
      <c r="B30" s="456"/>
      <c r="C30" s="630" t="s">
        <v>2638</v>
      </c>
      <c r="D30" s="630"/>
      <c r="E30" s="630"/>
      <c r="F30" s="630"/>
      <c r="G30" s="630"/>
      <c r="H30" s="630"/>
      <c r="I30" s="630"/>
      <c r="J30" s="630"/>
      <c r="K30" s="630"/>
      <c r="L30" s="630"/>
      <c r="M30" s="433"/>
      <c r="N30" s="433"/>
    </row>
    <row r="31" spans="2:17" x14ac:dyDescent="0.25">
      <c r="B31" s="456"/>
      <c r="C31" s="544" t="s">
        <v>2639</v>
      </c>
      <c r="D31" s="544" t="s">
        <v>2640</v>
      </c>
      <c r="E31" s="544" t="s">
        <v>2641</v>
      </c>
      <c r="F31" s="544" t="s">
        <v>2642</v>
      </c>
      <c r="G31" s="544" t="s">
        <v>2643</v>
      </c>
      <c r="H31" s="544" t="s">
        <v>2644</v>
      </c>
      <c r="I31" s="544" t="s">
        <v>2645</v>
      </c>
      <c r="J31" s="544" t="s">
        <v>2646</v>
      </c>
      <c r="K31" s="544" t="s">
        <v>2647</v>
      </c>
      <c r="L31" s="544" t="s">
        <v>2648</v>
      </c>
      <c r="M31" s="433"/>
      <c r="N31" s="545"/>
    </row>
    <row r="32" spans="2:17" x14ac:dyDescent="0.25">
      <c r="C32" s="546"/>
      <c r="D32" s="546"/>
      <c r="E32" s="546"/>
      <c r="F32" s="546"/>
      <c r="G32" s="546"/>
      <c r="H32" s="546"/>
      <c r="I32" s="546"/>
      <c r="J32" s="546"/>
      <c r="K32" s="546"/>
      <c r="L32" s="546"/>
      <c r="M32" s="433"/>
      <c r="N32" s="433"/>
    </row>
    <row r="33" spans="2:14" x14ac:dyDescent="0.25">
      <c r="B33" s="547" t="s">
        <v>2625</v>
      </c>
      <c r="C33" s="556">
        <f t="shared" ref="C33:L33" si="2">C11/$N$11</f>
        <v>0.35183263303137607</v>
      </c>
      <c r="D33" s="556">
        <f t="shared" si="2"/>
        <v>0.32148860469821661</v>
      </c>
      <c r="E33" s="556">
        <f t="shared" si="2"/>
        <v>0.23331246776016648</v>
      </c>
      <c r="F33" s="556">
        <f t="shared" si="2"/>
        <v>6.1614546653534739E-2</v>
      </c>
      <c r="G33" s="556">
        <f t="shared" si="2"/>
        <v>2.8716354849116069E-2</v>
      </c>
      <c r="H33" s="556">
        <f t="shared" si="2"/>
        <v>1.9612143587834498E-3</v>
      </c>
      <c r="I33" s="556">
        <f t="shared" si="2"/>
        <v>4.3615744452336691E-4</v>
      </c>
      <c r="J33" s="556">
        <f t="shared" si="2"/>
        <v>2.1037265597825117E-4</v>
      </c>
      <c r="K33" s="556">
        <f t="shared" si="2"/>
        <v>1.2526894396134704E-4</v>
      </c>
      <c r="L33" s="556">
        <f t="shared" si="2"/>
        <v>3.0237960434361646E-4</v>
      </c>
      <c r="M33" s="433"/>
      <c r="N33" s="557"/>
    </row>
    <row r="34" spans="2:14" x14ac:dyDescent="0.25">
      <c r="B34" s="547" t="s">
        <v>2626</v>
      </c>
      <c r="C34" s="556">
        <f t="shared" ref="C34:L34" si="3">C12/$N$12</f>
        <v>0.42743131996922334</v>
      </c>
      <c r="D34" s="556">
        <f t="shared" si="3"/>
        <v>0.35336822370221704</v>
      </c>
      <c r="E34" s="556">
        <f t="shared" si="3"/>
        <v>0.18319634808133581</v>
      </c>
      <c r="F34" s="556">
        <f t="shared" si="3"/>
        <v>2.9773289306213448E-2</v>
      </c>
      <c r="G34" s="556">
        <f t="shared" si="3"/>
        <v>5.9130853534186617E-3</v>
      </c>
      <c r="H34" s="556">
        <f t="shared" si="3"/>
        <v>1.2600223717275206E-4</v>
      </c>
      <c r="I34" s="556">
        <f t="shared" si="3"/>
        <v>4.6402817965120428E-5</v>
      </c>
      <c r="J34" s="556">
        <f t="shared" si="3"/>
        <v>3.378597962304155E-5</v>
      </c>
      <c r="K34" s="556">
        <f t="shared" si="3"/>
        <v>2.4271373671830358E-5</v>
      </c>
      <c r="L34" s="556">
        <f t="shared" si="3"/>
        <v>8.7271179159153752E-5</v>
      </c>
      <c r="M34" s="433"/>
      <c r="N34" s="557"/>
    </row>
    <row r="35" spans="2:14" ht="19.5" customHeight="1" x14ac:dyDescent="0.25">
      <c r="B35" s="547" t="s">
        <v>2627</v>
      </c>
      <c r="C35" s="556">
        <f t="shared" ref="C35:L35" si="4">C13/$N$13</f>
        <v>0.67308037434154611</v>
      </c>
      <c r="D35" s="556">
        <f t="shared" si="4"/>
        <v>0.17854712417268026</v>
      </c>
      <c r="E35" s="556">
        <f t="shared" si="4"/>
        <v>6.8668779562346974E-2</v>
      </c>
      <c r="F35" s="556">
        <f t="shared" si="4"/>
        <v>2.0415029207706461E-2</v>
      </c>
      <c r="G35" s="556">
        <f t="shared" si="4"/>
        <v>1.6141993229705904E-2</v>
      </c>
      <c r="H35" s="556">
        <f t="shared" si="4"/>
        <v>6.0248377196224509E-3</v>
      </c>
      <c r="I35" s="556">
        <f t="shared" si="4"/>
        <v>5.3187611586325073E-3</v>
      </c>
      <c r="J35" s="556">
        <f t="shared" si="4"/>
        <v>4.5222372171207521E-3</v>
      </c>
      <c r="K35" s="556">
        <f t="shared" si="4"/>
        <v>4.0994997265551602E-3</v>
      </c>
      <c r="L35" s="556">
        <f t="shared" si="4"/>
        <v>2.3181363664083632E-2</v>
      </c>
      <c r="M35" s="433"/>
      <c r="N35" s="557"/>
    </row>
    <row r="36" spans="2:14" x14ac:dyDescent="0.25">
      <c r="B36" s="547" t="s">
        <v>2628</v>
      </c>
      <c r="C36" s="556">
        <f t="shared" ref="C36:L36" si="5">C14/$N$14</f>
        <v>0.59218053587112318</v>
      </c>
      <c r="D36" s="556">
        <f t="shared" si="5"/>
        <v>0.2908822256382021</v>
      </c>
      <c r="E36" s="556">
        <f t="shared" si="5"/>
        <v>0.1023782356162929</v>
      </c>
      <c r="F36" s="556">
        <f t="shared" si="5"/>
        <v>9.6560270274174079E-3</v>
      </c>
      <c r="G36" s="556">
        <f t="shared" si="5"/>
        <v>3.4127034355492811E-3</v>
      </c>
      <c r="H36" s="556">
        <f t="shared" si="5"/>
        <v>4.7749196197210969E-4</v>
      </c>
      <c r="I36" s="556">
        <f t="shared" si="5"/>
        <v>2.4002034657954395E-4</v>
      </c>
      <c r="J36" s="556">
        <f t="shared" si="5"/>
        <v>1.9594132397272193E-4</v>
      </c>
      <c r="K36" s="556">
        <f t="shared" si="5"/>
        <v>1.6030538734059993E-4</v>
      </c>
      <c r="L36" s="556">
        <f t="shared" si="5"/>
        <v>4.165133915500506E-4</v>
      </c>
      <c r="M36" s="433"/>
      <c r="N36" s="557"/>
    </row>
    <row r="37" spans="2:14" x14ac:dyDescent="0.25">
      <c r="B37" s="547" t="s">
        <v>2629</v>
      </c>
      <c r="C37" s="556">
        <f t="shared" ref="C37:L37" si="6">C15/$N$15</f>
        <v>0.42021852279261906</v>
      </c>
      <c r="D37" s="556">
        <f t="shared" si="6"/>
        <v>0.35128025626615944</v>
      </c>
      <c r="E37" s="556">
        <f t="shared" si="6"/>
        <v>0.20003415298621494</v>
      </c>
      <c r="F37" s="556">
        <f t="shared" si="6"/>
        <v>2.0508760821320998E-2</v>
      </c>
      <c r="G37" s="556">
        <f t="shared" si="6"/>
        <v>5.9984972926339234E-3</v>
      </c>
      <c r="H37" s="556">
        <f t="shared" si="6"/>
        <v>5.6029232172775825E-4</v>
      </c>
      <c r="I37" s="556">
        <f t="shared" si="6"/>
        <v>2.7629566987653008E-4</v>
      </c>
      <c r="J37" s="556">
        <f t="shared" si="6"/>
        <v>2.0652734887531378E-4</v>
      </c>
      <c r="K37" s="556">
        <f t="shared" si="6"/>
        <v>1.6207066228863967E-4</v>
      </c>
      <c r="L37" s="556">
        <f t="shared" si="6"/>
        <v>7.5462383828357304E-4</v>
      </c>
      <c r="M37" s="433"/>
      <c r="N37" s="557"/>
    </row>
    <row r="38" spans="2:14" ht="30" x14ac:dyDescent="0.25">
      <c r="B38" s="547" t="s">
        <v>2630</v>
      </c>
      <c r="C38" s="556">
        <f t="shared" ref="C38:L38" si="7">C16/$N$16</f>
        <v>0.48309584966014624</v>
      </c>
      <c r="D38" s="556">
        <f t="shared" si="7"/>
        <v>0.37004888055200019</v>
      </c>
      <c r="E38" s="556">
        <f t="shared" si="7"/>
        <v>0.14177421775689111</v>
      </c>
      <c r="F38" s="556">
        <f t="shared" si="7"/>
        <v>2.1185485352027684E-3</v>
      </c>
      <c r="G38" s="556">
        <f t="shared" si="7"/>
        <v>8.9841695159912846E-4</v>
      </c>
      <c r="H38" s="556">
        <f t="shared" si="7"/>
        <v>4.0450080611245366E-4</v>
      </c>
      <c r="I38" s="556">
        <f t="shared" si="7"/>
        <v>2.39152768901586E-4</v>
      </c>
      <c r="J38" s="556">
        <f t="shared" si="7"/>
        <v>1.6729526174790303E-4</v>
      </c>
      <c r="K38" s="556">
        <f t="shared" si="7"/>
        <v>1.6729526174790303E-4</v>
      </c>
      <c r="L38" s="556">
        <f t="shared" si="7"/>
        <v>1.0858424456505647E-3</v>
      </c>
      <c r="M38" s="433"/>
      <c r="N38" s="557"/>
    </row>
    <row r="39" spans="2:14" x14ac:dyDescent="0.25">
      <c r="B39" s="547" t="s">
        <v>2631</v>
      </c>
      <c r="C39" s="556">
        <f>C17/$N$17</f>
        <v>0.49163739138496698</v>
      </c>
      <c r="D39" s="556">
        <f>D17/$N$17</f>
        <v>0.3892507485373698</v>
      </c>
      <c r="E39" s="556">
        <f>E17/$N$17</f>
        <v>0.11345345295596446</v>
      </c>
      <c r="F39" s="556">
        <f>F17/$N$17</f>
        <v>3.2595827067993023E-3</v>
      </c>
      <c r="G39" s="556">
        <f t="shared" ref="G39:L39" si="8">G17/$N$17</f>
        <v>8.519709055177507E-4</v>
      </c>
      <c r="H39" s="556">
        <f t="shared" si="8"/>
        <v>1.5978720429253362E-4</v>
      </c>
      <c r="I39" s="556">
        <f t="shared" si="8"/>
        <v>1.2464063644944263E-4</v>
      </c>
      <c r="J39" s="556">
        <f t="shared" si="8"/>
        <v>1.118514252148633E-4</v>
      </c>
      <c r="K39" s="556">
        <f t="shared" si="8"/>
        <v>8.7966052698917215E-5</v>
      </c>
      <c r="L39" s="556">
        <f t="shared" si="8"/>
        <v>1.0626081907260118E-3</v>
      </c>
      <c r="M39" s="433"/>
      <c r="N39" s="557"/>
    </row>
    <row r="40" spans="2:14" x14ac:dyDescent="0.25">
      <c r="B40" s="547" t="s">
        <v>2649</v>
      </c>
      <c r="C40" s="556">
        <f>C18/$N$18</f>
        <v>0.45461049211001536</v>
      </c>
      <c r="D40" s="556">
        <f>D18/$N$18</f>
        <v>0.39725049591062633</v>
      </c>
      <c r="E40" s="556">
        <f>E18/$N$18</f>
        <v>0.13675168265163298</v>
      </c>
      <c r="F40" s="556">
        <f>F18/$N$18</f>
        <v>8.675839915427622E-3</v>
      </c>
      <c r="G40" s="556">
        <f t="shared" ref="G40:L40" si="9">G18/$N$18</f>
        <v>2.2396475899005668E-3</v>
      </c>
      <c r="H40" s="556">
        <f t="shared" si="9"/>
        <v>1.1207884846008667E-4</v>
      </c>
      <c r="I40" s="556">
        <f t="shared" si="9"/>
        <v>7.9309917474672023E-5</v>
      </c>
      <c r="J40" s="556">
        <f t="shared" si="9"/>
        <v>7.3367481519700161E-5</v>
      </c>
      <c r="K40" s="556">
        <f t="shared" si="9"/>
        <v>5.6603704903416968E-5</v>
      </c>
      <c r="L40" s="556">
        <f t="shared" si="9"/>
        <v>1.5048187003916593E-4</v>
      </c>
      <c r="M40" s="433"/>
      <c r="N40" s="557"/>
    </row>
    <row r="41" spans="2:14" ht="30" x14ac:dyDescent="0.25">
      <c r="B41" s="547" t="s">
        <v>2650</v>
      </c>
      <c r="C41" s="556">
        <f t="shared" ref="C41:L41" si="10">C19/$N$19</f>
        <v>0.52443777254900104</v>
      </c>
      <c r="D41" s="556">
        <f t="shared" si="10"/>
        <v>0.38183271871922464</v>
      </c>
      <c r="E41" s="556">
        <f t="shared" si="10"/>
        <v>8.3727286378272148E-2</v>
      </c>
      <c r="F41" s="556">
        <f t="shared" si="10"/>
        <v>3.028213979259931E-3</v>
      </c>
      <c r="G41" s="556">
        <f t="shared" si="10"/>
        <v>1.5366397971020456E-3</v>
      </c>
      <c r="H41" s="556">
        <f t="shared" si="10"/>
        <v>5.9461231886325471E-4</v>
      </c>
      <c r="I41" s="556">
        <f t="shared" si="10"/>
        <v>5.5201236423442588E-4</v>
      </c>
      <c r="J41" s="556">
        <f t="shared" si="10"/>
        <v>3.8658615715628279E-4</v>
      </c>
      <c r="K41" s="556">
        <f t="shared" si="10"/>
        <v>3.5810499336526113E-4</v>
      </c>
      <c r="L41" s="556">
        <f t="shared" si="10"/>
        <v>3.5460527435209341E-3</v>
      </c>
      <c r="M41" s="433"/>
      <c r="N41" s="557"/>
    </row>
    <row r="42" spans="2:14" x14ac:dyDescent="0.25">
      <c r="B42" s="547" t="s">
        <v>128</v>
      </c>
      <c r="C42" s="556">
        <f t="shared" ref="C42:L42" si="11">C20/$N$20</f>
        <v>0.50308973700905391</v>
      </c>
      <c r="D42" s="556">
        <f t="shared" si="11"/>
        <v>0.35954026723981841</v>
      </c>
      <c r="E42" s="556">
        <f t="shared" si="11"/>
        <v>0.13502433707863593</v>
      </c>
      <c r="F42" s="556">
        <f t="shared" si="11"/>
        <v>2.2096678597512192E-3</v>
      </c>
      <c r="G42" s="556">
        <f t="shared" si="11"/>
        <v>1.2406439951594733E-4</v>
      </c>
      <c r="H42" s="556">
        <f t="shared" si="11"/>
        <v>6.7105858548061902E-6</v>
      </c>
      <c r="I42" s="556">
        <f t="shared" si="11"/>
        <v>5.2158273699869439E-6</v>
      </c>
      <c r="J42" s="556">
        <f t="shared" si="11"/>
        <v>0</v>
      </c>
      <c r="K42" s="556">
        <f t="shared" si="11"/>
        <v>0</v>
      </c>
      <c r="L42" s="556">
        <f t="shared" si="11"/>
        <v>0</v>
      </c>
      <c r="M42" s="433"/>
      <c r="N42" s="557"/>
    </row>
    <row r="43" spans="2:14" x14ac:dyDescent="0.25">
      <c r="C43" s="556"/>
      <c r="D43" s="558"/>
      <c r="E43" s="558"/>
      <c r="F43" s="558"/>
      <c r="G43" s="558"/>
      <c r="H43" s="558"/>
      <c r="I43" s="558"/>
      <c r="J43" s="558"/>
      <c r="K43" s="558"/>
      <c r="L43" s="558"/>
      <c r="M43" s="433"/>
      <c r="N43" s="433"/>
    </row>
    <row r="44" spans="2:14" x14ac:dyDescent="0.25">
      <c r="B44" s="552" t="s">
        <v>130</v>
      </c>
      <c r="C44" s="559">
        <f t="shared" ref="C44:L44" si="12">C22/$N$22</f>
        <v>0.3861095331360419</v>
      </c>
      <c r="D44" s="559">
        <f t="shared" si="12"/>
        <v>0.32306647659594145</v>
      </c>
      <c r="E44" s="559">
        <f t="shared" si="12"/>
        <v>0.21194546241658482</v>
      </c>
      <c r="F44" s="559">
        <f t="shared" si="12"/>
        <v>5.1293191027352573E-2</v>
      </c>
      <c r="G44" s="559">
        <f t="shared" si="12"/>
        <v>2.3542837176127648E-2</v>
      </c>
      <c r="H44" s="559">
        <f t="shared" si="12"/>
        <v>1.7814776417990096E-3</v>
      </c>
      <c r="I44" s="559">
        <f t="shared" si="12"/>
        <v>5.4673508810488658E-4</v>
      </c>
      <c r="J44" s="559">
        <f t="shared" si="12"/>
        <v>3.3768464400470686E-4</v>
      </c>
      <c r="K44" s="559">
        <f t="shared" si="12"/>
        <v>2.5281057712943914E-4</v>
      </c>
      <c r="L44" s="559">
        <f t="shared" si="12"/>
        <v>1.123791696913502E-3</v>
      </c>
      <c r="M44" s="433"/>
      <c r="N44" s="560"/>
    </row>
    <row r="45" spans="2:14" x14ac:dyDescent="0.25">
      <c r="M45" s="433"/>
      <c r="N45" s="433"/>
    </row>
    <row r="46" spans="2:14" x14ac:dyDescent="0.25">
      <c r="M46" s="433"/>
      <c r="N46" s="433"/>
    </row>
    <row r="47" spans="2:14" x14ac:dyDescent="0.25">
      <c r="M47" s="433"/>
      <c r="N47" s="433"/>
    </row>
    <row r="49" spans="2:16" ht="15.75" x14ac:dyDescent="0.25">
      <c r="B49" s="520" t="s">
        <v>2653</v>
      </c>
    </row>
    <row r="50" spans="2:16" ht="3.75" customHeight="1" x14ac:dyDescent="0.25">
      <c r="B50" s="520"/>
    </row>
    <row r="51" spans="2:16" x14ac:dyDescent="0.25">
      <c r="B51" s="555" t="s">
        <v>2654</v>
      </c>
      <c r="C51" s="541"/>
      <c r="D51" s="541"/>
      <c r="E51" s="543"/>
      <c r="F51" s="543"/>
      <c r="G51" s="543"/>
      <c r="H51" s="543"/>
      <c r="I51" s="543"/>
      <c r="J51" s="543"/>
      <c r="K51" s="543"/>
      <c r="L51" s="543"/>
      <c r="M51" s="543"/>
      <c r="N51" s="543"/>
    </row>
    <row r="52" spans="2:16" x14ac:dyDescent="0.25">
      <c r="B52" s="456"/>
      <c r="C52" s="630" t="s">
        <v>2638</v>
      </c>
      <c r="D52" s="630"/>
      <c r="E52" s="630"/>
      <c r="F52" s="630"/>
      <c r="G52" s="630"/>
      <c r="H52" s="630"/>
      <c r="I52" s="630"/>
      <c r="J52" s="630"/>
      <c r="K52" s="630"/>
      <c r="L52" s="630"/>
      <c r="N52" s="456"/>
    </row>
    <row r="53" spans="2:16" x14ac:dyDescent="0.25">
      <c r="B53" s="456"/>
      <c r="C53" s="544" t="s">
        <v>2639</v>
      </c>
      <c r="D53" s="544" t="s">
        <v>2640</v>
      </c>
      <c r="E53" s="544" t="s">
        <v>2641</v>
      </c>
      <c r="F53" s="544" t="s">
        <v>2642</v>
      </c>
      <c r="G53" s="544" t="s">
        <v>2643</v>
      </c>
      <c r="H53" s="544" t="s">
        <v>2644</v>
      </c>
      <c r="I53" s="544" t="s">
        <v>2645</v>
      </c>
      <c r="J53" s="544" t="s">
        <v>2646</v>
      </c>
      <c r="K53" s="544" t="s">
        <v>2647</v>
      </c>
      <c r="L53" s="544" t="s">
        <v>2648</v>
      </c>
      <c r="N53" s="544" t="s">
        <v>2655</v>
      </c>
      <c r="P53" s="561"/>
    </row>
    <row r="54" spans="2:16" x14ac:dyDescent="0.25">
      <c r="C54" s="557"/>
      <c r="D54" s="557"/>
      <c r="E54" s="557"/>
      <c r="F54" s="557"/>
      <c r="G54" s="557"/>
      <c r="H54" s="557"/>
      <c r="I54" s="557"/>
      <c r="J54" s="557"/>
      <c r="K54" s="557"/>
      <c r="L54" s="557"/>
      <c r="M54" s="433"/>
      <c r="N54" s="433"/>
      <c r="O54" s="433"/>
      <c r="P54" s="561"/>
    </row>
    <row r="55" spans="2:16" x14ac:dyDescent="0.25">
      <c r="B55" s="547" t="s">
        <v>2625</v>
      </c>
      <c r="C55" s="551">
        <v>5739.7348473900356</v>
      </c>
      <c r="D55" s="551">
        <v>41397.662703629634</v>
      </c>
      <c r="E55" s="551">
        <v>140971.36630631017</v>
      </c>
      <c r="F55" s="551">
        <v>104526.59583019032</v>
      </c>
      <c r="G55" s="551">
        <v>109890.86304090051</v>
      </c>
      <c r="H55" s="551">
        <v>29796.438670189942</v>
      </c>
      <c r="I55" s="551">
        <v>3058.4656213400031</v>
      </c>
      <c r="J55" s="551">
        <v>1002.3302740099995</v>
      </c>
      <c r="K55" s="551">
        <v>490.57582801000024</v>
      </c>
      <c r="L55" s="551">
        <v>967.90620064999985</v>
      </c>
      <c r="M55" s="433"/>
      <c r="N55" s="562">
        <v>0.61159217037738778</v>
      </c>
      <c r="O55" s="433"/>
      <c r="P55" s="549">
        <f t="shared" ref="P55:P64" si="13">C55+D55+E55+F55+G55+H55+I55+J55+K55+L55</f>
        <v>437841.93932262063</v>
      </c>
    </row>
    <row r="56" spans="2:16" x14ac:dyDescent="0.25">
      <c r="B56" s="547" t="s">
        <v>2626</v>
      </c>
      <c r="C56" s="551">
        <v>492.87956665000064</v>
      </c>
      <c r="D56" s="551">
        <v>4813.4533598499984</v>
      </c>
      <c r="E56" s="551">
        <v>10875.609854969991</v>
      </c>
      <c r="F56" s="551">
        <v>3909.4281117900018</v>
      </c>
      <c r="G56" s="551">
        <v>2867.4062763000093</v>
      </c>
      <c r="H56" s="551">
        <v>42.252226539999981</v>
      </c>
      <c r="I56" s="551">
        <v>11.98751004</v>
      </c>
      <c r="J56" s="551">
        <v>4.6779340299999994</v>
      </c>
      <c r="K56" s="551">
        <v>3.5391090300000001</v>
      </c>
      <c r="L56" s="551">
        <v>10.397627389999998</v>
      </c>
      <c r="M56" s="433"/>
      <c r="N56" s="562">
        <v>0.51324617311824849</v>
      </c>
      <c r="O56" s="433"/>
      <c r="P56" s="549">
        <f t="shared" si="13"/>
        <v>23031.631576590004</v>
      </c>
    </row>
    <row r="57" spans="2:16" x14ac:dyDescent="0.25">
      <c r="B57" s="547" t="s">
        <v>2627</v>
      </c>
      <c r="C57" s="551">
        <v>7250.1029820500189</v>
      </c>
      <c r="D57" s="551">
        <v>5275.2916479700107</v>
      </c>
      <c r="E57" s="551">
        <v>2385.5851268099968</v>
      </c>
      <c r="F57" s="551">
        <v>589.03876366000043</v>
      </c>
      <c r="G57" s="551">
        <v>485.61686763000029</v>
      </c>
      <c r="H57" s="551">
        <v>253.87991453999999</v>
      </c>
      <c r="I57" s="551">
        <v>350.32880937999994</v>
      </c>
      <c r="J57" s="551">
        <v>13.275685000000001</v>
      </c>
      <c r="K57" s="551">
        <v>154.63947369000002</v>
      </c>
      <c r="L57" s="551">
        <v>1673.7055260399995</v>
      </c>
      <c r="M57" s="433"/>
      <c r="N57" s="562">
        <v>0.39051695186886393</v>
      </c>
      <c r="O57" s="433"/>
      <c r="P57" s="549">
        <f t="shared" si="13"/>
        <v>18431.464796770029</v>
      </c>
    </row>
    <row r="58" spans="2:16" x14ac:dyDescent="0.25">
      <c r="B58" s="547" t="s">
        <v>2628</v>
      </c>
      <c r="C58" s="551">
        <v>3757.5283593899994</v>
      </c>
      <c r="D58" s="551">
        <v>6666.9730541600047</v>
      </c>
      <c r="E58" s="551">
        <v>5616.5531158200001</v>
      </c>
      <c r="F58" s="551">
        <v>1251.5925271899998</v>
      </c>
      <c r="G58" s="551">
        <v>435.00638802000003</v>
      </c>
      <c r="H58" s="551">
        <v>71.719624720000013</v>
      </c>
      <c r="I58" s="551">
        <v>25.039328390000001</v>
      </c>
      <c r="J58" s="551">
        <v>8.5009999999999994</v>
      </c>
      <c r="K58" s="551">
        <v>22.655565909999996</v>
      </c>
      <c r="L58" s="551">
        <v>48.746000000000002</v>
      </c>
      <c r="M58" s="433"/>
      <c r="N58" s="562">
        <v>0.3659830152897785</v>
      </c>
      <c r="O58" s="433"/>
      <c r="P58" s="549">
        <f t="shared" si="13"/>
        <v>17904.314963600009</v>
      </c>
    </row>
    <row r="59" spans="2:16" x14ac:dyDescent="0.25">
      <c r="B59" s="547" t="s">
        <v>2629</v>
      </c>
      <c r="C59" s="551">
        <v>1371.0368940699991</v>
      </c>
      <c r="D59" s="551">
        <v>4845.9277424799957</v>
      </c>
      <c r="E59" s="551">
        <v>13404.367446839995</v>
      </c>
      <c r="F59" s="551">
        <v>4852.2670335599905</v>
      </c>
      <c r="G59" s="551">
        <v>1731.6243891699999</v>
      </c>
      <c r="H59" s="551">
        <v>177.05114285000002</v>
      </c>
      <c r="I59" s="551">
        <v>51.307359090000013</v>
      </c>
      <c r="J59" s="551">
        <v>13.83699477</v>
      </c>
      <c r="K59" s="551">
        <v>34.683004319999995</v>
      </c>
      <c r="L59" s="551">
        <v>86.115404510000005</v>
      </c>
      <c r="M59" s="433"/>
      <c r="N59" s="562">
        <v>0.50026642411095357</v>
      </c>
      <c r="O59" s="433"/>
      <c r="P59" s="549">
        <f t="shared" si="13"/>
        <v>26568.217411659978</v>
      </c>
    </row>
    <row r="60" spans="2:16" ht="30" x14ac:dyDescent="0.25">
      <c r="B60" s="547" t="s">
        <v>2630</v>
      </c>
      <c r="C60" s="551">
        <v>94.808975530000026</v>
      </c>
      <c r="D60" s="551">
        <v>751.49447105000024</v>
      </c>
      <c r="E60" s="551">
        <v>1601.9765588899993</v>
      </c>
      <c r="F60" s="551">
        <v>61.038066649999998</v>
      </c>
      <c r="G60" s="551">
        <v>3.2937809300000001</v>
      </c>
      <c r="H60" s="551"/>
      <c r="I60" s="551">
        <v>10.401430530000001</v>
      </c>
      <c r="J60" s="551"/>
      <c r="K60" s="551"/>
      <c r="L60" s="551">
        <v>11.231131810000001</v>
      </c>
      <c r="M60" s="433"/>
      <c r="N60" s="562">
        <v>0.44283670358933408</v>
      </c>
      <c r="O60" s="433"/>
      <c r="P60" s="549">
        <f t="shared" si="13"/>
        <v>2534.2444153900001</v>
      </c>
    </row>
    <row r="61" spans="2:16" x14ac:dyDescent="0.25">
      <c r="B61" s="547" t="s">
        <v>2631</v>
      </c>
      <c r="C61" s="551">
        <v>974.33670151000058</v>
      </c>
      <c r="D61" s="551">
        <v>6603.9759110699906</v>
      </c>
      <c r="E61" s="551">
        <v>12934.720643780005</v>
      </c>
      <c r="F61" s="551">
        <v>784.30963276999989</v>
      </c>
      <c r="G61" s="551">
        <v>159.82014736999997</v>
      </c>
      <c r="H61" s="551">
        <v>21.57327445</v>
      </c>
      <c r="I61" s="551">
        <v>2.2357041099999999</v>
      </c>
      <c r="J61" s="551">
        <v>11.448464920000001</v>
      </c>
      <c r="K61" s="551">
        <v>4.5658282400000001</v>
      </c>
      <c r="L61" s="551">
        <v>56.803822240000002</v>
      </c>
      <c r="M61" s="433"/>
      <c r="N61" s="562">
        <v>0.42540655054161675</v>
      </c>
      <c r="O61" s="433"/>
      <c r="P61" s="549">
        <f t="shared" si="13"/>
        <v>21553.790130459991</v>
      </c>
    </row>
    <row r="62" spans="2:16" x14ac:dyDescent="0.25">
      <c r="B62" s="547" t="s">
        <v>2649</v>
      </c>
      <c r="C62" s="551">
        <v>594.37308716000018</v>
      </c>
      <c r="D62" s="551">
        <v>2001.1071474599983</v>
      </c>
      <c r="E62" s="551">
        <v>3075.2769712299996</v>
      </c>
      <c r="F62" s="551">
        <v>421.98335566000009</v>
      </c>
      <c r="G62" s="551">
        <v>61.244903710000003</v>
      </c>
      <c r="H62" s="551">
        <v>3.0649999999999999</v>
      </c>
      <c r="I62" s="551">
        <v>3.2109999999999999</v>
      </c>
      <c r="J62" s="551"/>
      <c r="K62" s="551">
        <v>4.5549447700000005</v>
      </c>
      <c r="L62" s="551">
        <v>5.3238676800000002</v>
      </c>
      <c r="M62" s="433"/>
      <c r="N62" s="562">
        <v>0.40727987757821732</v>
      </c>
      <c r="O62" s="433"/>
      <c r="P62" s="549">
        <f t="shared" si="13"/>
        <v>6170.140277669997</v>
      </c>
    </row>
    <row r="63" spans="2:16" ht="30" x14ac:dyDescent="0.25">
      <c r="B63" s="547" t="s">
        <v>2650</v>
      </c>
      <c r="C63" s="551">
        <v>700.65535907999947</v>
      </c>
      <c r="D63" s="551">
        <v>1302.7226067399997</v>
      </c>
      <c r="E63" s="551">
        <v>3196.5751618500021</v>
      </c>
      <c r="F63" s="551">
        <v>49.111697620000001</v>
      </c>
      <c r="G63" s="551">
        <v>23.197173170000003</v>
      </c>
      <c r="H63" s="551">
        <v>3.9571353</v>
      </c>
      <c r="I63" s="551">
        <v>10.15525367</v>
      </c>
      <c r="J63" s="551">
        <v>8.491515119999999</v>
      </c>
      <c r="K63" s="551">
        <v>0.54820486000000002</v>
      </c>
      <c r="L63" s="551">
        <v>56.939181189999999</v>
      </c>
      <c r="M63" s="433"/>
      <c r="N63" s="562">
        <v>0.39389370977914084</v>
      </c>
      <c r="O63" s="433"/>
      <c r="P63" s="549">
        <f t="shared" si="13"/>
        <v>5352.3532886000012</v>
      </c>
    </row>
    <row r="64" spans="2:16" x14ac:dyDescent="0.25">
      <c r="B64" s="547" t="s">
        <v>128</v>
      </c>
      <c r="C64" s="551">
        <v>521.08825737000018</v>
      </c>
      <c r="D64" s="551">
        <v>1041.2077710300002</v>
      </c>
      <c r="E64" s="551">
        <v>2601.3214008999994</v>
      </c>
      <c r="F64" s="551">
        <v>104.19807014</v>
      </c>
      <c r="G64" s="551">
        <v>41.090488809999997</v>
      </c>
      <c r="H64" s="551"/>
      <c r="I64" s="551">
        <v>0.51409566000000007</v>
      </c>
      <c r="J64" s="551"/>
      <c r="K64" s="551"/>
      <c r="L64" s="551"/>
      <c r="M64" s="433"/>
      <c r="N64" s="562">
        <v>0.43027255470043313</v>
      </c>
      <c r="O64" s="433"/>
      <c r="P64" s="549">
        <f t="shared" si="13"/>
        <v>4309.4200839100004</v>
      </c>
    </row>
    <row r="65" spans="2:16" x14ac:dyDescent="0.25">
      <c r="C65" s="551"/>
      <c r="D65" s="551"/>
      <c r="E65" s="551"/>
      <c r="F65" s="551"/>
      <c r="G65" s="551"/>
      <c r="H65" s="551"/>
      <c r="I65" s="551"/>
      <c r="J65" s="551"/>
      <c r="K65" s="551"/>
      <c r="L65" s="551"/>
      <c r="M65" s="433"/>
      <c r="N65" s="433"/>
      <c r="O65" s="433"/>
      <c r="P65" s="561"/>
    </row>
    <row r="66" spans="2:16" x14ac:dyDescent="0.25">
      <c r="B66" s="552" t="s">
        <v>130</v>
      </c>
      <c r="C66" s="553">
        <f>SUM(C55:C65)</f>
        <v>21496.545030200054</v>
      </c>
      <c r="D66" s="553">
        <f t="shared" ref="D66:L66" si="14">SUM(D55:D65)</f>
        <v>74699.816415439651</v>
      </c>
      <c r="E66" s="553">
        <f t="shared" si="14"/>
        <v>196663.35258740012</v>
      </c>
      <c r="F66" s="553">
        <f t="shared" si="14"/>
        <v>116549.56308923033</v>
      </c>
      <c r="G66" s="553">
        <f t="shared" si="14"/>
        <v>115699.16345601054</v>
      </c>
      <c r="H66" s="553">
        <f t="shared" si="14"/>
        <v>30369.93698858994</v>
      </c>
      <c r="I66" s="553">
        <f t="shared" si="14"/>
        <v>3523.6461122100022</v>
      </c>
      <c r="J66" s="553">
        <f t="shared" si="14"/>
        <v>1062.5618678499995</v>
      </c>
      <c r="K66" s="553">
        <f t="shared" si="14"/>
        <v>715.76195883000025</v>
      </c>
      <c r="L66" s="553">
        <f t="shared" si="14"/>
        <v>2917.16876151</v>
      </c>
      <c r="M66" s="433"/>
      <c r="N66" s="563">
        <v>0.57372986140000237</v>
      </c>
      <c r="O66" s="433"/>
      <c r="P66" s="564">
        <f>SUM(C66:L66)</f>
        <v>563697.51626727066</v>
      </c>
    </row>
    <row r="67" spans="2:16" x14ac:dyDescent="0.25">
      <c r="C67" s="433"/>
      <c r="D67" s="433"/>
      <c r="E67" s="433"/>
      <c r="F67" s="433"/>
      <c r="G67" s="433"/>
      <c r="H67" s="433"/>
      <c r="I67" s="433"/>
      <c r="J67" s="433"/>
      <c r="K67" s="433"/>
      <c r="L67" s="433"/>
      <c r="M67" s="433"/>
      <c r="N67" s="433"/>
      <c r="O67" s="433"/>
      <c r="P67" s="561"/>
    </row>
    <row r="71" spans="2:16" ht="15.75" x14ac:dyDescent="0.25">
      <c r="B71" s="520" t="s">
        <v>2656</v>
      </c>
    </row>
    <row r="72" spans="2:16" ht="3.75" customHeight="1" x14ac:dyDescent="0.25">
      <c r="B72" s="520"/>
    </row>
    <row r="73" spans="2:16" x14ac:dyDescent="0.25">
      <c r="B73" s="555" t="s">
        <v>2657</v>
      </c>
      <c r="C73" s="565"/>
      <c r="D73" s="565"/>
      <c r="E73" s="566"/>
      <c r="F73" s="566"/>
      <c r="G73" s="566"/>
      <c r="H73" s="566"/>
      <c r="I73" s="566"/>
      <c r="J73" s="566"/>
      <c r="K73" s="566"/>
      <c r="L73" s="566"/>
      <c r="M73" s="433"/>
      <c r="N73" s="566"/>
    </row>
    <row r="74" spans="2:16" x14ac:dyDescent="0.25">
      <c r="B74" s="470"/>
      <c r="C74" s="631"/>
      <c r="D74" s="632"/>
      <c r="E74" s="632"/>
      <c r="F74" s="632"/>
      <c r="G74" s="632"/>
      <c r="H74" s="632"/>
      <c r="I74" s="632"/>
      <c r="J74" s="632"/>
      <c r="K74" s="632"/>
      <c r="L74" s="632"/>
      <c r="M74" s="433"/>
      <c r="N74" s="470"/>
    </row>
    <row r="75" spans="2:16" x14ac:dyDescent="0.25">
      <c r="B75" s="470"/>
      <c r="C75" s="567" t="s">
        <v>2639</v>
      </c>
      <c r="D75" s="567" t="s">
        <v>2640</v>
      </c>
      <c r="E75" s="567" t="s">
        <v>2641</v>
      </c>
      <c r="F75" s="567" t="s">
        <v>2642</v>
      </c>
      <c r="G75" s="567" t="s">
        <v>2643</v>
      </c>
      <c r="H75" s="567" t="s">
        <v>2644</v>
      </c>
      <c r="I75" s="567" t="s">
        <v>2645</v>
      </c>
      <c r="J75" s="567" t="s">
        <v>2646</v>
      </c>
      <c r="K75" s="567" t="s">
        <v>2647</v>
      </c>
      <c r="L75" s="567" t="s">
        <v>2648</v>
      </c>
      <c r="M75" s="433"/>
      <c r="N75" s="567" t="s">
        <v>2655</v>
      </c>
    </row>
    <row r="76" spans="2:16" x14ac:dyDescent="0.25">
      <c r="B76" s="433"/>
      <c r="C76" s="557"/>
      <c r="D76" s="557"/>
      <c r="E76" s="557"/>
      <c r="F76" s="557"/>
      <c r="G76" s="557"/>
      <c r="H76" s="557"/>
      <c r="I76" s="557"/>
      <c r="J76" s="557"/>
      <c r="K76" s="557"/>
      <c r="L76" s="557"/>
      <c r="M76" s="433"/>
      <c r="N76" s="433"/>
    </row>
    <row r="77" spans="2:16" x14ac:dyDescent="0.25">
      <c r="B77" s="568" t="s">
        <v>2625</v>
      </c>
      <c r="C77" s="556">
        <f t="shared" ref="C77:L86" si="15">C55/$P55</f>
        <v>1.310914814663461E-2</v>
      </c>
      <c r="D77" s="556">
        <f t="shared" si="15"/>
        <v>9.4549331586817387E-2</v>
      </c>
      <c r="E77" s="556">
        <f t="shared" si="15"/>
        <v>0.32196862302502377</v>
      </c>
      <c r="F77" s="556">
        <f t="shared" si="15"/>
        <v>0.23873134673188687</v>
      </c>
      <c r="G77" s="556">
        <f t="shared" si="15"/>
        <v>0.25098295337105253</v>
      </c>
      <c r="H77" s="556">
        <f t="shared" si="15"/>
        <v>6.8052957001532591E-2</v>
      </c>
      <c r="I77" s="556">
        <f t="shared" si="15"/>
        <v>6.9853190082058243E-3</v>
      </c>
      <c r="J77" s="556">
        <f t="shared" si="15"/>
        <v>2.2892514032819495E-3</v>
      </c>
      <c r="K77" s="556">
        <f t="shared" si="15"/>
        <v>1.1204404693825436E-3</v>
      </c>
      <c r="L77" s="556">
        <f t="shared" si="15"/>
        <v>2.2106292561818873E-3</v>
      </c>
      <c r="M77" s="433"/>
      <c r="N77" s="562">
        <v>0.61159217037738778</v>
      </c>
    </row>
    <row r="78" spans="2:16" x14ac:dyDescent="0.25">
      <c r="B78" s="568" t="s">
        <v>2626</v>
      </c>
      <c r="C78" s="556">
        <f t="shared" si="15"/>
        <v>2.1400115098705264E-2</v>
      </c>
      <c r="D78" s="556">
        <f t="shared" si="15"/>
        <v>0.20899315551497999</v>
      </c>
      <c r="E78" s="556">
        <f t="shared" si="15"/>
        <v>0.47220318798535599</v>
      </c>
      <c r="F78" s="556">
        <f t="shared" si="15"/>
        <v>0.16974169193309147</v>
      </c>
      <c r="G78" s="556">
        <f t="shared" si="15"/>
        <v>0.12449861690278692</v>
      </c>
      <c r="H78" s="556">
        <f t="shared" si="15"/>
        <v>1.8345303240672854E-3</v>
      </c>
      <c r="I78" s="556">
        <f t="shared" si="15"/>
        <v>5.2048027948590678E-4</v>
      </c>
      <c r="J78" s="556">
        <f t="shared" si="15"/>
        <v>2.031091029935883E-4</v>
      </c>
      <c r="K78" s="556">
        <f t="shared" si="15"/>
        <v>1.5366297512318884E-4</v>
      </c>
      <c r="L78" s="556">
        <f t="shared" si="15"/>
        <v>4.5144988341027644E-4</v>
      </c>
      <c r="M78" s="433"/>
      <c r="N78" s="562">
        <v>0.51324617311824849</v>
      </c>
    </row>
    <row r="79" spans="2:16" x14ac:dyDescent="0.25">
      <c r="B79" s="568" t="s">
        <v>2627</v>
      </c>
      <c r="C79" s="556">
        <f t="shared" si="15"/>
        <v>0.39335468244067845</v>
      </c>
      <c r="D79" s="556">
        <f t="shared" si="15"/>
        <v>0.28621119949698542</v>
      </c>
      <c r="E79" s="556">
        <f t="shared" si="15"/>
        <v>0.12943003462362102</v>
      </c>
      <c r="F79" s="556">
        <f t="shared" si="15"/>
        <v>3.1958326164246313E-2</v>
      </c>
      <c r="G79" s="556">
        <f t="shared" si="15"/>
        <v>2.6347166271619434E-2</v>
      </c>
      <c r="H79" s="556">
        <f t="shared" si="15"/>
        <v>1.3774266849615255E-2</v>
      </c>
      <c r="I79" s="556">
        <f t="shared" si="15"/>
        <v>1.9007106230720865E-2</v>
      </c>
      <c r="J79" s="556">
        <f t="shared" si="15"/>
        <v>7.2027292167936975E-4</v>
      </c>
      <c r="K79" s="556">
        <f t="shared" si="15"/>
        <v>8.3899720068423087E-3</v>
      </c>
      <c r="L79" s="556">
        <f t="shared" si="15"/>
        <v>9.0806972993991417E-2</v>
      </c>
      <c r="M79" s="433"/>
      <c r="N79" s="562">
        <v>0.39051695186886393</v>
      </c>
    </row>
    <row r="80" spans="2:16" x14ac:dyDescent="0.25">
      <c r="B80" s="568" t="s">
        <v>2628</v>
      </c>
      <c r="C80" s="556">
        <f t="shared" si="15"/>
        <v>0.20986719497669493</v>
      </c>
      <c r="D80" s="556">
        <f t="shared" si="15"/>
        <v>0.37236683267213261</v>
      </c>
      <c r="E80" s="556">
        <f t="shared" si="15"/>
        <v>0.31369829715566416</v>
      </c>
      <c r="F80" s="556">
        <f t="shared" si="15"/>
        <v>6.9904519091320935E-2</v>
      </c>
      <c r="G80" s="556">
        <f t="shared" si="15"/>
        <v>2.4296176028202176E-2</v>
      </c>
      <c r="H80" s="556">
        <f t="shared" si="15"/>
        <v>4.0057173293593243E-3</v>
      </c>
      <c r="I80" s="556">
        <f t="shared" si="15"/>
        <v>1.3985080379174339E-3</v>
      </c>
      <c r="J80" s="556">
        <f t="shared" si="15"/>
        <v>4.7480174568436594E-4</v>
      </c>
      <c r="K80" s="556">
        <f t="shared" si="15"/>
        <v>1.2653690440577827E-3</v>
      </c>
      <c r="L80" s="556">
        <f t="shared" si="15"/>
        <v>2.7225839189660163E-3</v>
      </c>
      <c r="M80" s="433"/>
      <c r="N80" s="562">
        <v>0.3659830152897785</v>
      </c>
    </row>
    <row r="81" spans="2:14" x14ac:dyDescent="0.25">
      <c r="B81" s="568" t="s">
        <v>2629</v>
      </c>
      <c r="C81" s="556">
        <f t="shared" si="15"/>
        <v>5.1604399076781604E-2</v>
      </c>
      <c r="D81" s="556">
        <f t="shared" si="15"/>
        <v>0.18239566725140038</v>
      </c>
      <c r="E81" s="556">
        <f t="shared" si="15"/>
        <v>0.50452641361468342</v>
      </c>
      <c r="F81" s="556">
        <f t="shared" si="15"/>
        <v>0.18263427155750686</v>
      </c>
      <c r="G81" s="556">
        <f t="shared" si="15"/>
        <v>6.5176536398337467E-2</v>
      </c>
      <c r="H81" s="556">
        <f t="shared" si="15"/>
        <v>6.6640204010186129E-3</v>
      </c>
      <c r="I81" s="556">
        <f t="shared" si="15"/>
        <v>1.9311554966229228E-3</v>
      </c>
      <c r="J81" s="556">
        <f t="shared" si="15"/>
        <v>5.2081005494660577E-4</v>
      </c>
      <c r="K81" s="556">
        <f t="shared" si="15"/>
        <v>1.3054321177294599E-3</v>
      </c>
      <c r="L81" s="556">
        <f t="shared" si="15"/>
        <v>3.2412940309727587E-3</v>
      </c>
      <c r="M81" s="433"/>
      <c r="N81" s="562">
        <v>0.50026642411095357</v>
      </c>
    </row>
    <row r="82" spans="2:14" ht="30" x14ac:dyDescent="0.25">
      <c r="B82" s="568" t="s">
        <v>2630</v>
      </c>
      <c r="C82" s="556">
        <f t="shared" si="15"/>
        <v>3.7411141148913085E-2</v>
      </c>
      <c r="D82" s="556">
        <f t="shared" si="15"/>
        <v>0.29653590888326026</v>
      </c>
      <c r="E82" s="556">
        <f t="shared" si="15"/>
        <v>0.63213182957472069</v>
      </c>
      <c r="F82" s="556">
        <f t="shared" si="15"/>
        <v>2.4085311692639846E-2</v>
      </c>
      <c r="G82" s="556">
        <f t="shared" si="15"/>
        <v>1.2997092585061939E-3</v>
      </c>
      <c r="H82" s="556">
        <f t="shared" si="15"/>
        <v>0</v>
      </c>
      <c r="I82" s="556">
        <f t="shared" si="15"/>
        <v>4.1043517613510465E-3</v>
      </c>
      <c r="J82" s="556">
        <f t="shared" si="15"/>
        <v>0</v>
      </c>
      <c r="K82" s="556">
        <f t="shared" si="15"/>
        <v>0</v>
      </c>
      <c r="L82" s="556">
        <f t="shared" si="15"/>
        <v>4.4317476806086274E-3</v>
      </c>
      <c r="M82" s="433"/>
      <c r="N82" s="562">
        <v>0.44283670358933408</v>
      </c>
    </row>
    <row r="83" spans="2:14" x14ac:dyDescent="0.25">
      <c r="B83" s="568" t="s">
        <v>2631</v>
      </c>
      <c r="C83" s="556">
        <f t="shared" si="15"/>
        <v>4.52048895165338E-2</v>
      </c>
      <c r="D83" s="556">
        <f t="shared" si="15"/>
        <v>0.30639511060921015</v>
      </c>
      <c r="E83" s="556">
        <f t="shared" si="15"/>
        <v>0.60011350975810762</v>
      </c>
      <c r="F83" s="556">
        <f t="shared" si="15"/>
        <v>3.6388478686243085E-2</v>
      </c>
      <c r="G83" s="556">
        <f t="shared" si="15"/>
        <v>7.4149440262082185E-3</v>
      </c>
      <c r="H83" s="556">
        <f t="shared" si="15"/>
        <v>1.0009039857687245E-3</v>
      </c>
      <c r="I83" s="556">
        <f t="shared" si="15"/>
        <v>1.037267272469395E-4</v>
      </c>
      <c r="J83" s="556">
        <f t="shared" si="15"/>
        <v>5.3115785440542714E-4</v>
      </c>
      <c r="K83" s="556">
        <f t="shared" si="15"/>
        <v>2.118341234819548E-4</v>
      </c>
      <c r="L83" s="556">
        <f t="shared" si="15"/>
        <v>2.6354447127943581E-3</v>
      </c>
      <c r="M83" s="433"/>
      <c r="N83" s="562">
        <v>0.42540655054161675</v>
      </c>
    </row>
    <row r="84" spans="2:14" x14ac:dyDescent="0.25">
      <c r="B84" s="568" t="s">
        <v>2649</v>
      </c>
      <c r="C84" s="556">
        <f t="shared" si="15"/>
        <v>9.6330563068567812E-2</v>
      </c>
      <c r="D84" s="556">
        <f t="shared" si="15"/>
        <v>0.32432117543617139</v>
      </c>
      <c r="E84" s="556">
        <f t="shared" si="15"/>
        <v>0.49841281281068428</v>
      </c>
      <c r="F84" s="556">
        <f t="shared" si="15"/>
        <v>6.8391209384197627E-2</v>
      </c>
      <c r="G84" s="556">
        <f t="shared" si="15"/>
        <v>9.9260147993146843E-3</v>
      </c>
      <c r="H84" s="556">
        <f t="shared" si="15"/>
        <v>4.9674721514717695E-4</v>
      </c>
      <c r="I84" s="556">
        <f t="shared" si="15"/>
        <v>5.20409562100354E-4</v>
      </c>
      <c r="J84" s="556">
        <f t="shared" si="15"/>
        <v>0</v>
      </c>
      <c r="K84" s="556">
        <f t="shared" si="15"/>
        <v>7.3822385959109252E-4</v>
      </c>
      <c r="L84" s="556">
        <f t="shared" si="15"/>
        <v>8.6284386422579506E-4</v>
      </c>
      <c r="M84" s="433"/>
      <c r="N84" s="562">
        <v>0.40727987757821732</v>
      </c>
    </row>
    <row r="85" spans="2:14" ht="30" x14ac:dyDescent="0.25">
      <c r="B85" s="568" t="s">
        <v>2650</v>
      </c>
      <c r="C85" s="556">
        <f t="shared" si="15"/>
        <v>0.13090603727005992</v>
      </c>
      <c r="D85" s="556">
        <f t="shared" si="15"/>
        <v>0.24339249232943458</v>
      </c>
      <c r="E85" s="556">
        <f t="shared" si="15"/>
        <v>0.59722798355975504</v>
      </c>
      <c r="F85" s="556">
        <f t="shared" si="15"/>
        <v>9.1757204675937971E-3</v>
      </c>
      <c r="G85" s="556">
        <f t="shared" si="15"/>
        <v>4.3340138289091933E-3</v>
      </c>
      <c r="H85" s="556">
        <f t="shared" si="15"/>
        <v>7.3932625270239883E-4</v>
      </c>
      <c r="I85" s="556">
        <f t="shared" si="15"/>
        <v>1.8973436771503325E-3</v>
      </c>
      <c r="J85" s="556">
        <f t="shared" si="15"/>
        <v>1.586501238265813E-3</v>
      </c>
      <c r="K85" s="556">
        <f t="shared" si="15"/>
        <v>1.0242314556619865E-4</v>
      </c>
      <c r="L85" s="556">
        <f t="shared" si="15"/>
        <v>1.0638158230562805E-2</v>
      </c>
      <c r="M85" s="433"/>
      <c r="N85" s="562">
        <v>0.39389370977914084</v>
      </c>
    </row>
    <row r="86" spans="2:14" x14ac:dyDescent="0.25">
      <c r="B86" s="568" t="s">
        <v>128</v>
      </c>
      <c r="C86" s="556">
        <f t="shared" si="15"/>
        <v>0.12091841761158943</v>
      </c>
      <c r="D86" s="556">
        <f t="shared" si="15"/>
        <v>0.24161203845444026</v>
      </c>
      <c r="E86" s="556">
        <f t="shared" si="15"/>
        <v>0.60363606941279724</v>
      </c>
      <c r="F86" s="556">
        <f t="shared" si="15"/>
        <v>2.4179139677991093E-2</v>
      </c>
      <c r="G86" s="556">
        <f t="shared" si="15"/>
        <v>9.5350390562801649E-3</v>
      </c>
      <c r="H86" s="556">
        <f t="shared" si="15"/>
        <v>0</v>
      </c>
      <c r="I86" s="556">
        <f t="shared" si="15"/>
        <v>1.1929578690169223E-4</v>
      </c>
      <c r="J86" s="556">
        <f t="shared" si="15"/>
        <v>0</v>
      </c>
      <c r="K86" s="556">
        <f t="shared" si="15"/>
        <v>0</v>
      </c>
      <c r="L86" s="556">
        <f t="shared" si="15"/>
        <v>0</v>
      </c>
      <c r="M86" s="433"/>
      <c r="N86" s="562">
        <v>0.43027255470043313</v>
      </c>
    </row>
    <row r="87" spans="2:14" x14ac:dyDescent="0.25">
      <c r="B87" s="433"/>
      <c r="C87" s="558"/>
      <c r="D87" s="558"/>
      <c r="E87" s="558"/>
      <c r="F87" s="558"/>
      <c r="G87" s="558"/>
      <c r="H87" s="558"/>
      <c r="I87" s="558"/>
      <c r="J87" s="558"/>
      <c r="K87" s="558"/>
      <c r="L87" s="558"/>
      <c r="M87" s="433"/>
      <c r="N87" s="433"/>
    </row>
    <row r="88" spans="2:14" x14ac:dyDescent="0.25">
      <c r="B88" s="526" t="s">
        <v>130</v>
      </c>
      <c r="C88" s="559">
        <f t="shared" ref="C88:L88" si="16">C66/$P66</f>
        <v>3.8134893998730546E-2</v>
      </c>
      <c r="D88" s="559">
        <f t="shared" si="16"/>
        <v>0.13251755464542725</v>
      </c>
      <c r="E88" s="559">
        <f t="shared" si="16"/>
        <v>0.3488809989614261</v>
      </c>
      <c r="F88" s="559">
        <f t="shared" si="16"/>
        <v>0.20675905024561028</v>
      </c>
      <c r="G88" s="559">
        <f t="shared" si="16"/>
        <v>0.20525044038184678</v>
      </c>
      <c r="H88" s="559">
        <f t="shared" si="16"/>
        <v>5.3876300874439877E-2</v>
      </c>
      <c r="I88" s="559">
        <f t="shared" si="16"/>
        <v>6.2509519920242226E-3</v>
      </c>
      <c r="J88" s="559">
        <f t="shared" si="16"/>
        <v>1.8849858961347598E-3</v>
      </c>
      <c r="K88" s="559">
        <f t="shared" si="16"/>
        <v>1.2697624846206169E-3</v>
      </c>
      <c r="L88" s="559">
        <f t="shared" si="16"/>
        <v>5.1750605197395582E-3</v>
      </c>
      <c r="M88" s="433"/>
      <c r="N88" s="563">
        <v>0.57372986140000237</v>
      </c>
    </row>
    <row r="92" spans="2:14" x14ac:dyDescent="0.25">
      <c r="N92" s="444" t="s">
        <v>2528</v>
      </c>
    </row>
  </sheetData>
  <mergeCells count="4">
    <mergeCell ref="C8:L8"/>
    <mergeCell ref="C30:L30"/>
    <mergeCell ref="C52:L52"/>
    <mergeCell ref="C74:L74"/>
  </mergeCells>
  <hyperlinks>
    <hyperlink ref="N92" location="Contents!A1" display="To Frontpage" xr:uid="{98BF86EF-C990-4476-B129-EAAE3879310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135-9C4B-4E9F-A8E1-77DAF897EF4D}">
  <sheetPr>
    <tabColor rgb="FF243386"/>
    <pageSetUpPr fitToPage="1"/>
  </sheetPr>
  <dimension ref="A5:K71"/>
  <sheetViews>
    <sheetView topLeftCell="A4" zoomScale="70" zoomScaleNormal="70" workbookViewId="0">
      <selection activeCell="K24" sqref="K24"/>
    </sheetView>
  </sheetViews>
  <sheetFormatPr defaultColWidth="9.140625" defaultRowHeight="15" x14ac:dyDescent="0.25"/>
  <cols>
    <col min="1" max="1" width="4.7109375" style="376" customWidth="1"/>
    <col min="2" max="2" width="30.28515625" style="376" customWidth="1"/>
    <col min="3" max="8" width="27.42578125" style="376" customWidth="1"/>
    <col min="9" max="9" width="25.7109375" style="376" customWidth="1"/>
    <col min="10" max="10" width="16.42578125" style="376" bestFit="1" customWidth="1"/>
    <col min="11" max="11" width="26.7109375" style="376" bestFit="1" customWidth="1"/>
    <col min="12" max="16384" width="9.140625" style="376"/>
  </cols>
  <sheetData>
    <row r="5" spans="2:9" ht="15.75" x14ac:dyDescent="0.25">
      <c r="B5" s="569" t="s">
        <v>2658</v>
      </c>
    </row>
    <row r="6" spans="2:9" ht="3.75" customHeight="1" x14ac:dyDescent="0.25">
      <c r="B6" s="520"/>
    </row>
    <row r="7" spans="2:9" x14ac:dyDescent="0.25">
      <c r="B7" s="540" t="s">
        <v>2455</v>
      </c>
      <c r="C7" s="540"/>
      <c r="D7" s="570"/>
      <c r="E7" s="570"/>
      <c r="F7" s="570"/>
      <c r="G7" s="570"/>
      <c r="H7" s="570"/>
      <c r="I7" s="570"/>
    </row>
    <row r="8" spans="2:9" x14ac:dyDescent="0.25">
      <c r="B8" s="456"/>
      <c r="C8" s="456"/>
      <c r="D8" s="456"/>
      <c r="E8" s="456"/>
      <c r="F8" s="456"/>
      <c r="G8" s="456"/>
      <c r="H8" s="456"/>
      <c r="I8" s="456"/>
    </row>
    <row r="9" spans="2:9" ht="30" x14ac:dyDescent="0.25">
      <c r="B9" s="456"/>
      <c r="C9" s="544" t="s">
        <v>2378</v>
      </c>
      <c r="D9" s="544" t="s">
        <v>2379</v>
      </c>
      <c r="E9" s="544" t="s">
        <v>2380</v>
      </c>
      <c r="F9" s="544" t="s">
        <v>2381</v>
      </c>
      <c r="G9" s="544" t="s">
        <v>2382</v>
      </c>
      <c r="H9" s="544" t="s">
        <v>2659</v>
      </c>
      <c r="I9" s="544" t="s">
        <v>130</v>
      </c>
    </row>
    <row r="11" spans="2:9" x14ac:dyDescent="0.25">
      <c r="B11" s="547" t="s">
        <v>2625</v>
      </c>
      <c r="C11" s="548">
        <v>120966.09906046107</v>
      </c>
      <c r="D11" s="548">
        <v>61431.0987504695</v>
      </c>
      <c r="E11" s="548">
        <v>52888.733625139546</v>
      </c>
      <c r="F11" s="548">
        <v>108931.94374501005</v>
      </c>
      <c r="G11" s="548">
        <v>91647.919747379419</v>
      </c>
      <c r="H11" s="548">
        <v>1976.1443941600032</v>
      </c>
      <c r="I11" s="548">
        <f t="shared" ref="I11:I20" si="0">SUM(C11:H11)</f>
        <v>437841.93932261964</v>
      </c>
    </row>
    <row r="12" spans="2:9" x14ac:dyDescent="0.25">
      <c r="B12" s="547" t="s">
        <v>2626</v>
      </c>
      <c r="C12" s="548">
        <v>3926.7027945200125</v>
      </c>
      <c r="D12" s="548">
        <v>5296.9186689400185</v>
      </c>
      <c r="E12" s="548">
        <v>4179.7304036299911</v>
      </c>
      <c r="F12" s="548">
        <v>5130.3532334799947</v>
      </c>
      <c r="G12" s="548">
        <v>4497.9264760199985</v>
      </c>
      <c r="H12" s="548"/>
      <c r="I12" s="548">
        <f t="shared" si="0"/>
        <v>23031.631576590018</v>
      </c>
    </row>
    <row r="13" spans="2:9" x14ac:dyDescent="0.25">
      <c r="B13" s="547" t="s">
        <v>2627</v>
      </c>
      <c r="C13" s="548">
        <v>9040.5866513299898</v>
      </c>
      <c r="D13" s="548">
        <v>1957.5096881800005</v>
      </c>
      <c r="E13" s="548">
        <v>1386.10374183</v>
      </c>
      <c r="F13" s="548">
        <v>3169.1531666999972</v>
      </c>
      <c r="G13" s="548">
        <v>2878.1115487300021</v>
      </c>
      <c r="H13" s="548"/>
      <c r="I13" s="548">
        <f t="shared" si="0"/>
        <v>18431.464796769989</v>
      </c>
    </row>
    <row r="14" spans="2:9" x14ac:dyDescent="0.25">
      <c r="B14" s="547" t="s">
        <v>2628</v>
      </c>
      <c r="C14" s="548">
        <v>12186.434406670007</v>
      </c>
      <c r="D14" s="548">
        <v>1040.7194958500006</v>
      </c>
      <c r="E14" s="548">
        <v>1226.1579662800009</v>
      </c>
      <c r="F14" s="548">
        <v>1633.755307500001</v>
      </c>
      <c r="G14" s="548">
        <v>1776.2472562200014</v>
      </c>
      <c r="H14" s="548">
        <v>41.000531080000002</v>
      </c>
      <c r="I14" s="548">
        <f t="shared" si="0"/>
        <v>17904.314963600013</v>
      </c>
    </row>
    <row r="15" spans="2:9" x14ac:dyDescent="0.25">
      <c r="B15" s="547" t="s">
        <v>2629</v>
      </c>
      <c r="C15" s="548">
        <v>9172.3583589499995</v>
      </c>
      <c r="D15" s="548">
        <v>2941.374349850003</v>
      </c>
      <c r="E15" s="548">
        <v>2591.6335246300032</v>
      </c>
      <c r="F15" s="548">
        <v>6595.3186441499747</v>
      </c>
      <c r="G15" s="548">
        <v>4898.5747364199979</v>
      </c>
      <c r="H15" s="548">
        <v>368.9577976600001</v>
      </c>
      <c r="I15" s="548">
        <f t="shared" si="0"/>
        <v>26568.217411659982</v>
      </c>
    </row>
    <row r="16" spans="2:9" ht="30" x14ac:dyDescent="0.25">
      <c r="B16" s="547" t="s">
        <v>2630</v>
      </c>
      <c r="C16" s="548">
        <v>410.69357078000007</v>
      </c>
      <c r="D16" s="548">
        <v>193.59594258000001</v>
      </c>
      <c r="E16" s="548">
        <v>344.55106483000037</v>
      </c>
      <c r="F16" s="548">
        <v>942.00959729999988</v>
      </c>
      <c r="G16" s="548">
        <v>643.39423990000034</v>
      </c>
      <c r="H16" s="548"/>
      <c r="I16" s="548">
        <f t="shared" si="0"/>
        <v>2534.2444153900005</v>
      </c>
    </row>
    <row r="17" spans="1:11" x14ac:dyDescent="0.25">
      <c r="B17" s="547" t="s">
        <v>2631</v>
      </c>
      <c r="C17" s="548">
        <v>7226.975684829993</v>
      </c>
      <c r="D17" s="548">
        <v>3869.0866555899984</v>
      </c>
      <c r="E17" s="548">
        <v>2266.4311033899976</v>
      </c>
      <c r="F17" s="548">
        <v>4920.0028369799966</v>
      </c>
      <c r="G17" s="548">
        <v>3253.9236187999982</v>
      </c>
      <c r="H17" s="548">
        <v>17.370230869999997</v>
      </c>
      <c r="I17" s="548">
        <f t="shared" si="0"/>
        <v>21553.790130459987</v>
      </c>
    </row>
    <row r="18" spans="1:11" x14ac:dyDescent="0.25">
      <c r="B18" s="547" t="s">
        <v>2660</v>
      </c>
      <c r="C18" s="548">
        <v>134.12590101000001</v>
      </c>
      <c r="D18" s="548">
        <v>1228.9624947699997</v>
      </c>
      <c r="E18" s="548">
        <v>1308.5657640400007</v>
      </c>
      <c r="F18" s="548">
        <v>1546.0981202099999</v>
      </c>
      <c r="G18" s="548">
        <v>1952.3879976400005</v>
      </c>
      <c r="H18" s="548"/>
      <c r="I18" s="548">
        <f t="shared" si="0"/>
        <v>6170.1402776700006</v>
      </c>
    </row>
    <row r="19" spans="1:11" ht="30" x14ac:dyDescent="0.25">
      <c r="B19" s="547" t="s">
        <v>2650</v>
      </c>
      <c r="C19" s="548">
        <v>1749.6762926199997</v>
      </c>
      <c r="D19" s="548">
        <v>321.2787422400001</v>
      </c>
      <c r="E19" s="548">
        <v>655.38209496000002</v>
      </c>
      <c r="F19" s="548">
        <v>1536.1705047300006</v>
      </c>
      <c r="G19" s="548">
        <v>1089.8456540500001</v>
      </c>
      <c r="H19" s="548"/>
      <c r="I19" s="548">
        <f t="shared" si="0"/>
        <v>5352.3532886000003</v>
      </c>
    </row>
    <row r="20" spans="1:11" x14ac:dyDescent="0.25">
      <c r="B20" s="547" t="s">
        <v>128</v>
      </c>
      <c r="C20" s="548">
        <v>590.11971560999939</v>
      </c>
      <c r="D20" s="548">
        <v>380.0867838500003</v>
      </c>
      <c r="E20" s="548">
        <v>650.0418711599998</v>
      </c>
      <c r="F20" s="548">
        <v>1966.5245580200003</v>
      </c>
      <c r="G20" s="548">
        <v>706.98856856000043</v>
      </c>
      <c r="H20" s="548">
        <v>15.658586710000002</v>
      </c>
      <c r="I20" s="548">
        <f t="shared" si="0"/>
        <v>4309.4200839100004</v>
      </c>
    </row>
    <row r="21" spans="1:11" x14ac:dyDescent="0.25">
      <c r="C21" s="548"/>
      <c r="D21" s="548"/>
      <c r="E21" s="548"/>
      <c r="F21" s="548"/>
      <c r="G21" s="548"/>
      <c r="H21" s="548"/>
      <c r="I21" s="548"/>
    </row>
    <row r="22" spans="1:11" x14ac:dyDescent="0.25">
      <c r="B22" s="571" t="s">
        <v>130</v>
      </c>
      <c r="C22" s="535">
        <f t="shared" ref="C22:I22" si="1">SUM(C11:C21)</f>
        <v>165403.77243678106</v>
      </c>
      <c r="D22" s="535">
        <f t="shared" si="1"/>
        <v>78660.631572319515</v>
      </c>
      <c r="E22" s="535">
        <f t="shared" si="1"/>
        <v>67497.331159889538</v>
      </c>
      <c r="F22" s="535">
        <f t="shared" si="1"/>
        <v>136371.32971408</v>
      </c>
      <c r="G22" s="535">
        <f t="shared" si="1"/>
        <v>113345.31984371941</v>
      </c>
      <c r="H22" s="535">
        <f t="shared" si="1"/>
        <v>2419.131540480003</v>
      </c>
      <c r="I22" s="535">
        <f t="shared" si="1"/>
        <v>563697.51626726962</v>
      </c>
    </row>
    <row r="24" spans="1:11" x14ac:dyDescent="0.25">
      <c r="A24" s="433"/>
      <c r="B24" s="433"/>
      <c r="C24" s="433"/>
      <c r="D24" s="433"/>
      <c r="E24" s="433"/>
      <c r="F24" s="433"/>
      <c r="G24" s="433"/>
      <c r="H24" s="433"/>
      <c r="I24" s="433"/>
    </row>
    <row r="25" spans="1:11" x14ac:dyDescent="0.25">
      <c r="A25" s="433"/>
      <c r="B25" s="497" t="s">
        <v>2661</v>
      </c>
      <c r="C25" s="433"/>
      <c r="D25" s="433"/>
      <c r="E25" s="433"/>
      <c r="F25" s="433"/>
      <c r="G25" s="433"/>
      <c r="H25" s="433"/>
      <c r="I25" s="433"/>
    </row>
    <row r="26" spans="1:11" x14ac:dyDescent="0.25">
      <c r="A26" s="433"/>
      <c r="B26" s="433"/>
      <c r="C26" s="433"/>
      <c r="D26" s="433"/>
      <c r="E26" s="433"/>
      <c r="F26" s="433"/>
      <c r="G26" s="433"/>
      <c r="H26" s="433"/>
      <c r="I26" s="433"/>
    </row>
    <row r="27" spans="1:11" ht="15.75" x14ac:dyDescent="0.25">
      <c r="A27" s="433"/>
      <c r="B27" s="532" t="s">
        <v>2662</v>
      </c>
      <c r="C27" s="433"/>
      <c r="D27" s="433"/>
      <c r="E27" s="433"/>
      <c r="F27" s="433"/>
      <c r="G27" s="433"/>
      <c r="H27" s="433"/>
      <c r="I27" s="433"/>
    </row>
    <row r="28" spans="1:11" ht="6" customHeight="1" x14ac:dyDescent="0.25">
      <c r="A28" s="433"/>
      <c r="B28" s="532"/>
      <c r="C28" s="433"/>
      <c r="D28" s="433"/>
      <c r="E28" s="433"/>
      <c r="F28" s="433"/>
      <c r="G28" s="433"/>
      <c r="H28" s="433"/>
      <c r="I28" s="433"/>
    </row>
    <row r="29" spans="1:11" x14ac:dyDescent="0.25">
      <c r="A29" s="433"/>
      <c r="B29" s="555" t="s">
        <v>2455</v>
      </c>
      <c r="C29" s="555"/>
      <c r="D29" s="572"/>
      <c r="E29" s="572"/>
      <c r="F29" s="572"/>
      <c r="G29" s="572"/>
      <c r="H29" s="572"/>
      <c r="I29" s="572"/>
      <c r="J29" s="572"/>
      <c r="K29" s="572"/>
    </row>
    <row r="30" spans="1:11" x14ac:dyDescent="0.25">
      <c r="A30" s="433"/>
      <c r="B30" s="470"/>
      <c r="C30" s="470"/>
      <c r="D30" s="470"/>
      <c r="E30" s="470"/>
      <c r="F30" s="470"/>
      <c r="G30" s="470"/>
      <c r="H30" s="470"/>
      <c r="I30" s="470"/>
      <c r="J30" s="470"/>
      <c r="K30" s="470"/>
    </row>
    <row r="31" spans="1:11" x14ac:dyDescent="0.25">
      <c r="A31" s="433"/>
      <c r="B31" s="470"/>
      <c r="C31" s="567" t="s">
        <v>500</v>
      </c>
      <c r="D31" s="567" t="s">
        <v>502</v>
      </c>
      <c r="E31" s="567" t="s">
        <v>504</v>
      </c>
      <c r="F31" s="567" t="s">
        <v>2</v>
      </c>
      <c r="G31" s="567" t="s">
        <v>523</v>
      </c>
      <c r="H31" s="567" t="s">
        <v>533</v>
      </c>
      <c r="I31" s="567" t="s">
        <v>6</v>
      </c>
      <c r="J31" s="573" t="s">
        <v>536</v>
      </c>
      <c r="K31" s="573" t="s">
        <v>2663</v>
      </c>
    </row>
    <row r="32" spans="1:11" x14ac:dyDescent="0.25">
      <c r="A32" s="433"/>
      <c r="B32" s="433"/>
      <c r="C32" s="433"/>
      <c r="D32" s="433"/>
      <c r="E32" s="433"/>
      <c r="F32" s="433"/>
      <c r="G32" s="433"/>
      <c r="H32" s="433"/>
      <c r="I32" s="433"/>
      <c r="J32" s="433"/>
      <c r="K32" s="433"/>
    </row>
    <row r="33" spans="1:11" x14ac:dyDescent="0.25">
      <c r="A33" s="433"/>
      <c r="B33" s="568" t="s">
        <v>2625</v>
      </c>
      <c r="C33" s="574"/>
      <c r="D33" s="574">
        <v>0.25190542999999999</v>
      </c>
      <c r="E33" s="574">
        <v>0</v>
      </c>
      <c r="F33" s="574">
        <v>0</v>
      </c>
      <c r="G33" s="574">
        <v>0</v>
      </c>
      <c r="H33" s="574">
        <v>8.4746240799999999</v>
      </c>
      <c r="I33" s="574"/>
      <c r="J33" s="574"/>
      <c r="K33" s="574">
        <v>1967.4178646500029</v>
      </c>
    </row>
    <row r="34" spans="1:11" x14ac:dyDescent="0.25">
      <c r="A34" s="433"/>
      <c r="B34" s="568" t="s">
        <v>2626</v>
      </c>
      <c r="C34" s="574"/>
      <c r="D34" s="574"/>
      <c r="E34" s="574"/>
      <c r="F34" s="574"/>
      <c r="G34" s="574"/>
      <c r="H34" s="574"/>
      <c r="I34" s="574"/>
      <c r="J34" s="574"/>
      <c r="K34" s="574"/>
    </row>
    <row r="35" spans="1:11" x14ac:dyDescent="0.25">
      <c r="A35" s="433"/>
      <c r="B35" s="568" t="s">
        <v>2627</v>
      </c>
      <c r="C35" s="574"/>
      <c r="D35" s="574"/>
      <c r="E35" s="574"/>
      <c r="F35" s="574"/>
      <c r="G35" s="574"/>
      <c r="H35" s="574"/>
      <c r="I35" s="574"/>
      <c r="J35" s="574"/>
      <c r="K35" s="574"/>
    </row>
    <row r="36" spans="1:11" x14ac:dyDescent="0.25">
      <c r="A36" s="433"/>
      <c r="B36" s="568" t="s">
        <v>2628</v>
      </c>
      <c r="C36" s="574"/>
      <c r="D36" s="574"/>
      <c r="E36" s="574"/>
      <c r="F36" s="574"/>
      <c r="G36" s="574"/>
      <c r="H36" s="574"/>
      <c r="I36" s="574"/>
      <c r="J36" s="574"/>
      <c r="K36" s="574">
        <v>41.000531080000002</v>
      </c>
    </row>
    <row r="37" spans="1:11" x14ac:dyDescent="0.25">
      <c r="A37" s="433"/>
      <c r="B37" s="568" t="s">
        <v>2629</v>
      </c>
      <c r="C37" s="574"/>
      <c r="D37" s="574"/>
      <c r="E37" s="574"/>
      <c r="F37" s="574"/>
      <c r="G37" s="574"/>
      <c r="H37" s="574"/>
      <c r="I37" s="574"/>
      <c r="J37" s="574"/>
      <c r="K37" s="574">
        <v>368.9577976600001</v>
      </c>
    </row>
    <row r="38" spans="1:11" ht="30" x14ac:dyDescent="0.25">
      <c r="A38" s="433"/>
      <c r="B38" s="568" t="s">
        <v>2630</v>
      </c>
      <c r="C38" s="574"/>
      <c r="D38" s="574"/>
      <c r="E38" s="574"/>
      <c r="F38" s="574"/>
      <c r="G38" s="574"/>
      <c r="H38" s="574"/>
      <c r="I38" s="574"/>
      <c r="J38" s="574"/>
      <c r="K38" s="574"/>
    </row>
    <row r="39" spans="1:11" x14ac:dyDescent="0.25">
      <c r="A39" s="433"/>
      <c r="B39" s="568" t="s">
        <v>2631</v>
      </c>
      <c r="C39" s="574"/>
      <c r="D39" s="574"/>
      <c r="E39" s="574">
        <v>0</v>
      </c>
      <c r="F39" s="574"/>
      <c r="G39" s="574"/>
      <c r="H39" s="574"/>
      <c r="I39" s="574"/>
      <c r="J39" s="574"/>
      <c r="K39" s="574">
        <v>17.370230869999997</v>
      </c>
    </row>
    <row r="40" spans="1:11" x14ac:dyDescent="0.25">
      <c r="A40" s="433"/>
      <c r="B40" s="568" t="s">
        <v>2660</v>
      </c>
      <c r="C40" s="574"/>
      <c r="D40" s="574"/>
      <c r="E40" s="574"/>
      <c r="F40" s="574"/>
      <c r="G40" s="574"/>
      <c r="H40" s="574"/>
      <c r="I40" s="574"/>
      <c r="J40" s="574"/>
      <c r="K40" s="574"/>
    </row>
    <row r="41" spans="1:11" ht="30" x14ac:dyDescent="0.25">
      <c r="A41" s="433"/>
      <c r="B41" s="568" t="s">
        <v>2650</v>
      </c>
      <c r="C41" s="574">
        <v>0</v>
      </c>
      <c r="D41" s="574"/>
      <c r="E41" s="574"/>
      <c r="F41" s="574"/>
      <c r="G41" s="574"/>
      <c r="H41" s="574"/>
      <c r="I41" s="574"/>
      <c r="J41" s="574"/>
      <c r="K41" s="574">
        <v>0</v>
      </c>
    </row>
    <row r="42" spans="1:11" x14ac:dyDescent="0.25">
      <c r="A42" s="433"/>
      <c r="B42" s="568" t="s">
        <v>128</v>
      </c>
      <c r="C42" s="574">
        <v>0</v>
      </c>
      <c r="D42" s="574">
        <v>0</v>
      </c>
      <c r="E42" s="574">
        <v>0</v>
      </c>
      <c r="F42" s="574">
        <v>0</v>
      </c>
      <c r="G42" s="574">
        <v>0</v>
      </c>
      <c r="H42" s="574">
        <v>0</v>
      </c>
      <c r="I42" s="574">
        <v>0</v>
      </c>
      <c r="J42" s="574">
        <v>0</v>
      </c>
      <c r="K42" s="574">
        <v>15.658586710000002</v>
      </c>
    </row>
    <row r="43" spans="1:11" x14ac:dyDescent="0.25">
      <c r="A43" s="433"/>
      <c r="B43" s="433"/>
      <c r="C43" s="575"/>
      <c r="D43" s="575"/>
      <c r="E43" s="575"/>
      <c r="F43" s="575"/>
      <c r="G43" s="575"/>
      <c r="H43" s="575"/>
      <c r="I43" s="575"/>
      <c r="J43" s="575"/>
      <c r="K43" s="575"/>
    </row>
    <row r="44" spans="1:11" x14ac:dyDescent="0.25">
      <c r="A44" s="433"/>
      <c r="B44" s="576" t="s">
        <v>130</v>
      </c>
      <c r="C44" s="577">
        <f t="shared" ref="C44:K44" si="2">SUM(C33:C43)</f>
        <v>0</v>
      </c>
      <c r="D44" s="577">
        <f t="shared" si="2"/>
        <v>0.25190542999999999</v>
      </c>
      <c r="E44" s="577">
        <f t="shared" si="2"/>
        <v>0</v>
      </c>
      <c r="F44" s="577">
        <f t="shared" si="2"/>
        <v>0</v>
      </c>
      <c r="G44" s="577">
        <f t="shared" si="2"/>
        <v>0</v>
      </c>
      <c r="H44" s="577">
        <f t="shared" si="2"/>
        <v>8.4746240799999999</v>
      </c>
      <c r="I44" s="577">
        <f t="shared" si="2"/>
        <v>0</v>
      </c>
      <c r="J44" s="577">
        <f t="shared" si="2"/>
        <v>0</v>
      </c>
      <c r="K44" s="577">
        <f t="shared" si="2"/>
        <v>2410.4050109700029</v>
      </c>
    </row>
    <row r="45" spans="1:11" x14ac:dyDescent="0.25">
      <c r="A45" s="433"/>
      <c r="B45" s="433"/>
      <c r="C45" s="433"/>
      <c r="D45" s="433"/>
      <c r="E45" s="433"/>
      <c r="F45" s="433"/>
      <c r="G45" s="433"/>
      <c r="H45" s="433"/>
      <c r="I45" s="433"/>
    </row>
    <row r="46" spans="1:11" x14ac:dyDescent="0.25">
      <c r="A46" s="433"/>
      <c r="B46" s="433"/>
      <c r="C46" s="433"/>
      <c r="D46" s="433"/>
      <c r="E46" s="433"/>
      <c r="F46" s="433"/>
      <c r="G46" s="433"/>
      <c r="H46" s="433"/>
      <c r="I46" s="433"/>
    </row>
    <row r="47" spans="1:11" x14ac:dyDescent="0.25">
      <c r="A47" s="433"/>
      <c r="B47" s="433"/>
      <c r="C47" s="433"/>
      <c r="D47" s="433"/>
      <c r="E47" s="433"/>
      <c r="F47" s="433"/>
      <c r="G47" s="433"/>
      <c r="H47" s="433"/>
      <c r="I47" s="433"/>
    </row>
    <row r="48" spans="1:11" x14ac:dyDescent="0.25">
      <c r="A48" s="433"/>
      <c r="B48" s="433"/>
      <c r="C48" s="433"/>
      <c r="D48" s="433"/>
      <c r="E48" s="433"/>
      <c r="F48" s="433"/>
      <c r="G48" s="433"/>
      <c r="H48" s="433"/>
      <c r="I48" s="433"/>
    </row>
    <row r="49" spans="1:9" ht="15.75" x14ac:dyDescent="0.25">
      <c r="A49" s="433"/>
      <c r="B49" s="532" t="s">
        <v>2664</v>
      </c>
      <c r="C49" s="433"/>
      <c r="D49" s="433"/>
      <c r="E49" s="433"/>
      <c r="F49" s="433"/>
      <c r="G49" s="433"/>
      <c r="H49" s="433"/>
      <c r="I49" s="433"/>
    </row>
    <row r="50" spans="1:9" ht="6" customHeight="1" x14ac:dyDescent="0.25">
      <c r="A50" s="433"/>
      <c r="B50" s="532"/>
      <c r="C50" s="433"/>
      <c r="D50" s="433"/>
      <c r="E50" s="433"/>
      <c r="F50" s="433"/>
      <c r="G50" s="433"/>
      <c r="H50" s="433"/>
      <c r="I50" s="433"/>
    </row>
    <row r="51" spans="1:9" x14ac:dyDescent="0.25">
      <c r="A51" s="433"/>
      <c r="B51" s="555" t="s">
        <v>2455</v>
      </c>
      <c r="C51" s="555"/>
      <c r="D51" s="572"/>
      <c r="E51" s="572"/>
      <c r="F51" s="572"/>
      <c r="G51" s="572"/>
      <c r="H51" s="572"/>
      <c r="I51" s="572"/>
    </row>
    <row r="52" spans="1:9" x14ac:dyDescent="0.25">
      <c r="A52" s="433"/>
      <c r="B52" s="470"/>
      <c r="C52" s="470"/>
      <c r="D52" s="470"/>
      <c r="E52" s="470"/>
      <c r="F52" s="470"/>
      <c r="G52" s="470"/>
      <c r="H52" s="470"/>
      <c r="I52" s="470"/>
    </row>
    <row r="53" spans="1:9" x14ac:dyDescent="0.25">
      <c r="A53" s="433"/>
      <c r="B53" s="470"/>
      <c r="C53" s="567" t="s">
        <v>2665</v>
      </c>
      <c r="D53" s="567" t="s">
        <v>2666</v>
      </c>
      <c r="E53" s="567" t="s">
        <v>2667</v>
      </c>
      <c r="F53" s="567" t="s">
        <v>2668</v>
      </c>
      <c r="G53" s="567" t="s">
        <v>2669</v>
      </c>
      <c r="H53" s="567" t="s">
        <v>2670</v>
      </c>
      <c r="I53" s="567" t="s">
        <v>2671</v>
      </c>
    </row>
    <row r="54" spans="1:9" x14ac:dyDescent="0.25">
      <c r="A54" s="433"/>
      <c r="B54" s="433"/>
      <c r="C54" s="433"/>
      <c r="D54" s="433"/>
      <c r="E54" s="433"/>
      <c r="F54" s="433"/>
      <c r="G54" s="433"/>
      <c r="H54" s="433"/>
      <c r="I54" s="433"/>
    </row>
    <row r="55" spans="1:9" x14ac:dyDescent="0.25">
      <c r="A55" s="433"/>
      <c r="B55" s="568" t="s">
        <v>2625</v>
      </c>
      <c r="C55" s="574"/>
      <c r="D55" s="574"/>
      <c r="E55" s="574"/>
      <c r="F55" s="574"/>
      <c r="G55" s="574"/>
      <c r="H55" s="574"/>
      <c r="I55" s="574"/>
    </row>
    <row r="56" spans="1:9" x14ac:dyDescent="0.25">
      <c r="A56" s="433"/>
      <c r="B56" s="568" t="s">
        <v>2626</v>
      </c>
      <c r="C56" s="574"/>
      <c r="D56" s="574"/>
      <c r="E56" s="574"/>
      <c r="F56" s="574"/>
      <c r="G56" s="574"/>
      <c r="H56" s="574"/>
      <c r="I56" s="574"/>
    </row>
    <row r="57" spans="1:9" x14ac:dyDescent="0.25">
      <c r="A57" s="433"/>
      <c r="B57" s="568" t="s">
        <v>2627</v>
      </c>
      <c r="C57" s="574"/>
      <c r="D57" s="574"/>
      <c r="E57" s="574"/>
      <c r="F57" s="574"/>
      <c r="G57" s="574"/>
      <c r="H57" s="574"/>
      <c r="I57" s="574"/>
    </row>
    <row r="58" spans="1:9" x14ac:dyDescent="0.25">
      <c r="A58" s="433"/>
      <c r="B58" s="568" t="s">
        <v>2628</v>
      </c>
      <c r="C58" s="574"/>
      <c r="D58" s="574"/>
      <c r="E58" s="574"/>
      <c r="F58" s="574"/>
      <c r="G58" s="574"/>
      <c r="H58" s="574"/>
      <c r="I58" s="574"/>
    </row>
    <row r="59" spans="1:9" x14ac:dyDescent="0.25">
      <c r="A59" s="433"/>
      <c r="B59" s="568" t="s">
        <v>2629</v>
      </c>
      <c r="C59" s="574"/>
      <c r="D59" s="574"/>
      <c r="E59" s="574"/>
      <c r="F59" s="574"/>
      <c r="G59" s="574"/>
      <c r="H59" s="574"/>
      <c r="I59" s="574"/>
    </row>
    <row r="60" spans="1:9" ht="30" x14ac:dyDescent="0.25">
      <c r="A60" s="433"/>
      <c r="B60" s="568" t="s">
        <v>2630</v>
      </c>
      <c r="C60" s="574"/>
      <c r="D60" s="574"/>
      <c r="E60" s="574"/>
      <c r="F60" s="574"/>
      <c r="G60" s="574"/>
      <c r="H60" s="574"/>
      <c r="I60" s="574"/>
    </row>
    <row r="61" spans="1:9" x14ac:dyDescent="0.25">
      <c r="A61" s="433"/>
      <c r="B61" s="568" t="s">
        <v>2631</v>
      </c>
      <c r="C61" s="574"/>
      <c r="D61" s="574"/>
      <c r="E61" s="574"/>
      <c r="F61" s="574"/>
      <c r="G61" s="574"/>
      <c r="H61" s="574"/>
      <c r="I61" s="574"/>
    </row>
    <row r="62" spans="1:9" x14ac:dyDescent="0.25">
      <c r="A62" s="433"/>
      <c r="B62" s="568" t="s">
        <v>2649</v>
      </c>
      <c r="C62" s="574"/>
      <c r="D62" s="574"/>
      <c r="E62" s="574"/>
      <c r="F62" s="574"/>
      <c r="G62" s="574"/>
      <c r="H62" s="574"/>
      <c r="I62" s="574"/>
    </row>
    <row r="63" spans="1:9" ht="30" x14ac:dyDescent="0.25">
      <c r="A63" s="433"/>
      <c r="B63" s="568" t="s">
        <v>2650</v>
      </c>
      <c r="C63" s="574"/>
      <c r="D63" s="574"/>
      <c r="E63" s="574"/>
      <c r="F63" s="574"/>
      <c r="G63" s="574"/>
      <c r="H63" s="574"/>
      <c r="I63" s="574"/>
    </row>
    <row r="64" spans="1:9" x14ac:dyDescent="0.25">
      <c r="A64" s="433"/>
      <c r="B64" s="568" t="s">
        <v>128</v>
      </c>
      <c r="C64" s="574"/>
      <c r="D64" s="574"/>
      <c r="E64" s="574"/>
      <c r="F64" s="574"/>
      <c r="G64" s="574"/>
      <c r="H64" s="574"/>
      <c r="I64" s="574"/>
    </row>
    <row r="65" spans="1:9" x14ac:dyDescent="0.25">
      <c r="A65" s="433"/>
      <c r="B65" s="433"/>
      <c r="C65" s="575"/>
      <c r="D65" s="575"/>
      <c r="E65" s="575"/>
      <c r="F65" s="575"/>
      <c r="G65" s="575"/>
      <c r="H65" s="575"/>
      <c r="I65" s="575"/>
    </row>
    <row r="66" spans="1:9" x14ac:dyDescent="0.25">
      <c r="A66" s="433"/>
      <c r="B66" s="576" t="s">
        <v>130</v>
      </c>
      <c r="C66" s="577"/>
      <c r="D66" s="577"/>
      <c r="E66" s="577"/>
      <c r="F66" s="577"/>
      <c r="G66" s="577"/>
      <c r="H66" s="577"/>
      <c r="I66" s="577"/>
    </row>
    <row r="67" spans="1:9" x14ac:dyDescent="0.25">
      <c r="A67" s="433"/>
      <c r="B67" s="433"/>
      <c r="C67" s="433"/>
      <c r="D67" s="433"/>
      <c r="E67" s="433"/>
      <c r="F67" s="433"/>
      <c r="G67" s="433"/>
      <c r="H67" s="433"/>
      <c r="I67" s="433"/>
    </row>
    <row r="68" spans="1:9" x14ac:dyDescent="0.25">
      <c r="A68" s="433"/>
      <c r="B68" s="433"/>
      <c r="C68" s="433"/>
      <c r="D68" s="433"/>
      <c r="E68" s="433"/>
      <c r="F68" s="433"/>
      <c r="G68" s="433"/>
      <c r="H68" s="433"/>
      <c r="I68" s="433"/>
    </row>
    <row r="69" spans="1:9" x14ac:dyDescent="0.25">
      <c r="A69" s="433"/>
      <c r="B69" s="433"/>
      <c r="C69" s="433"/>
      <c r="D69" s="433"/>
      <c r="E69" s="433"/>
      <c r="F69" s="433"/>
      <c r="G69" s="433"/>
      <c r="H69" s="433"/>
      <c r="I69" s="433"/>
    </row>
    <row r="71" spans="1:9" x14ac:dyDescent="0.25">
      <c r="I71" s="444" t="s">
        <v>2528</v>
      </c>
    </row>
  </sheetData>
  <hyperlinks>
    <hyperlink ref="I71" location="Contents!A1" display="To Frontpage" xr:uid="{A3AF0BEF-D424-42AF-ABDF-C57452CF781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EEAF-56DA-470E-B860-3A01BC590677}">
  <sheetPr>
    <tabColor rgb="FF243386"/>
    <pageSetUpPr fitToPage="1"/>
  </sheetPr>
  <dimension ref="B5:N64"/>
  <sheetViews>
    <sheetView topLeftCell="A22" zoomScale="70" zoomScaleNormal="70" workbookViewId="0">
      <selection activeCell="C37" sqref="C37:L38"/>
    </sheetView>
  </sheetViews>
  <sheetFormatPr defaultColWidth="9.140625" defaultRowHeight="15" x14ac:dyDescent="0.25"/>
  <cols>
    <col min="1" max="1" width="4.7109375" style="376" customWidth="1"/>
    <col min="2" max="2" width="26.28515625" style="376" customWidth="1"/>
    <col min="3" max="12" width="17.7109375" style="376" customWidth="1"/>
    <col min="13" max="13" width="18" style="376" customWidth="1"/>
    <col min="14" max="16384" width="9.140625" style="376"/>
  </cols>
  <sheetData>
    <row r="5" spans="2:13" ht="15.75" x14ac:dyDescent="0.25">
      <c r="B5" s="520" t="s">
        <v>2672</v>
      </c>
    </row>
    <row r="6" spans="2:13" x14ac:dyDescent="0.25">
      <c r="B6" s="540" t="s">
        <v>2457</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433" t="s">
        <v>2673</v>
      </c>
      <c r="M9" s="491">
        <f t="shared" ref="M9:M19" si="0">SUM(C9:L9)</f>
        <v>0</v>
      </c>
    </row>
    <row r="10" spans="2:13" x14ac:dyDescent="0.25">
      <c r="B10" s="433" t="s">
        <v>2674</v>
      </c>
      <c r="C10" s="548">
        <v>135053.63286669858</v>
      </c>
      <c r="D10" s="548">
        <v>6656.5946812399998</v>
      </c>
      <c r="E10" s="548">
        <v>42.433</v>
      </c>
      <c r="F10" s="548">
        <v>5375.2849218900028</v>
      </c>
      <c r="G10" s="548">
        <v>14161.37908151995</v>
      </c>
      <c r="H10" s="548">
        <v>18.708000000000002</v>
      </c>
      <c r="I10" s="548">
        <v>4261.8426560999969</v>
      </c>
      <c r="J10" s="548">
        <v>4214.2138729199951</v>
      </c>
      <c r="K10" s="548">
        <v>474.34999999999985</v>
      </c>
      <c r="L10" s="548">
        <v>19.074999999999999</v>
      </c>
      <c r="M10" s="491">
        <f t="shared" si="0"/>
        <v>170277.51408036856</v>
      </c>
    </row>
    <row r="11" spans="2:13" ht="30" customHeight="1" x14ac:dyDescent="0.25">
      <c r="B11" s="568" t="s">
        <v>2675</v>
      </c>
      <c r="C11" s="548">
        <f t="shared" ref="C11:L11" si="1">SUM(C12:C15)</f>
        <v>0</v>
      </c>
      <c r="D11" s="548">
        <f t="shared" si="1"/>
        <v>0</v>
      </c>
      <c r="E11" s="548">
        <f t="shared" si="1"/>
        <v>0</v>
      </c>
      <c r="F11" s="548">
        <f t="shared" si="1"/>
        <v>0</v>
      </c>
      <c r="G11" s="548">
        <f t="shared" si="1"/>
        <v>0</v>
      </c>
      <c r="H11" s="548">
        <f t="shared" si="1"/>
        <v>0</v>
      </c>
      <c r="I11" s="548">
        <f t="shared" si="1"/>
        <v>0</v>
      </c>
      <c r="J11" s="548">
        <f t="shared" si="1"/>
        <v>0</v>
      </c>
      <c r="K11" s="548">
        <f t="shared" si="1"/>
        <v>0</v>
      </c>
      <c r="L11" s="548">
        <f t="shared" si="1"/>
        <v>0</v>
      </c>
      <c r="M11" s="491">
        <f t="shared" si="0"/>
        <v>0</v>
      </c>
    </row>
    <row r="12" spans="2:13" x14ac:dyDescent="0.25">
      <c r="B12" s="578" t="s">
        <v>2676</v>
      </c>
      <c r="C12" s="548">
        <v>0</v>
      </c>
      <c r="D12" s="548"/>
      <c r="E12" s="548"/>
      <c r="F12" s="548"/>
      <c r="G12" s="548"/>
      <c r="H12" s="548"/>
      <c r="I12" s="548"/>
      <c r="J12" s="548"/>
      <c r="K12" s="548"/>
      <c r="L12" s="548"/>
      <c r="M12" s="491">
        <f t="shared" si="0"/>
        <v>0</v>
      </c>
    </row>
    <row r="13" spans="2:13" x14ac:dyDescent="0.25">
      <c r="B13" s="578" t="s">
        <v>2677</v>
      </c>
      <c r="C13" s="548"/>
      <c r="D13" s="548"/>
      <c r="E13" s="548"/>
      <c r="F13" s="548"/>
      <c r="G13" s="548"/>
      <c r="H13" s="548"/>
      <c r="I13" s="548"/>
      <c r="J13" s="548"/>
      <c r="K13" s="548"/>
      <c r="L13" s="548"/>
      <c r="M13" s="491">
        <f t="shared" si="0"/>
        <v>0</v>
      </c>
    </row>
    <row r="14" spans="2:13" x14ac:dyDescent="0.25">
      <c r="B14" s="579" t="s">
        <v>2678</v>
      </c>
      <c r="C14" s="548"/>
      <c r="D14" s="548"/>
      <c r="E14" s="548"/>
      <c r="F14" s="548"/>
      <c r="G14" s="548"/>
      <c r="H14" s="548"/>
      <c r="I14" s="548"/>
      <c r="J14" s="548"/>
      <c r="K14" s="548"/>
      <c r="L14" s="548"/>
      <c r="M14" s="491">
        <f t="shared" si="0"/>
        <v>0</v>
      </c>
    </row>
    <row r="15" spans="2:13" x14ac:dyDescent="0.25">
      <c r="B15" s="579" t="s">
        <v>2679</v>
      </c>
      <c r="C15" s="548"/>
      <c r="D15" s="548"/>
      <c r="E15" s="548"/>
      <c r="F15" s="548"/>
      <c r="G15" s="548"/>
      <c r="H15" s="548"/>
      <c r="I15" s="548"/>
      <c r="J15" s="548"/>
      <c r="K15" s="548"/>
      <c r="L15" s="548"/>
      <c r="M15" s="491">
        <f t="shared" si="0"/>
        <v>0</v>
      </c>
    </row>
    <row r="16" spans="2:13" x14ac:dyDescent="0.25">
      <c r="B16" s="433" t="s">
        <v>2680</v>
      </c>
      <c r="C16" s="548">
        <f t="shared" ref="C16:L16" si="2">SUM(C17:C18)</f>
        <v>67.620016660000005</v>
      </c>
      <c r="D16" s="548">
        <f t="shared" si="2"/>
        <v>0</v>
      </c>
      <c r="E16" s="548">
        <f t="shared" si="2"/>
        <v>0</v>
      </c>
      <c r="F16" s="548">
        <f t="shared" si="2"/>
        <v>630.37500000000023</v>
      </c>
      <c r="G16" s="548">
        <f t="shared" si="2"/>
        <v>3.8449999999999998</v>
      </c>
      <c r="H16" s="548">
        <f t="shared" si="2"/>
        <v>0</v>
      </c>
      <c r="I16" s="548">
        <f t="shared" si="2"/>
        <v>114.97200000000001</v>
      </c>
      <c r="J16" s="548">
        <f t="shared" si="2"/>
        <v>1.8348887</v>
      </c>
      <c r="K16" s="548">
        <f t="shared" si="2"/>
        <v>0</v>
      </c>
      <c r="L16" s="548">
        <f t="shared" si="2"/>
        <v>0</v>
      </c>
      <c r="M16" s="491">
        <f t="shared" si="0"/>
        <v>818.64690536000023</v>
      </c>
    </row>
    <row r="17" spans="2:13" x14ac:dyDescent="0.25">
      <c r="B17" s="433" t="s">
        <v>2681</v>
      </c>
      <c r="C17" s="548">
        <v>1.5579999999999998</v>
      </c>
      <c r="D17" s="548"/>
      <c r="E17" s="548"/>
      <c r="F17" s="548">
        <v>630.37500000000023</v>
      </c>
      <c r="G17" s="548">
        <v>3.8449999999999998</v>
      </c>
      <c r="H17" s="548"/>
      <c r="I17" s="548">
        <v>114.97200000000001</v>
      </c>
      <c r="J17" s="548">
        <v>1.2348887</v>
      </c>
      <c r="K17" s="548"/>
      <c r="L17" s="548"/>
      <c r="M17" s="491">
        <f t="shared" si="0"/>
        <v>751.98488870000028</v>
      </c>
    </row>
    <row r="18" spans="2:13" x14ac:dyDescent="0.25">
      <c r="B18" s="376" t="s">
        <v>2682</v>
      </c>
      <c r="C18" s="548">
        <v>66.062016659999998</v>
      </c>
      <c r="D18" s="548"/>
      <c r="E18" s="548"/>
      <c r="F18" s="548"/>
      <c r="G18" s="548"/>
      <c r="H18" s="548"/>
      <c r="I18" s="548"/>
      <c r="J18" s="548">
        <v>0.6</v>
      </c>
      <c r="K18" s="548"/>
      <c r="L18" s="548"/>
      <c r="M18" s="491">
        <f t="shared" si="0"/>
        <v>66.662016659999992</v>
      </c>
    </row>
    <row r="19" spans="2:13" x14ac:dyDescent="0.25">
      <c r="B19" s="376" t="s">
        <v>128</v>
      </c>
      <c r="C19" s="548">
        <v>0</v>
      </c>
      <c r="D19" s="548">
        <v>0</v>
      </c>
      <c r="E19" s="548">
        <v>0</v>
      </c>
      <c r="F19" s="548">
        <v>0</v>
      </c>
      <c r="G19" s="548">
        <v>0</v>
      </c>
      <c r="H19" s="548">
        <v>0</v>
      </c>
      <c r="I19" s="548">
        <v>0</v>
      </c>
      <c r="J19" s="548">
        <v>0</v>
      </c>
      <c r="K19" s="548">
        <v>0</v>
      </c>
      <c r="L19" s="548">
        <v>0</v>
      </c>
      <c r="M19" s="491">
        <f t="shared" si="0"/>
        <v>0</v>
      </c>
    </row>
    <row r="20" spans="2:13" x14ac:dyDescent="0.25">
      <c r="B20" s="571" t="s">
        <v>130</v>
      </c>
      <c r="C20" s="535">
        <f t="shared" ref="C20:M20" si="3">C10+C11+C16</f>
        <v>135121.25288335857</v>
      </c>
      <c r="D20" s="535">
        <f t="shared" si="3"/>
        <v>6656.5946812399998</v>
      </c>
      <c r="E20" s="535">
        <f t="shared" si="3"/>
        <v>42.433</v>
      </c>
      <c r="F20" s="535">
        <f t="shared" si="3"/>
        <v>6005.6599218900028</v>
      </c>
      <c r="G20" s="535">
        <f t="shared" si="3"/>
        <v>14165.224081519949</v>
      </c>
      <c r="H20" s="535">
        <f t="shared" si="3"/>
        <v>18.708000000000002</v>
      </c>
      <c r="I20" s="535">
        <f t="shared" si="3"/>
        <v>4376.8146560999967</v>
      </c>
      <c r="J20" s="535">
        <f t="shared" si="3"/>
        <v>4216.0487616199953</v>
      </c>
      <c r="K20" s="535">
        <f t="shared" si="3"/>
        <v>474.34999999999985</v>
      </c>
      <c r="L20" s="535">
        <f t="shared" si="3"/>
        <v>19.074999999999999</v>
      </c>
      <c r="M20" s="535">
        <f t="shared" si="3"/>
        <v>171096.16098572855</v>
      </c>
    </row>
    <row r="21" spans="2:13" x14ac:dyDescent="0.25">
      <c r="B21" s="516" t="s">
        <v>2683</v>
      </c>
    </row>
    <row r="25" spans="2:13" ht="15.75" x14ac:dyDescent="0.25">
      <c r="B25" s="520" t="s">
        <v>2684</v>
      </c>
    </row>
    <row r="26" spans="2:13" x14ac:dyDescent="0.25">
      <c r="B26" s="540" t="s">
        <v>2459</v>
      </c>
      <c r="C26" s="570"/>
      <c r="D26" s="570"/>
      <c r="E26" s="570"/>
      <c r="F26" s="570"/>
      <c r="G26" s="570"/>
      <c r="H26" s="570"/>
      <c r="I26" s="570"/>
      <c r="J26" s="570"/>
      <c r="K26" s="570"/>
      <c r="L26" s="570"/>
      <c r="M26" s="570"/>
    </row>
    <row r="27" spans="2:13" x14ac:dyDescent="0.25">
      <c r="B27" s="456"/>
      <c r="C27" s="456"/>
      <c r="D27" s="456"/>
      <c r="E27" s="456"/>
      <c r="F27" s="456"/>
      <c r="G27" s="456"/>
      <c r="H27" s="456"/>
      <c r="I27" s="456"/>
      <c r="J27" s="456"/>
      <c r="K27" s="456"/>
      <c r="L27" s="456"/>
      <c r="M27" s="456"/>
    </row>
    <row r="28" spans="2:13" ht="45" x14ac:dyDescent="0.25">
      <c r="B28" s="456"/>
      <c r="C28" s="524" t="s">
        <v>2625</v>
      </c>
      <c r="D28" s="524" t="s">
        <v>2626</v>
      </c>
      <c r="E28" s="524" t="s">
        <v>2627</v>
      </c>
      <c r="F28" s="524" t="s">
        <v>2628</v>
      </c>
      <c r="G28" s="524" t="s">
        <v>2629</v>
      </c>
      <c r="H28" s="524" t="s">
        <v>2630</v>
      </c>
      <c r="I28" s="524" t="s">
        <v>2631</v>
      </c>
      <c r="J28" s="524" t="s">
        <v>766</v>
      </c>
      <c r="K28" s="524" t="s">
        <v>2632</v>
      </c>
      <c r="L28" s="524" t="s">
        <v>128</v>
      </c>
      <c r="M28" s="525" t="s">
        <v>130</v>
      </c>
    </row>
    <row r="29" spans="2:13" x14ac:dyDescent="0.25">
      <c r="B29" s="433" t="s">
        <v>2673</v>
      </c>
      <c r="M29" s="491">
        <f t="shared" ref="M29:M39" si="4">SUM(C29:L29)</f>
        <v>0</v>
      </c>
    </row>
    <row r="30" spans="2:13" x14ac:dyDescent="0.25">
      <c r="B30" s="433" t="s">
        <v>2674</v>
      </c>
      <c r="C30" s="548">
        <v>302456.44209246774</v>
      </c>
      <c r="D30" s="548">
        <v>16363.531683339952</v>
      </c>
      <c r="E30" s="548">
        <v>18389.031796770028</v>
      </c>
      <c r="F30" s="548">
        <v>11898.655041710015</v>
      </c>
      <c r="G30" s="548">
        <v>12345.442582100004</v>
      </c>
      <c r="H30" s="548">
        <v>2509.0343518599989</v>
      </c>
      <c r="I30" s="548">
        <v>17068.214983100006</v>
      </c>
      <c r="J30" s="548">
        <v>1952.18875187</v>
      </c>
      <c r="K30" s="548">
        <v>4873.0890779000047</v>
      </c>
      <c r="L30" s="548">
        <v>4290.3450839099978</v>
      </c>
      <c r="M30" s="491">
        <f t="shared" si="4"/>
        <v>392145.97544502775</v>
      </c>
    </row>
    <row r="31" spans="2:13" ht="30" x14ac:dyDescent="0.25">
      <c r="B31" s="568" t="s">
        <v>2675</v>
      </c>
      <c r="C31" s="548">
        <f t="shared" ref="C31:L31" si="5">SUM(C32:C35)</f>
        <v>0</v>
      </c>
      <c r="D31" s="548">
        <f t="shared" si="5"/>
        <v>0</v>
      </c>
      <c r="E31" s="548">
        <f t="shared" si="5"/>
        <v>0</v>
      </c>
      <c r="F31" s="548">
        <f t="shared" si="5"/>
        <v>0</v>
      </c>
      <c r="G31" s="548">
        <f t="shared" si="5"/>
        <v>0</v>
      </c>
      <c r="H31" s="548">
        <f t="shared" si="5"/>
        <v>0</v>
      </c>
      <c r="I31" s="548">
        <f t="shared" si="5"/>
        <v>0</v>
      </c>
      <c r="J31" s="548">
        <f t="shared" si="5"/>
        <v>0</v>
      </c>
      <c r="K31" s="548">
        <f t="shared" si="5"/>
        <v>0</v>
      </c>
      <c r="L31" s="548">
        <f t="shared" si="5"/>
        <v>0</v>
      </c>
      <c r="M31" s="491">
        <f t="shared" si="4"/>
        <v>0</v>
      </c>
    </row>
    <row r="32" spans="2:13" x14ac:dyDescent="0.25">
      <c r="B32" s="578" t="s">
        <v>2676</v>
      </c>
      <c r="C32" s="548"/>
      <c r="D32" s="548"/>
      <c r="E32" s="548"/>
      <c r="F32" s="548">
        <v>0</v>
      </c>
      <c r="G32" s="548"/>
      <c r="H32" s="548"/>
      <c r="I32" s="548"/>
      <c r="J32" s="548"/>
      <c r="K32" s="548"/>
      <c r="L32" s="548"/>
      <c r="M32" s="491">
        <f t="shared" si="4"/>
        <v>0</v>
      </c>
    </row>
    <row r="33" spans="2:13" x14ac:dyDescent="0.25">
      <c r="B33" s="578" t="s">
        <v>2677</v>
      </c>
      <c r="C33" s="548"/>
      <c r="D33" s="548"/>
      <c r="E33" s="548"/>
      <c r="F33" s="548"/>
      <c r="G33" s="548"/>
      <c r="H33" s="548"/>
      <c r="I33" s="548"/>
      <c r="J33" s="548"/>
      <c r="K33" s="548"/>
      <c r="L33" s="548"/>
      <c r="M33" s="491">
        <f t="shared" si="4"/>
        <v>0</v>
      </c>
    </row>
    <row r="34" spans="2:13" x14ac:dyDescent="0.25">
      <c r="B34" s="579" t="s">
        <v>2678</v>
      </c>
      <c r="C34" s="548"/>
      <c r="D34" s="548"/>
      <c r="E34" s="548"/>
      <c r="F34" s="548"/>
      <c r="G34" s="548"/>
      <c r="H34" s="548"/>
      <c r="I34" s="548"/>
      <c r="J34" s="548"/>
      <c r="K34" s="548"/>
      <c r="L34" s="548"/>
      <c r="M34" s="491">
        <f t="shared" si="4"/>
        <v>0</v>
      </c>
    </row>
    <row r="35" spans="2:13" x14ac:dyDescent="0.25">
      <c r="B35" s="579" t="s">
        <v>2679</v>
      </c>
      <c r="C35" s="548"/>
      <c r="D35" s="548"/>
      <c r="E35" s="548"/>
      <c r="F35" s="548"/>
      <c r="G35" s="548"/>
      <c r="H35" s="548"/>
      <c r="I35" s="548"/>
      <c r="J35" s="548"/>
      <c r="K35" s="548"/>
      <c r="L35" s="548"/>
      <c r="M35" s="491">
        <f t="shared" si="4"/>
        <v>0</v>
      </c>
    </row>
    <row r="36" spans="2:13" x14ac:dyDescent="0.25">
      <c r="B36" s="433" t="s">
        <v>2680</v>
      </c>
      <c r="C36" s="548">
        <f t="shared" ref="C36:L36" si="6">SUM(C37:C38)</f>
        <v>264.2443467899999</v>
      </c>
      <c r="D36" s="548">
        <f t="shared" si="6"/>
        <v>11.505212010000001</v>
      </c>
      <c r="E36" s="548">
        <f t="shared" si="6"/>
        <v>0</v>
      </c>
      <c r="F36" s="548">
        <f t="shared" si="6"/>
        <v>0</v>
      </c>
      <c r="G36" s="548">
        <f t="shared" si="6"/>
        <v>57.550748040000002</v>
      </c>
      <c r="H36" s="548">
        <f t="shared" si="6"/>
        <v>6.5020635299999991</v>
      </c>
      <c r="I36" s="548">
        <f t="shared" si="6"/>
        <v>108.76049126000004</v>
      </c>
      <c r="J36" s="548">
        <f t="shared" si="6"/>
        <v>1.9027641799999999</v>
      </c>
      <c r="K36" s="548">
        <f t="shared" si="6"/>
        <v>4.9142106999999999</v>
      </c>
      <c r="L36" s="548">
        <f t="shared" si="6"/>
        <v>0</v>
      </c>
      <c r="M36" s="491">
        <f t="shared" si="4"/>
        <v>455.3798365099999</v>
      </c>
    </row>
    <row r="37" spans="2:13" x14ac:dyDescent="0.25">
      <c r="B37" s="433" t="s">
        <v>2681</v>
      </c>
      <c r="C37" s="548">
        <v>5.1323508100000002</v>
      </c>
      <c r="D37" s="548">
        <v>0.60195935</v>
      </c>
      <c r="E37" s="548"/>
      <c r="F37" s="548"/>
      <c r="G37" s="548">
        <v>56.808380550000003</v>
      </c>
      <c r="H37" s="548">
        <v>6.5020635299999991</v>
      </c>
      <c r="I37" s="548">
        <v>107.12405607000004</v>
      </c>
      <c r="J37" s="548">
        <v>1.58497205</v>
      </c>
      <c r="K37" s="548">
        <v>4.9142106999999999</v>
      </c>
      <c r="L37" s="548"/>
      <c r="M37" s="491">
        <f t="shared" si="4"/>
        <v>182.66799306000004</v>
      </c>
    </row>
    <row r="38" spans="2:13" x14ac:dyDescent="0.25">
      <c r="B38" s="376" t="s">
        <v>2682</v>
      </c>
      <c r="C38" s="548">
        <v>259.1119959799999</v>
      </c>
      <c r="D38" s="548">
        <v>10.903252660000001</v>
      </c>
      <c r="E38" s="548"/>
      <c r="F38" s="548"/>
      <c r="G38" s="548">
        <v>0.74236748999999991</v>
      </c>
      <c r="H38" s="548"/>
      <c r="I38" s="548">
        <v>1.6364351900000003</v>
      </c>
      <c r="J38" s="548">
        <v>0.31779213000000001</v>
      </c>
      <c r="K38" s="548"/>
      <c r="L38" s="548"/>
      <c r="M38" s="491">
        <f t="shared" si="4"/>
        <v>272.71184344999989</v>
      </c>
    </row>
    <row r="39" spans="2:13" x14ac:dyDescent="0.25">
      <c r="B39" s="376" t="s">
        <v>2685</v>
      </c>
      <c r="C39" s="548">
        <v>0</v>
      </c>
      <c r="D39" s="548">
        <v>0</v>
      </c>
      <c r="E39" s="548">
        <v>0</v>
      </c>
      <c r="F39" s="548">
        <v>0</v>
      </c>
      <c r="G39" s="548">
        <v>0</v>
      </c>
      <c r="H39" s="548">
        <v>0</v>
      </c>
      <c r="I39" s="548">
        <v>0</v>
      </c>
      <c r="J39" s="548">
        <v>0</v>
      </c>
      <c r="K39" s="548">
        <v>0</v>
      </c>
      <c r="L39" s="548">
        <v>0</v>
      </c>
      <c r="M39" s="491">
        <f t="shared" si="4"/>
        <v>0</v>
      </c>
    </row>
    <row r="40" spans="2:13" x14ac:dyDescent="0.25">
      <c r="B40" s="571" t="s">
        <v>130</v>
      </c>
      <c r="C40" s="535">
        <f t="shared" ref="C40:M40" si="7">C30+C31+C36</f>
        <v>302720.68643925776</v>
      </c>
      <c r="D40" s="535">
        <f t="shared" si="7"/>
        <v>16375.036895349953</v>
      </c>
      <c r="E40" s="535">
        <f t="shared" si="7"/>
        <v>18389.031796770028</v>
      </c>
      <c r="F40" s="535">
        <f t="shared" si="7"/>
        <v>11898.655041710015</v>
      </c>
      <c r="G40" s="535">
        <f t="shared" si="7"/>
        <v>12402.993330140003</v>
      </c>
      <c r="H40" s="535">
        <f t="shared" si="7"/>
        <v>2515.5364153899991</v>
      </c>
      <c r="I40" s="535">
        <f t="shared" si="7"/>
        <v>17176.975474360006</v>
      </c>
      <c r="J40" s="535">
        <f t="shared" si="7"/>
        <v>1954.0915160500001</v>
      </c>
      <c r="K40" s="535">
        <f t="shared" si="7"/>
        <v>4878.0032886000045</v>
      </c>
      <c r="L40" s="535">
        <f t="shared" si="7"/>
        <v>4290.3450839099978</v>
      </c>
      <c r="M40" s="535">
        <f t="shared" si="7"/>
        <v>392601.35528153775</v>
      </c>
    </row>
    <row r="45" spans="2:13" ht="15.75" x14ac:dyDescent="0.25">
      <c r="B45" s="520" t="s">
        <v>2686</v>
      </c>
    </row>
    <row r="46" spans="2:13" x14ac:dyDescent="0.25">
      <c r="B46" s="540" t="s">
        <v>2461</v>
      </c>
      <c r="C46" s="570"/>
      <c r="D46" s="570"/>
      <c r="E46" s="570"/>
      <c r="F46" s="570"/>
      <c r="G46" s="570"/>
      <c r="H46" s="570"/>
      <c r="I46" s="570"/>
      <c r="J46" s="570"/>
      <c r="K46" s="570"/>
      <c r="L46" s="570"/>
      <c r="M46" s="570"/>
    </row>
    <row r="47" spans="2:13" x14ac:dyDescent="0.25">
      <c r="B47" s="456"/>
      <c r="C47" s="456"/>
      <c r="D47" s="456"/>
      <c r="E47" s="456"/>
      <c r="F47" s="456"/>
      <c r="G47" s="456"/>
      <c r="H47" s="456"/>
      <c r="I47" s="456"/>
      <c r="J47" s="456"/>
      <c r="K47" s="456"/>
      <c r="L47" s="456"/>
      <c r="M47" s="456"/>
    </row>
    <row r="48" spans="2:13" ht="45" x14ac:dyDescent="0.25">
      <c r="B48" s="456"/>
      <c r="C48" s="524" t="s">
        <v>2625</v>
      </c>
      <c r="D48" s="524" t="s">
        <v>2626</v>
      </c>
      <c r="E48" s="524" t="s">
        <v>2627</v>
      </c>
      <c r="F48" s="524" t="s">
        <v>2628</v>
      </c>
      <c r="G48" s="524" t="s">
        <v>2629</v>
      </c>
      <c r="H48" s="524" t="s">
        <v>2630</v>
      </c>
      <c r="I48" s="524" t="s">
        <v>2631</v>
      </c>
      <c r="J48" s="524" t="s">
        <v>766</v>
      </c>
      <c r="K48" s="524" t="s">
        <v>2632</v>
      </c>
      <c r="L48" s="524" t="s">
        <v>128</v>
      </c>
      <c r="M48" s="525" t="s">
        <v>130</v>
      </c>
    </row>
    <row r="49" spans="2:14" x14ac:dyDescent="0.25">
      <c r="B49" s="433" t="s">
        <v>2673</v>
      </c>
      <c r="C49" s="491">
        <f t="shared" ref="C49:M59" si="8">C9+C29</f>
        <v>0</v>
      </c>
      <c r="D49" s="491">
        <f t="shared" si="8"/>
        <v>0</v>
      </c>
      <c r="E49" s="491">
        <f t="shared" si="8"/>
        <v>0</v>
      </c>
      <c r="F49" s="491">
        <f t="shared" si="8"/>
        <v>0</v>
      </c>
      <c r="G49" s="491">
        <f t="shared" si="8"/>
        <v>0</v>
      </c>
      <c r="H49" s="491">
        <f t="shared" si="8"/>
        <v>0</v>
      </c>
      <c r="I49" s="491">
        <f t="shared" si="8"/>
        <v>0</v>
      </c>
      <c r="J49" s="491">
        <f t="shared" si="8"/>
        <v>0</v>
      </c>
      <c r="K49" s="491">
        <f t="shared" si="8"/>
        <v>0</v>
      </c>
      <c r="L49" s="491">
        <f t="shared" si="8"/>
        <v>0</v>
      </c>
      <c r="M49" s="491">
        <f t="shared" si="8"/>
        <v>0</v>
      </c>
    </row>
    <row r="50" spans="2:14" x14ac:dyDescent="0.25">
      <c r="B50" s="433" t="s">
        <v>2674</v>
      </c>
      <c r="C50" s="491">
        <f t="shared" si="8"/>
        <v>437510.07495916635</v>
      </c>
      <c r="D50" s="491">
        <f t="shared" si="8"/>
        <v>23020.126364579952</v>
      </c>
      <c r="E50" s="491">
        <f t="shared" si="8"/>
        <v>18431.464796770029</v>
      </c>
      <c r="F50" s="491">
        <f t="shared" si="8"/>
        <v>17273.939963600016</v>
      </c>
      <c r="G50" s="491">
        <f t="shared" si="8"/>
        <v>26506.821663619954</v>
      </c>
      <c r="H50" s="491">
        <f t="shared" si="8"/>
        <v>2527.742351859999</v>
      </c>
      <c r="I50" s="491">
        <f t="shared" si="8"/>
        <v>21330.057639200004</v>
      </c>
      <c r="J50" s="491">
        <f t="shared" si="8"/>
        <v>6166.4026247899947</v>
      </c>
      <c r="K50" s="491">
        <f t="shared" si="8"/>
        <v>5347.4390779000041</v>
      </c>
      <c r="L50" s="491">
        <f t="shared" si="8"/>
        <v>4309.4200839099976</v>
      </c>
      <c r="M50" s="491">
        <f t="shared" si="8"/>
        <v>562423.48952539638</v>
      </c>
    </row>
    <row r="51" spans="2:14" ht="30" x14ac:dyDescent="0.25">
      <c r="B51" s="568" t="s">
        <v>2675</v>
      </c>
      <c r="C51" s="491">
        <f t="shared" si="8"/>
        <v>0</v>
      </c>
      <c r="D51" s="491">
        <f t="shared" si="8"/>
        <v>0</v>
      </c>
      <c r="E51" s="491">
        <f t="shared" si="8"/>
        <v>0</v>
      </c>
      <c r="F51" s="491">
        <f t="shared" si="8"/>
        <v>0</v>
      </c>
      <c r="G51" s="491">
        <f t="shared" si="8"/>
        <v>0</v>
      </c>
      <c r="H51" s="491">
        <f t="shared" si="8"/>
        <v>0</v>
      </c>
      <c r="I51" s="491">
        <f t="shared" si="8"/>
        <v>0</v>
      </c>
      <c r="J51" s="491">
        <f t="shared" si="8"/>
        <v>0</v>
      </c>
      <c r="K51" s="491">
        <f t="shared" si="8"/>
        <v>0</v>
      </c>
      <c r="L51" s="491">
        <f t="shared" si="8"/>
        <v>0</v>
      </c>
      <c r="M51" s="491">
        <f t="shared" si="8"/>
        <v>0</v>
      </c>
    </row>
    <row r="52" spans="2:14" x14ac:dyDescent="0.25">
      <c r="B52" s="578" t="s">
        <v>2676</v>
      </c>
      <c r="C52" s="491">
        <f t="shared" si="8"/>
        <v>0</v>
      </c>
      <c r="D52" s="491">
        <f t="shared" si="8"/>
        <v>0</v>
      </c>
      <c r="E52" s="491">
        <f t="shared" si="8"/>
        <v>0</v>
      </c>
      <c r="F52" s="491">
        <f t="shared" si="8"/>
        <v>0</v>
      </c>
      <c r="G52" s="491">
        <f t="shared" si="8"/>
        <v>0</v>
      </c>
      <c r="H52" s="491">
        <f t="shared" si="8"/>
        <v>0</v>
      </c>
      <c r="I52" s="491">
        <f t="shared" si="8"/>
        <v>0</v>
      </c>
      <c r="J52" s="491">
        <f t="shared" si="8"/>
        <v>0</v>
      </c>
      <c r="K52" s="491">
        <f t="shared" si="8"/>
        <v>0</v>
      </c>
      <c r="L52" s="491">
        <f t="shared" si="8"/>
        <v>0</v>
      </c>
      <c r="M52" s="491">
        <f t="shared" si="8"/>
        <v>0</v>
      </c>
    </row>
    <row r="53" spans="2:14" x14ac:dyDescent="0.25">
      <c r="B53" s="578" t="s">
        <v>2677</v>
      </c>
      <c r="C53" s="491">
        <f t="shared" si="8"/>
        <v>0</v>
      </c>
      <c r="D53" s="491">
        <f t="shared" si="8"/>
        <v>0</v>
      </c>
      <c r="E53" s="491">
        <f t="shared" si="8"/>
        <v>0</v>
      </c>
      <c r="F53" s="491">
        <f t="shared" si="8"/>
        <v>0</v>
      </c>
      <c r="G53" s="491">
        <f t="shared" si="8"/>
        <v>0</v>
      </c>
      <c r="H53" s="491">
        <f t="shared" si="8"/>
        <v>0</v>
      </c>
      <c r="I53" s="491">
        <f t="shared" si="8"/>
        <v>0</v>
      </c>
      <c r="J53" s="491">
        <f t="shared" si="8"/>
        <v>0</v>
      </c>
      <c r="K53" s="491">
        <f t="shared" si="8"/>
        <v>0</v>
      </c>
      <c r="L53" s="491">
        <f t="shared" si="8"/>
        <v>0</v>
      </c>
      <c r="M53" s="491">
        <f t="shared" si="8"/>
        <v>0</v>
      </c>
    </row>
    <row r="54" spans="2:14" x14ac:dyDescent="0.25">
      <c r="B54" s="579" t="s">
        <v>2678</v>
      </c>
      <c r="C54" s="491">
        <f t="shared" si="8"/>
        <v>0</v>
      </c>
      <c r="D54" s="491">
        <f t="shared" si="8"/>
        <v>0</v>
      </c>
      <c r="E54" s="491">
        <f t="shared" si="8"/>
        <v>0</v>
      </c>
      <c r="F54" s="491">
        <f t="shared" si="8"/>
        <v>0</v>
      </c>
      <c r="G54" s="491">
        <f t="shared" si="8"/>
        <v>0</v>
      </c>
      <c r="H54" s="491">
        <f t="shared" si="8"/>
        <v>0</v>
      </c>
      <c r="I54" s="491">
        <f t="shared" si="8"/>
        <v>0</v>
      </c>
      <c r="J54" s="491">
        <f t="shared" si="8"/>
        <v>0</v>
      </c>
      <c r="K54" s="491">
        <f t="shared" si="8"/>
        <v>0</v>
      </c>
      <c r="L54" s="491">
        <f t="shared" si="8"/>
        <v>0</v>
      </c>
      <c r="M54" s="491">
        <f t="shared" si="8"/>
        <v>0</v>
      </c>
    </row>
    <row r="55" spans="2:14" x14ac:dyDescent="0.25">
      <c r="B55" s="579" t="s">
        <v>2679</v>
      </c>
      <c r="C55" s="491">
        <f t="shared" si="8"/>
        <v>0</v>
      </c>
      <c r="D55" s="491">
        <f t="shared" si="8"/>
        <v>0</v>
      </c>
      <c r="E55" s="491">
        <f t="shared" si="8"/>
        <v>0</v>
      </c>
      <c r="F55" s="491">
        <f t="shared" si="8"/>
        <v>0</v>
      </c>
      <c r="G55" s="491">
        <f t="shared" si="8"/>
        <v>0</v>
      </c>
      <c r="H55" s="491">
        <f t="shared" si="8"/>
        <v>0</v>
      </c>
      <c r="I55" s="491">
        <f t="shared" si="8"/>
        <v>0</v>
      </c>
      <c r="J55" s="491">
        <f t="shared" si="8"/>
        <v>0</v>
      </c>
      <c r="K55" s="491">
        <f t="shared" si="8"/>
        <v>0</v>
      </c>
      <c r="L55" s="491">
        <f t="shared" si="8"/>
        <v>0</v>
      </c>
      <c r="M55" s="491">
        <f t="shared" si="8"/>
        <v>0</v>
      </c>
    </row>
    <row r="56" spans="2:14" x14ac:dyDescent="0.25">
      <c r="B56" s="433" t="s">
        <v>2680</v>
      </c>
      <c r="C56" s="491">
        <f t="shared" si="8"/>
        <v>331.86436344999993</v>
      </c>
      <c r="D56" s="491">
        <f t="shared" si="8"/>
        <v>11.505212010000001</v>
      </c>
      <c r="E56" s="491">
        <f t="shared" si="8"/>
        <v>0</v>
      </c>
      <c r="F56" s="491">
        <f t="shared" si="8"/>
        <v>630.37500000000023</v>
      </c>
      <c r="G56" s="491">
        <f t="shared" si="8"/>
        <v>61.395748040000001</v>
      </c>
      <c r="H56" s="491">
        <f t="shared" si="8"/>
        <v>6.5020635299999991</v>
      </c>
      <c r="I56" s="491">
        <f t="shared" si="8"/>
        <v>223.73249126000005</v>
      </c>
      <c r="J56" s="491">
        <f t="shared" si="8"/>
        <v>3.7376528799999997</v>
      </c>
      <c r="K56" s="491">
        <f t="shared" si="8"/>
        <v>4.9142106999999999</v>
      </c>
      <c r="L56" s="491">
        <f t="shared" si="8"/>
        <v>0</v>
      </c>
      <c r="M56" s="491">
        <f t="shared" si="8"/>
        <v>1274.02674187</v>
      </c>
    </row>
    <row r="57" spans="2:14" x14ac:dyDescent="0.25">
      <c r="B57" s="376" t="s">
        <v>2687</v>
      </c>
      <c r="C57" s="491">
        <f t="shared" si="8"/>
        <v>6.69035081</v>
      </c>
      <c r="D57" s="491">
        <f t="shared" si="8"/>
        <v>0.60195935</v>
      </c>
      <c r="E57" s="491">
        <f t="shared" si="8"/>
        <v>0</v>
      </c>
      <c r="F57" s="491">
        <f t="shared" si="8"/>
        <v>630.37500000000023</v>
      </c>
      <c r="G57" s="491">
        <f t="shared" si="8"/>
        <v>60.653380550000001</v>
      </c>
      <c r="H57" s="491">
        <f t="shared" si="8"/>
        <v>6.5020635299999991</v>
      </c>
      <c r="I57" s="491">
        <f t="shared" si="8"/>
        <v>222.09605607000003</v>
      </c>
      <c r="J57" s="491">
        <f t="shared" si="8"/>
        <v>2.8198607500000001</v>
      </c>
      <c r="K57" s="491">
        <f t="shared" si="8"/>
        <v>4.9142106999999999</v>
      </c>
      <c r="L57" s="491">
        <f t="shared" si="8"/>
        <v>0</v>
      </c>
      <c r="M57" s="491">
        <f t="shared" si="8"/>
        <v>934.65288176000035</v>
      </c>
    </row>
    <row r="58" spans="2:14" x14ac:dyDescent="0.25">
      <c r="B58" s="376" t="s">
        <v>2682</v>
      </c>
      <c r="C58" s="491">
        <f t="shared" si="8"/>
        <v>325.17401263999989</v>
      </c>
      <c r="D58" s="491">
        <f t="shared" si="8"/>
        <v>10.903252660000001</v>
      </c>
      <c r="E58" s="491">
        <f t="shared" si="8"/>
        <v>0</v>
      </c>
      <c r="F58" s="491">
        <f t="shared" si="8"/>
        <v>0</v>
      </c>
      <c r="G58" s="491">
        <f t="shared" si="8"/>
        <v>0.74236748999999991</v>
      </c>
      <c r="H58" s="491">
        <f t="shared" si="8"/>
        <v>0</v>
      </c>
      <c r="I58" s="491">
        <f t="shared" si="8"/>
        <v>1.6364351900000003</v>
      </c>
      <c r="J58" s="491">
        <f t="shared" si="8"/>
        <v>0.91779213000000004</v>
      </c>
      <c r="K58" s="491">
        <f t="shared" si="8"/>
        <v>0</v>
      </c>
      <c r="L58" s="491">
        <f t="shared" si="8"/>
        <v>0</v>
      </c>
      <c r="M58" s="491">
        <f t="shared" si="8"/>
        <v>339.3738601099999</v>
      </c>
    </row>
    <row r="59" spans="2:14" x14ac:dyDescent="0.25">
      <c r="B59" s="376" t="s">
        <v>2685</v>
      </c>
      <c r="C59" s="491">
        <f t="shared" si="8"/>
        <v>0</v>
      </c>
      <c r="D59" s="491">
        <f t="shared" si="8"/>
        <v>0</v>
      </c>
      <c r="E59" s="491">
        <f t="shared" si="8"/>
        <v>0</v>
      </c>
      <c r="F59" s="491">
        <f t="shared" si="8"/>
        <v>0</v>
      </c>
      <c r="G59" s="491">
        <f t="shared" si="8"/>
        <v>0</v>
      </c>
      <c r="H59" s="491">
        <f t="shared" si="8"/>
        <v>0</v>
      </c>
      <c r="I59" s="491">
        <f t="shared" si="8"/>
        <v>0</v>
      </c>
      <c r="J59" s="491">
        <f t="shared" si="8"/>
        <v>0</v>
      </c>
      <c r="K59" s="491">
        <f t="shared" si="8"/>
        <v>0</v>
      </c>
      <c r="L59" s="491">
        <f t="shared" si="8"/>
        <v>0</v>
      </c>
      <c r="M59" s="491">
        <f t="shared" si="8"/>
        <v>0</v>
      </c>
    </row>
    <row r="60" spans="2:14" x14ac:dyDescent="0.25">
      <c r="B60" s="571" t="s">
        <v>130</v>
      </c>
      <c r="C60" s="535">
        <f t="shared" ref="C60:M60" si="9">C50+C51+C56</f>
        <v>437841.93932261632</v>
      </c>
      <c r="D60" s="535">
        <f t="shared" si="9"/>
        <v>23031.631576589953</v>
      </c>
      <c r="E60" s="535">
        <f t="shared" si="9"/>
        <v>18431.464796770029</v>
      </c>
      <c r="F60" s="535">
        <f t="shared" si="9"/>
        <v>17904.314963600016</v>
      </c>
      <c r="G60" s="535">
        <f t="shared" si="9"/>
        <v>26568.217411659953</v>
      </c>
      <c r="H60" s="535">
        <f t="shared" si="9"/>
        <v>2534.2444153899992</v>
      </c>
      <c r="I60" s="535">
        <f t="shared" si="9"/>
        <v>21553.790130460005</v>
      </c>
      <c r="J60" s="535">
        <f t="shared" si="9"/>
        <v>6170.1402776699942</v>
      </c>
      <c r="K60" s="535">
        <f t="shared" si="9"/>
        <v>5352.3532886000039</v>
      </c>
      <c r="L60" s="535">
        <f t="shared" si="9"/>
        <v>4309.4200839099976</v>
      </c>
      <c r="M60" s="535">
        <f t="shared" si="9"/>
        <v>563697.51626726636</v>
      </c>
    </row>
    <row r="64" spans="2:14" x14ac:dyDescent="0.25">
      <c r="N64" s="444" t="s">
        <v>2528</v>
      </c>
    </row>
  </sheetData>
  <hyperlinks>
    <hyperlink ref="N64" location="Contents!A1" display="To Frontpage" xr:uid="{471DC2DA-379B-4E1E-AD70-1AD982599ECC}"/>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EB87-1388-430C-8813-DAD29196291D}">
  <sheetPr>
    <tabColor rgb="FF243386"/>
    <pageSetUpPr fitToPage="1"/>
  </sheetPr>
  <dimension ref="B5:N153"/>
  <sheetViews>
    <sheetView zoomScale="70" zoomScaleNormal="70" zoomScaleSheetLayoutView="100" workbookViewId="0">
      <selection activeCell="M81" sqref="M81"/>
    </sheetView>
  </sheetViews>
  <sheetFormatPr defaultColWidth="9.140625" defaultRowHeight="15" x14ac:dyDescent="0.25"/>
  <cols>
    <col min="1" max="1" width="4.7109375" style="376" customWidth="1"/>
    <col min="2" max="2" width="25.140625" style="376" bestFit="1" customWidth="1"/>
    <col min="3" max="12" width="17.7109375" style="376" customWidth="1"/>
    <col min="13" max="13" width="18.5703125" style="376" bestFit="1" customWidth="1"/>
    <col min="14" max="20" width="9.140625" style="376"/>
    <col min="21" max="21" width="9.140625" style="376" customWidth="1"/>
    <col min="22" max="16384" width="9.140625" style="376"/>
  </cols>
  <sheetData>
    <row r="5" spans="2:13" ht="15.75" x14ac:dyDescent="0.25">
      <c r="B5" s="520" t="s">
        <v>2688</v>
      </c>
    </row>
    <row r="6" spans="2:13" x14ac:dyDescent="0.25">
      <c r="B6" s="540" t="s">
        <v>2463</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376" t="s">
        <v>2689</v>
      </c>
      <c r="C9" s="548">
        <v>24757.235035129994</v>
      </c>
      <c r="D9" s="548">
        <v>699.52675602999921</v>
      </c>
      <c r="E9" s="548">
        <v>318.37481513</v>
      </c>
      <c r="F9" s="548">
        <v>111.36464246999998</v>
      </c>
      <c r="G9" s="548">
        <v>1606.1201019</v>
      </c>
      <c r="H9" s="548">
        <v>158.86588502000006</v>
      </c>
      <c r="I9" s="548">
        <v>2269.2095490500028</v>
      </c>
      <c r="J9" s="548">
        <v>120.79370523999999</v>
      </c>
      <c r="K9" s="548">
        <v>97.891681760000012</v>
      </c>
      <c r="L9" s="548">
        <v>856.78477381999994</v>
      </c>
      <c r="M9" s="548">
        <f>SUM(C9:L9)</f>
        <v>30996.166945549994</v>
      </c>
    </row>
    <row r="10" spans="2:13" x14ac:dyDescent="0.25">
      <c r="B10" s="376" t="s">
        <v>2690</v>
      </c>
      <c r="C10" s="548">
        <v>38811.001603940094</v>
      </c>
      <c r="D10" s="548">
        <v>1625.6665268099985</v>
      </c>
      <c r="E10" s="548">
        <v>427.06025152000007</v>
      </c>
      <c r="F10" s="548">
        <v>272.70010658999996</v>
      </c>
      <c r="G10" s="548">
        <v>2332.8173035299969</v>
      </c>
      <c r="H10" s="548">
        <v>246.56260205999999</v>
      </c>
      <c r="I10" s="548">
        <v>1537.9505613700001</v>
      </c>
      <c r="J10" s="548">
        <v>311.75331165999995</v>
      </c>
      <c r="K10" s="548">
        <v>181.25025299999996</v>
      </c>
      <c r="L10" s="548">
        <v>690.68867686999999</v>
      </c>
      <c r="M10" s="548">
        <f>SUM(C10:L10)</f>
        <v>46437.451197350092</v>
      </c>
    </row>
    <row r="11" spans="2:13" x14ac:dyDescent="0.25">
      <c r="B11" s="376" t="s">
        <v>624</v>
      </c>
      <c r="C11" s="548">
        <v>34069.102960360025</v>
      </c>
      <c r="D11" s="548">
        <v>1605.8761913000019</v>
      </c>
      <c r="E11" s="548">
        <v>339.83377794000018</v>
      </c>
      <c r="F11" s="548">
        <v>309.82945061000009</v>
      </c>
      <c r="G11" s="548">
        <v>2223.585051320003</v>
      </c>
      <c r="H11" s="548">
        <v>127.50279743000003</v>
      </c>
      <c r="I11" s="548">
        <v>1583.3709888199987</v>
      </c>
      <c r="J11" s="548">
        <v>207.63055033000003</v>
      </c>
      <c r="K11" s="548">
        <v>428.76112227999994</v>
      </c>
      <c r="L11" s="548">
        <v>608.31276195000009</v>
      </c>
      <c r="M11" s="548">
        <f>SUM(C11:L11)</f>
        <v>41503.805652340037</v>
      </c>
    </row>
    <row r="12" spans="2:13" x14ac:dyDescent="0.25">
      <c r="B12" s="376" t="s">
        <v>626</v>
      </c>
      <c r="C12" s="548">
        <v>57314.898811670209</v>
      </c>
      <c r="D12" s="548">
        <v>2413.6398377100027</v>
      </c>
      <c r="E12" s="548">
        <v>635.61314894999998</v>
      </c>
      <c r="F12" s="548">
        <v>549.54791655000008</v>
      </c>
      <c r="G12" s="548">
        <v>3962.8184589599969</v>
      </c>
      <c r="H12" s="548">
        <v>482.82845645000003</v>
      </c>
      <c r="I12" s="548">
        <v>4461.8046138499994</v>
      </c>
      <c r="J12" s="548">
        <v>724.83590416000027</v>
      </c>
      <c r="K12" s="548">
        <v>414.50925845999996</v>
      </c>
      <c r="L12" s="548">
        <v>659.14153271999987</v>
      </c>
      <c r="M12" s="548">
        <f>SUM(C12:L12)</f>
        <v>71619.637939480206</v>
      </c>
    </row>
    <row r="13" spans="2:13" x14ac:dyDescent="0.25">
      <c r="B13" s="376" t="s">
        <v>628</v>
      </c>
      <c r="C13" s="548">
        <v>282889.70091151632</v>
      </c>
      <c r="D13" s="548">
        <v>16686.922264740035</v>
      </c>
      <c r="E13" s="548">
        <v>16710.582803230023</v>
      </c>
      <c r="F13" s="548">
        <v>16660.872847380037</v>
      </c>
      <c r="G13" s="548">
        <v>16442.876495949942</v>
      </c>
      <c r="H13" s="548">
        <v>1518.4846744299978</v>
      </c>
      <c r="I13" s="548">
        <v>11701.454417370016</v>
      </c>
      <c r="J13" s="548">
        <v>4805.1268062800054</v>
      </c>
      <c r="K13" s="548">
        <v>4229.9409731000023</v>
      </c>
      <c r="L13" s="548">
        <v>1494.4923385499999</v>
      </c>
      <c r="M13" s="548">
        <f>SUM(C13:L13)</f>
        <v>373140.4545325464</v>
      </c>
    </row>
    <row r="14" spans="2:13" x14ac:dyDescent="0.25">
      <c r="B14" s="571" t="s">
        <v>130</v>
      </c>
      <c r="C14" s="535">
        <f t="shared" ref="C14:M14" si="0">SUM(C9:C13)</f>
        <v>437841.93932261667</v>
      </c>
      <c r="D14" s="535">
        <f t="shared" si="0"/>
        <v>23031.631576590036</v>
      </c>
      <c r="E14" s="535">
        <f t="shared" si="0"/>
        <v>18431.464796770022</v>
      </c>
      <c r="F14" s="535">
        <f t="shared" si="0"/>
        <v>17904.314963600038</v>
      </c>
      <c r="G14" s="535">
        <f t="shared" si="0"/>
        <v>26568.217411659938</v>
      </c>
      <c r="H14" s="535">
        <f t="shared" si="0"/>
        <v>2534.2444153899978</v>
      </c>
      <c r="I14" s="535">
        <f t="shared" si="0"/>
        <v>21553.790130460016</v>
      </c>
      <c r="J14" s="535">
        <f t="shared" si="0"/>
        <v>6170.1402776700052</v>
      </c>
      <c r="K14" s="535">
        <f t="shared" si="0"/>
        <v>5352.3532886000021</v>
      </c>
      <c r="L14" s="535">
        <f t="shared" si="0"/>
        <v>4309.4200839099994</v>
      </c>
      <c r="M14" s="535">
        <f t="shared" si="0"/>
        <v>563697.51626726671</v>
      </c>
    </row>
    <row r="15" spans="2:13" x14ac:dyDescent="0.25">
      <c r="C15" s="491"/>
      <c r="D15" s="491"/>
      <c r="E15" s="491"/>
      <c r="F15" s="491"/>
      <c r="G15" s="491"/>
      <c r="H15" s="491"/>
      <c r="I15" s="491"/>
      <c r="J15" s="491"/>
      <c r="K15" s="491"/>
      <c r="L15" s="491"/>
      <c r="M15" s="491"/>
    </row>
    <row r="16" spans="2:13" x14ac:dyDescent="0.25">
      <c r="C16" s="491"/>
      <c r="D16" s="491"/>
      <c r="E16" s="491"/>
      <c r="F16" s="491"/>
      <c r="G16" s="491"/>
      <c r="H16" s="491"/>
      <c r="I16" s="491"/>
      <c r="J16" s="491"/>
      <c r="K16" s="491"/>
      <c r="L16" s="491"/>
      <c r="M16" s="491"/>
    </row>
    <row r="19" spans="2:13" ht="15.75" x14ac:dyDescent="0.25">
      <c r="B19" s="520" t="s">
        <v>2691</v>
      </c>
    </row>
    <row r="20" spans="2:13" x14ac:dyDescent="0.25">
      <c r="B20" s="540" t="s">
        <v>2465</v>
      </c>
      <c r="C20" s="570"/>
      <c r="D20" s="570"/>
      <c r="E20" s="570"/>
      <c r="F20" s="570"/>
      <c r="G20" s="570"/>
      <c r="H20" s="570"/>
      <c r="I20" s="570"/>
      <c r="J20" s="570"/>
      <c r="K20" s="570"/>
      <c r="L20" s="570"/>
      <c r="M20" s="570"/>
    </row>
    <row r="21" spans="2:13" x14ac:dyDescent="0.25">
      <c r="B21" s="456"/>
      <c r="C21" s="456"/>
      <c r="D21" s="456"/>
      <c r="E21" s="456"/>
      <c r="F21" s="456"/>
      <c r="G21" s="456"/>
      <c r="H21" s="456"/>
      <c r="I21" s="456"/>
      <c r="J21" s="456"/>
      <c r="K21" s="456"/>
      <c r="L21" s="456"/>
      <c r="M21" s="456"/>
    </row>
    <row r="22" spans="2:13" ht="45" x14ac:dyDescent="0.25">
      <c r="B22" s="456"/>
      <c r="C22" s="524" t="s">
        <v>2625</v>
      </c>
      <c r="D22" s="524" t="s">
        <v>2626</v>
      </c>
      <c r="E22" s="524" t="s">
        <v>2627</v>
      </c>
      <c r="F22" s="524" t="s">
        <v>2628</v>
      </c>
      <c r="G22" s="524" t="s">
        <v>2629</v>
      </c>
      <c r="H22" s="524" t="s">
        <v>2630</v>
      </c>
      <c r="I22" s="524" t="s">
        <v>2631</v>
      </c>
      <c r="J22" s="524" t="s">
        <v>766</v>
      </c>
      <c r="K22" s="524" t="s">
        <v>2632</v>
      </c>
      <c r="L22" s="524" t="s">
        <v>128</v>
      </c>
      <c r="M22" s="525" t="s">
        <v>130</v>
      </c>
    </row>
    <row r="23" spans="2:13" x14ac:dyDescent="0.25">
      <c r="B23" s="376" t="s">
        <v>2692</v>
      </c>
      <c r="C23" s="548">
        <v>7.6671639299999992</v>
      </c>
      <c r="D23" s="548">
        <v>0.23181953000000002</v>
      </c>
      <c r="E23" s="548">
        <v>0.93554700999999985</v>
      </c>
      <c r="F23" s="548">
        <v>3.3000910000000001E-2</v>
      </c>
      <c r="G23" s="548">
        <v>8.089876E-2</v>
      </c>
      <c r="H23" s="548">
        <v>0.59368571999999997</v>
      </c>
      <c r="I23" s="548">
        <v>0.12191275000000001</v>
      </c>
      <c r="J23" s="548"/>
      <c r="K23" s="548"/>
      <c r="L23" s="548"/>
      <c r="M23" s="548">
        <f t="shared" ref="M23:M28" si="1">SUM(C23:L23)</f>
        <v>9.664028609999999</v>
      </c>
    </row>
    <row r="24" spans="2:13" x14ac:dyDescent="0.25">
      <c r="B24" s="376" t="s">
        <v>2693</v>
      </c>
      <c r="C24" s="548">
        <v>446.35788234000233</v>
      </c>
      <c r="D24" s="548">
        <v>29.77799928000001</v>
      </c>
      <c r="E24" s="548">
        <v>73.312439970000028</v>
      </c>
      <c r="F24" s="548">
        <v>13.520457230000002</v>
      </c>
      <c r="G24" s="548">
        <v>11.434664469999994</v>
      </c>
      <c r="H24" s="548">
        <v>16.182272059999995</v>
      </c>
      <c r="I24" s="548">
        <v>36.263544570000008</v>
      </c>
      <c r="J24" s="548">
        <v>6.8058146700000011</v>
      </c>
      <c r="K24" s="548">
        <v>1.8124316700000001</v>
      </c>
      <c r="L24" s="548">
        <v>8.307798570000001</v>
      </c>
      <c r="M24" s="548">
        <f t="shared" si="1"/>
        <v>643.77530483000248</v>
      </c>
    </row>
    <row r="25" spans="2:13" x14ac:dyDescent="0.25">
      <c r="B25" s="376" t="s">
        <v>2694</v>
      </c>
      <c r="C25" s="548">
        <v>966.12475948999736</v>
      </c>
      <c r="D25" s="548">
        <v>69.700491740000004</v>
      </c>
      <c r="E25" s="548">
        <v>201.10019330000014</v>
      </c>
      <c r="F25" s="548">
        <v>18.838385229999993</v>
      </c>
      <c r="G25" s="548">
        <v>31.974733460000003</v>
      </c>
      <c r="H25" s="548">
        <v>21.26430993999999</v>
      </c>
      <c r="I25" s="548">
        <v>99.453075590000012</v>
      </c>
      <c r="J25" s="548">
        <v>22.126381599999998</v>
      </c>
      <c r="K25" s="548">
        <v>13.234288980000001</v>
      </c>
      <c r="L25" s="548">
        <v>97.688144849999986</v>
      </c>
      <c r="M25" s="548">
        <f t="shared" si="1"/>
        <v>1541.5047641799977</v>
      </c>
    </row>
    <row r="26" spans="2:13" x14ac:dyDescent="0.25">
      <c r="B26" s="376" t="s">
        <v>2695</v>
      </c>
      <c r="C26" s="548">
        <v>8060.4245157499545</v>
      </c>
      <c r="D26" s="548">
        <v>679.52009440000143</v>
      </c>
      <c r="E26" s="548">
        <v>1535.6170334900023</v>
      </c>
      <c r="F26" s="548">
        <v>153.44806810000003</v>
      </c>
      <c r="G26" s="548">
        <v>313.22840476000061</v>
      </c>
      <c r="H26" s="548">
        <v>215.64651770000003</v>
      </c>
      <c r="I26" s="548">
        <v>816.13400416999889</v>
      </c>
      <c r="J26" s="548">
        <v>127.45684738000008</v>
      </c>
      <c r="K26" s="548">
        <v>89.973601540000018</v>
      </c>
      <c r="L26" s="548">
        <v>771.89193305999981</v>
      </c>
      <c r="M26" s="548">
        <f t="shared" si="1"/>
        <v>12763.341020349959</v>
      </c>
    </row>
    <row r="27" spans="2:13" x14ac:dyDescent="0.25">
      <c r="B27" s="376" t="s">
        <v>2696</v>
      </c>
      <c r="C27" s="548">
        <v>50366.935551329974</v>
      </c>
      <c r="D27" s="548">
        <v>3247.7596239499881</v>
      </c>
      <c r="E27" s="548">
        <v>5061.138015830008</v>
      </c>
      <c r="F27" s="548">
        <v>1639.9599194000011</v>
      </c>
      <c r="G27" s="548">
        <v>3893.0777464999937</v>
      </c>
      <c r="H27" s="548">
        <v>2263.9338582799996</v>
      </c>
      <c r="I27" s="548">
        <v>14990.03211007</v>
      </c>
      <c r="J27" s="548">
        <v>422.78283288999967</v>
      </c>
      <c r="K27" s="548">
        <v>1494.6287622199998</v>
      </c>
      <c r="L27" s="548">
        <v>3291.5612867300024</v>
      </c>
      <c r="M27" s="548">
        <f t="shared" si="1"/>
        <v>86671.80970719998</v>
      </c>
    </row>
    <row r="28" spans="2:13" x14ac:dyDescent="0.25">
      <c r="B28" s="376" t="s">
        <v>2697</v>
      </c>
      <c r="C28" s="548">
        <v>377994.42944977066</v>
      </c>
      <c r="D28" s="548">
        <v>19004.641547690055</v>
      </c>
      <c r="E28" s="548">
        <v>11559.361567169992</v>
      </c>
      <c r="F28" s="548">
        <v>16078.515132730006</v>
      </c>
      <c r="G28" s="548">
        <v>22318.420963709916</v>
      </c>
      <c r="H28" s="548">
        <v>16.623771689999998</v>
      </c>
      <c r="I28" s="548">
        <v>5611.7854833099946</v>
      </c>
      <c r="J28" s="548">
        <v>5590.9684011299914</v>
      </c>
      <c r="K28" s="548">
        <v>3752.7042041900017</v>
      </c>
      <c r="L28" s="548">
        <v>139.97092069999999</v>
      </c>
      <c r="M28" s="548">
        <f t="shared" si="1"/>
        <v>462067.42144209065</v>
      </c>
    </row>
    <row r="29" spans="2:13" x14ac:dyDescent="0.25">
      <c r="B29" s="571" t="s">
        <v>130</v>
      </c>
      <c r="C29" s="535">
        <f t="shared" ref="C29:M29" si="2">SUM(C23:C28)</f>
        <v>437841.93932261062</v>
      </c>
      <c r="D29" s="535">
        <f t="shared" si="2"/>
        <v>23031.631576590044</v>
      </c>
      <c r="E29" s="535">
        <f t="shared" si="2"/>
        <v>18431.46479677</v>
      </c>
      <c r="F29" s="535">
        <f t="shared" si="2"/>
        <v>17904.314963600009</v>
      </c>
      <c r="G29" s="535">
        <f t="shared" si="2"/>
        <v>26568.217411659909</v>
      </c>
      <c r="H29" s="535">
        <f t="shared" si="2"/>
        <v>2534.2444153899996</v>
      </c>
      <c r="I29" s="535">
        <f t="shared" si="2"/>
        <v>21553.790130459995</v>
      </c>
      <c r="J29" s="535">
        <f t="shared" si="2"/>
        <v>6170.1402776699915</v>
      </c>
      <c r="K29" s="535">
        <f t="shared" si="2"/>
        <v>5352.3532886000012</v>
      </c>
      <c r="L29" s="535">
        <f t="shared" si="2"/>
        <v>4309.4200839100022</v>
      </c>
      <c r="M29" s="535">
        <f t="shared" si="2"/>
        <v>563697.51626726054</v>
      </c>
    </row>
    <row r="34" spans="2:13" ht="15.75" x14ac:dyDescent="0.25">
      <c r="B34" s="520" t="s">
        <v>2698</v>
      </c>
    </row>
    <row r="35" spans="2:13" x14ac:dyDescent="0.25">
      <c r="B35" s="555" t="s">
        <v>2699</v>
      </c>
      <c r="C35" s="570"/>
      <c r="D35" s="570"/>
      <c r="E35" s="570"/>
      <c r="F35" s="570"/>
      <c r="G35" s="570"/>
      <c r="H35" s="570"/>
      <c r="I35" s="570"/>
      <c r="J35" s="570"/>
      <c r="K35" s="570"/>
      <c r="L35" s="570"/>
      <c r="M35" s="570"/>
    </row>
    <row r="36" spans="2:13" x14ac:dyDescent="0.25">
      <c r="B36" s="456"/>
      <c r="C36" s="456"/>
      <c r="D36" s="456"/>
      <c r="E36" s="456"/>
      <c r="F36" s="456"/>
      <c r="G36" s="456"/>
      <c r="H36" s="456"/>
      <c r="I36" s="456"/>
      <c r="J36" s="456"/>
      <c r="K36" s="456"/>
      <c r="L36" s="456"/>
      <c r="M36" s="456"/>
    </row>
    <row r="37" spans="2:13" ht="45" x14ac:dyDescent="0.25">
      <c r="B37" s="456"/>
      <c r="C37" s="524" t="s">
        <v>2625</v>
      </c>
      <c r="D37" s="524" t="s">
        <v>2626</v>
      </c>
      <c r="E37" s="524" t="s">
        <v>2627</v>
      </c>
      <c r="F37" s="524" t="s">
        <v>2628</v>
      </c>
      <c r="G37" s="524" t="s">
        <v>2629</v>
      </c>
      <c r="H37" s="524" t="s">
        <v>2630</v>
      </c>
      <c r="I37" s="524" t="s">
        <v>2631</v>
      </c>
      <c r="J37" s="524" t="s">
        <v>766</v>
      </c>
      <c r="K37" s="524" t="s">
        <v>2632</v>
      </c>
      <c r="L37" s="524" t="s">
        <v>128</v>
      </c>
      <c r="M37" s="525" t="s">
        <v>130</v>
      </c>
    </row>
    <row r="38" spans="2:13" x14ac:dyDescent="0.25">
      <c r="B38" s="552" t="s">
        <v>2700</v>
      </c>
      <c r="C38" s="580">
        <v>7.3689615430192271E-4</v>
      </c>
      <c r="D38" s="580">
        <v>2.2842126145677547E-4</v>
      </c>
      <c r="E38" s="580">
        <v>0</v>
      </c>
      <c r="F38" s="580">
        <v>0</v>
      </c>
      <c r="G38" s="580">
        <v>4.6574612091938687E-4</v>
      </c>
      <c r="H38" s="580">
        <v>6.3742738171168026E-4</v>
      </c>
      <c r="I38" s="580">
        <v>4.3836754969033351E-4</v>
      </c>
      <c r="J38" s="580">
        <v>1.0056201288735083E-3</v>
      </c>
      <c r="K38" s="580">
        <v>0</v>
      </c>
      <c r="L38" s="580">
        <v>0</v>
      </c>
      <c r="M38" s="581">
        <v>6.3147112504162049E-4</v>
      </c>
    </row>
    <row r="39" spans="2:13" x14ac:dyDescent="0.25">
      <c r="B39" s="519"/>
    </row>
    <row r="40" spans="2:13" x14ac:dyDescent="0.25">
      <c r="J40" s="582"/>
    </row>
    <row r="44" spans="2:13" ht="15.75" x14ac:dyDescent="0.25">
      <c r="B44" s="520" t="s">
        <v>2701</v>
      </c>
    </row>
    <row r="45" spans="2:13" x14ac:dyDescent="0.25">
      <c r="B45" s="555" t="s">
        <v>2469</v>
      </c>
      <c r="C45" s="570"/>
      <c r="D45" s="570"/>
      <c r="E45" s="570"/>
      <c r="F45" s="570"/>
      <c r="G45" s="570"/>
      <c r="H45" s="570"/>
      <c r="I45" s="570"/>
      <c r="J45" s="570"/>
      <c r="K45" s="570"/>
      <c r="L45" s="570"/>
      <c r="M45" s="570"/>
    </row>
    <row r="46" spans="2:13" x14ac:dyDescent="0.25">
      <c r="B46" s="456"/>
      <c r="C46" s="456"/>
      <c r="D46" s="456"/>
      <c r="E46" s="456"/>
      <c r="F46" s="456"/>
      <c r="G46" s="456"/>
      <c r="H46" s="456"/>
      <c r="I46" s="456"/>
      <c r="J46" s="456"/>
      <c r="K46" s="456"/>
      <c r="L46" s="456"/>
      <c r="M46" s="456"/>
    </row>
    <row r="47" spans="2:13" ht="45" x14ac:dyDescent="0.25">
      <c r="B47" s="456"/>
      <c r="C47" s="524" t="s">
        <v>2625</v>
      </c>
      <c r="D47" s="524" t="s">
        <v>2626</v>
      </c>
      <c r="E47" s="524" t="s">
        <v>2627</v>
      </c>
      <c r="F47" s="524" t="s">
        <v>2628</v>
      </c>
      <c r="G47" s="524" t="s">
        <v>2629</v>
      </c>
      <c r="H47" s="524" t="s">
        <v>2630</v>
      </c>
      <c r="I47" s="524" t="s">
        <v>2631</v>
      </c>
      <c r="J47" s="524" t="s">
        <v>766</v>
      </c>
      <c r="K47" s="524" t="s">
        <v>2632</v>
      </c>
      <c r="L47" s="524" t="s">
        <v>128</v>
      </c>
      <c r="M47" s="525" t="s">
        <v>130</v>
      </c>
    </row>
    <row r="48" spans="2:13" x14ac:dyDescent="0.25">
      <c r="B48" s="552" t="s">
        <v>2700</v>
      </c>
      <c r="C48" s="580">
        <v>6.7205015460268048E-4</v>
      </c>
      <c r="D48" s="580">
        <v>2.4477075176008198E-4</v>
      </c>
      <c r="E48" s="580">
        <v>0</v>
      </c>
      <c r="F48" s="580">
        <v>0</v>
      </c>
      <c r="G48" s="580">
        <v>2.7579168571182977E-4</v>
      </c>
      <c r="H48" s="580">
        <v>3.8214891715068408E-4</v>
      </c>
      <c r="I48" s="580">
        <v>3.1164649115961895E-4</v>
      </c>
      <c r="J48" s="580">
        <v>9.6021861451353249E-4</v>
      </c>
      <c r="K48" s="580">
        <v>0</v>
      </c>
      <c r="L48" s="580">
        <v>0</v>
      </c>
      <c r="M48" s="583">
        <v>5.7749907196557421E-4</v>
      </c>
    </row>
    <row r="49" spans="2:13" x14ac:dyDescent="0.25">
      <c r="B49" s="519"/>
      <c r="C49" s="580"/>
      <c r="D49" s="580"/>
      <c r="E49" s="580"/>
      <c r="F49" s="580"/>
      <c r="G49" s="580"/>
      <c r="H49" s="580"/>
      <c r="I49" s="580"/>
      <c r="J49" s="580"/>
      <c r="K49" s="580"/>
      <c r="L49" s="580"/>
    </row>
    <row r="54" spans="2:13" ht="15.75" x14ac:dyDescent="0.25">
      <c r="B54" s="520" t="s">
        <v>2702</v>
      </c>
    </row>
    <row r="55" spans="2:13" x14ac:dyDescent="0.25">
      <c r="B55" s="555" t="s">
        <v>2471</v>
      </c>
      <c r="C55" s="570"/>
      <c r="D55" s="570"/>
      <c r="E55" s="570"/>
      <c r="F55" s="570"/>
      <c r="G55" s="570"/>
      <c r="H55" s="570"/>
      <c r="I55" s="570"/>
      <c r="J55" s="570"/>
      <c r="K55" s="570"/>
      <c r="L55" s="570"/>
      <c r="M55" s="570"/>
    </row>
    <row r="56" spans="2:13" x14ac:dyDescent="0.25">
      <c r="B56" s="456"/>
      <c r="C56" s="456"/>
      <c r="D56" s="456"/>
      <c r="E56" s="456"/>
      <c r="F56" s="456"/>
      <c r="G56" s="456"/>
      <c r="H56" s="456"/>
      <c r="I56" s="456"/>
      <c r="J56" s="456"/>
      <c r="K56" s="456"/>
      <c r="L56" s="456"/>
      <c r="M56" s="456"/>
    </row>
    <row r="57" spans="2:13" ht="45" x14ac:dyDescent="0.25">
      <c r="B57" s="456"/>
      <c r="C57" s="524" t="s">
        <v>2625</v>
      </c>
      <c r="D57" s="524" t="s">
        <v>2626</v>
      </c>
      <c r="E57" s="524" t="s">
        <v>2627</v>
      </c>
      <c r="F57" s="524" t="s">
        <v>2628</v>
      </c>
      <c r="G57" s="524" t="s">
        <v>2629</v>
      </c>
      <c r="H57" s="524" t="s">
        <v>2630</v>
      </c>
      <c r="I57" s="524" t="s">
        <v>2631</v>
      </c>
      <c r="J57" s="524" t="s">
        <v>766</v>
      </c>
      <c r="K57" s="524" t="s">
        <v>2632</v>
      </c>
      <c r="L57" s="524" t="s">
        <v>128</v>
      </c>
      <c r="M57" s="525" t="s">
        <v>130</v>
      </c>
    </row>
    <row r="58" spans="2:13" x14ac:dyDescent="0.25">
      <c r="B58" s="433" t="s">
        <v>2703</v>
      </c>
      <c r="C58" s="584">
        <v>5.6112727915939885E-4</v>
      </c>
      <c r="D58" s="584">
        <v>1.6161257060672018E-4</v>
      </c>
      <c r="E58" s="584">
        <v>0</v>
      </c>
      <c r="F58" s="584">
        <v>0</v>
      </c>
      <c r="G58" s="584">
        <v>2.1032718139657683E-4</v>
      </c>
      <c r="H58" s="584">
        <v>2.6907055185147852E-4</v>
      </c>
      <c r="I58" s="584">
        <v>1.6920283980220176E-5</v>
      </c>
      <c r="J58" s="584">
        <v>3.7380934564381295E-4</v>
      </c>
      <c r="K58" s="584">
        <v>0</v>
      </c>
      <c r="L58" s="584">
        <v>0</v>
      </c>
      <c r="M58" s="584">
        <v>4.5279880191003764E-4</v>
      </c>
    </row>
    <row r="59" spans="2:13" x14ac:dyDescent="0.25">
      <c r="B59" s="433" t="s">
        <v>2704</v>
      </c>
      <c r="C59" s="584">
        <v>6.0495729296095903E-4</v>
      </c>
      <c r="D59" s="584">
        <v>0</v>
      </c>
      <c r="E59" s="584">
        <v>0</v>
      </c>
      <c r="F59" s="584">
        <v>0</v>
      </c>
      <c r="G59" s="584">
        <v>8.2355673614965645E-4</v>
      </c>
      <c r="H59" s="584">
        <v>1.6563934103172823E-2</v>
      </c>
      <c r="I59" s="584">
        <v>0</v>
      </c>
      <c r="J59" s="584">
        <v>3.3776273778782367E-3</v>
      </c>
      <c r="K59" s="584">
        <v>0</v>
      </c>
      <c r="L59" s="584">
        <v>0</v>
      </c>
      <c r="M59" s="584">
        <v>5.8935070341376982E-4</v>
      </c>
    </row>
    <row r="60" spans="2:13" x14ac:dyDescent="0.25">
      <c r="B60" s="433" t="s">
        <v>2705</v>
      </c>
      <c r="C60" s="584">
        <v>6.3930541319386395E-4</v>
      </c>
      <c r="D60" s="584">
        <v>0</v>
      </c>
      <c r="E60" s="584">
        <v>0</v>
      </c>
      <c r="F60" s="584">
        <v>0</v>
      </c>
      <c r="G60" s="584">
        <v>2.8157265562530043E-3</v>
      </c>
      <c r="H60" s="584">
        <v>3.9059256694802119E-2</v>
      </c>
      <c r="I60" s="584">
        <v>0</v>
      </c>
      <c r="J60" s="584">
        <v>0</v>
      </c>
      <c r="K60" s="584">
        <v>0</v>
      </c>
      <c r="L60" s="584">
        <v>0</v>
      </c>
      <c r="M60" s="584">
        <v>6.4626953753714261E-4</v>
      </c>
    </row>
    <row r="61" spans="2:13" x14ac:dyDescent="0.25">
      <c r="B61" s="433" t="s">
        <v>2706</v>
      </c>
      <c r="C61" s="584">
        <v>3.2093767327541784E-3</v>
      </c>
      <c r="D61" s="584">
        <v>0</v>
      </c>
      <c r="E61" s="584">
        <v>0</v>
      </c>
      <c r="F61" s="584">
        <v>0</v>
      </c>
      <c r="G61" s="584">
        <v>3.6771843885226915E-3</v>
      </c>
      <c r="H61" s="584">
        <v>3.8117616067576993E-2</v>
      </c>
      <c r="I61" s="584">
        <v>0</v>
      </c>
      <c r="J61" s="584">
        <v>0</v>
      </c>
      <c r="K61" s="584">
        <v>0</v>
      </c>
      <c r="L61" s="584">
        <v>0</v>
      </c>
      <c r="M61" s="584">
        <v>2.6767968940467676E-3</v>
      </c>
    </row>
    <row r="62" spans="2:13" x14ac:dyDescent="0.25">
      <c r="B62" s="433" t="s">
        <v>2707</v>
      </c>
      <c r="C62" s="584">
        <v>1.5401542834131341E-2</v>
      </c>
      <c r="D62" s="584">
        <v>0</v>
      </c>
      <c r="E62" s="584">
        <v>0</v>
      </c>
      <c r="F62" s="584">
        <v>0</v>
      </c>
      <c r="G62" s="584">
        <v>6.7157401887662843E-3</v>
      </c>
      <c r="H62" s="584">
        <v>0</v>
      </c>
      <c r="I62" s="584">
        <v>0</v>
      </c>
      <c r="J62" s="584">
        <v>0</v>
      </c>
      <c r="K62" s="584">
        <v>0</v>
      </c>
      <c r="L62" s="584">
        <v>0</v>
      </c>
      <c r="M62" s="584">
        <v>6.998067997304438E-3</v>
      </c>
    </row>
    <row r="63" spans="2:13" x14ac:dyDescent="0.25">
      <c r="B63" s="470" t="s">
        <v>2708</v>
      </c>
      <c r="C63" s="585">
        <v>3.6549548265520801E-2</v>
      </c>
      <c r="D63" s="585">
        <v>0</v>
      </c>
      <c r="E63" s="585">
        <v>0</v>
      </c>
      <c r="F63" s="585">
        <v>0</v>
      </c>
      <c r="G63" s="585">
        <v>1.2203287920427398E-2</v>
      </c>
      <c r="H63" s="585">
        <v>0</v>
      </c>
      <c r="I63" s="585">
        <v>0.34774290403769798</v>
      </c>
      <c r="J63" s="585">
        <v>0</v>
      </c>
      <c r="K63" s="585">
        <v>0</v>
      </c>
      <c r="L63" s="585">
        <v>0</v>
      </c>
      <c r="M63" s="585">
        <v>2.0599596284041215E-2</v>
      </c>
    </row>
    <row r="68" spans="2:13" ht="15.75" x14ac:dyDescent="0.25">
      <c r="B68" s="520" t="s">
        <v>2709</v>
      </c>
    </row>
    <row r="69" spans="2:13" x14ac:dyDescent="0.25">
      <c r="B69" s="555" t="s">
        <v>2473</v>
      </c>
      <c r="C69" s="570"/>
      <c r="D69" s="570"/>
      <c r="E69" s="570"/>
      <c r="F69" s="570"/>
      <c r="G69" s="570"/>
      <c r="H69" s="570"/>
      <c r="I69" s="570"/>
      <c r="J69" s="570"/>
      <c r="K69" s="570"/>
      <c r="L69" s="570"/>
      <c r="M69" s="570"/>
    </row>
    <row r="70" spans="2:13" x14ac:dyDescent="0.25">
      <c r="B70" s="456"/>
      <c r="C70" s="456"/>
      <c r="D70" s="456"/>
      <c r="E70" s="456"/>
      <c r="F70" s="456"/>
      <c r="G70" s="456"/>
      <c r="H70" s="456"/>
      <c r="I70" s="456"/>
      <c r="J70" s="456"/>
      <c r="K70" s="456"/>
      <c r="L70" s="456"/>
      <c r="M70" s="456"/>
    </row>
    <row r="71" spans="2:13" ht="45" x14ac:dyDescent="0.25">
      <c r="B71" s="456"/>
      <c r="C71" s="524" t="s">
        <v>2625</v>
      </c>
      <c r="D71" s="524" t="s">
        <v>2626</v>
      </c>
      <c r="E71" s="524" t="s">
        <v>2627</v>
      </c>
      <c r="F71" s="524" t="s">
        <v>2628</v>
      </c>
      <c r="G71" s="524" t="s">
        <v>2629</v>
      </c>
      <c r="H71" s="524" t="s">
        <v>2630</v>
      </c>
      <c r="I71" s="524" t="s">
        <v>2631</v>
      </c>
      <c r="J71" s="524" t="s">
        <v>766</v>
      </c>
      <c r="K71" s="524" t="s">
        <v>2632</v>
      </c>
      <c r="L71" s="524" t="s">
        <v>128</v>
      </c>
      <c r="M71" s="525" t="s">
        <v>130</v>
      </c>
    </row>
    <row r="72" spans="2:13" x14ac:dyDescent="0.25">
      <c r="B72" s="552" t="s">
        <v>2710</v>
      </c>
      <c r="C72" s="548">
        <v>51.077046467869316</v>
      </c>
      <c r="D72" s="548">
        <v>0.53960953999999994</v>
      </c>
      <c r="E72" s="548">
        <v>0</v>
      </c>
      <c r="F72" s="548">
        <v>0</v>
      </c>
      <c r="G72" s="548">
        <v>8.9709559999999994E-2</v>
      </c>
      <c r="H72" s="548">
        <v>2.3985880900000001</v>
      </c>
      <c r="I72" s="548">
        <v>0</v>
      </c>
      <c r="J72" s="548">
        <v>0.47683448</v>
      </c>
      <c r="K72" s="548">
        <v>0</v>
      </c>
      <c r="L72" s="548">
        <v>0</v>
      </c>
      <c r="M72" s="586">
        <f>SUM(C72:L72)</f>
        <v>54.581788137869317</v>
      </c>
    </row>
    <row r="77" spans="2:13" ht="15.75" x14ac:dyDescent="0.25">
      <c r="B77" s="520" t="s">
        <v>2711</v>
      </c>
    </row>
    <row r="78" spans="2:13" x14ac:dyDescent="0.25">
      <c r="B78" s="555" t="s">
        <v>2475</v>
      </c>
      <c r="C78" s="570"/>
      <c r="D78" s="570"/>
      <c r="E78" s="570"/>
      <c r="F78" s="570"/>
      <c r="G78" s="570"/>
      <c r="H78" s="570"/>
      <c r="I78" s="570"/>
      <c r="J78" s="570"/>
      <c r="K78" s="570"/>
      <c r="L78" s="570"/>
      <c r="M78" s="570"/>
    </row>
    <row r="79" spans="2:13" x14ac:dyDescent="0.25">
      <c r="B79" s="456"/>
      <c r="C79" s="456"/>
      <c r="D79" s="456"/>
      <c r="E79" s="456"/>
      <c r="F79" s="456"/>
      <c r="G79" s="456"/>
      <c r="H79" s="456"/>
      <c r="I79" s="456"/>
      <c r="J79" s="456"/>
      <c r="K79" s="456"/>
      <c r="L79" s="456"/>
      <c r="M79" s="456"/>
    </row>
    <row r="80" spans="2:13" ht="45" x14ac:dyDescent="0.25">
      <c r="B80" s="456"/>
      <c r="C80" s="524" t="s">
        <v>2625</v>
      </c>
      <c r="D80" s="524" t="s">
        <v>2626</v>
      </c>
      <c r="E80" s="524" t="s">
        <v>2627</v>
      </c>
      <c r="F80" s="524" t="s">
        <v>2628</v>
      </c>
      <c r="G80" s="524" t="s">
        <v>2629</v>
      </c>
      <c r="H80" s="524" t="s">
        <v>2630</v>
      </c>
      <c r="I80" s="524" t="s">
        <v>2631</v>
      </c>
      <c r="J80" s="524" t="s">
        <v>766</v>
      </c>
      <c r="K80" s="524" t="s">
        <v>2632</v>
      </c>
      <c r="L80" s="524" t="s">
        <v>128</v>
      </c>
      <c r="M80" s="525" t="s">
        <v>130</v>
      </c>
    </row>
    <row r="81" spans="2:14" x14ac:dyDescent="0.25">
      <c r="B81" s="552" t="s">
        <v>2712</v>
      </c>
      <c r="C81" s="585">
        <v>1.2002681976722924E-4</v>
      </c>
      <c r="D81" s="585">
        <v>2.3408636286881318E-5</v>
      </c>
      <c r="E81" s="585"/>
      <c r="F81" s="585"/>
      <c r="G81" s="585">
        <v>3.375045819080365E-6</v>
      </c>
      <c r="H81" s="585">
        <v>1.0480063756740867E-3</v>
      </c>
      <c r="I81" s="585"/>
      <c r="J81" s="585">
        <v>2.4924033191099158E-5</v>
      </c>
      <c r="K81" s="585"/>
      <c r="L81" s="585"/>
      <c r="M81" s="583">
        <v>9.6683742516407526E-5</v>
      </c>
    </row>
    <row r="82" spans="2:14" x14ac:dyDescent="0.25">
      <c r="B82" s="519" t="s">
        <v>2713</v>
      </c>
    </row>
    <row r="83" spans="2:14" x14ac:dyDescent="0.25">
      <c r="B83" s="519"/>
    </row>
    <row r="85" spans="2:14" ht="15.75" x14ac:dyDescent="0.25">
      <c r="B85" s="520" t="s">
        <v>2714</v>
      </c>
    </row>
    <row r="86" spans="2:14" x14ac:dyDescent="0.25">
      <c r="B86" s="540" t="s">
        <v>2715</v>
      </c>
      <c r="C86" s="540"/>
      <c r="D86" s="570"/>
      <c r="E86" s="570"/>
      <c r="F86" s="570"/>
      <c r="G86" s="570"/>
      <c r="H86" s="570"/>
      <c r="I86" s="570"/>
      <c r="J86" s="570"/>
      <c r="K86" s="570"/>
      <c r="L86" s="570"/>
      <c r="M86" s="570"/>
      <c r="N86" s="570"/>
    </row>
    <row r="87" spans="2:14" x14ac:dyDescent="0.25">
      <c r="B87" s="456"/>
      <c r="C87" s="456"/>
      <c r="D87" s="456"/>
      <c r="E87" s="456"/>
      <c r="F87" s="456"/>
      <c r="G87" s="456"/>
      <c r="H87" s="456"/>
      <c r="I87" s="456"/>
      <c r="J87" s="456"/>
      <c r="K87" s="456"/>
      <c r="L87" s="456"/>
      <c r="M87" s="456"/>
      <c r="N87" s="456"/>
    </row>
    <row r="88" spans="2:14" x14ac:dyDescent="0.25">
      <c r="B88" s="456"/>
      <c r="C88" s="544" t="s">
        <v>2716</v>
      </c>
      <c r="D88" s="544" t="s">
        <v>2717</v>
      </c>
      <c r="E88" s="544" t="s">
        <v>2718</v>
      </c>
      <c r="F88" s="544" t="s">
        <v>2719</v>
      </c>
      <c r="G88" s="544" t="s">
        <v>2720</v>
      </c>
      <c r="H88" s="544" t="s">
        <v>2721</v>
      </c>
      <c r="I88" s="544" t="s">
        <v>2722</v>
      </c>
      <c r="J88" s="544" t="s">
        <v>2723</v>
      </c>
      <c r="K88" s="544" t="s">
        <v>2724</v>
      </c>
      <c r="L88" s="544" t="s">
        <v>2725</v>
      </c>
      <c r="M88" s="544" t="s">
        <v>128</v>
      </c>
      <c r="N88" s="587" t="s">
        <v>130</v>
      </c>
    </row>
    <row r="89" spans="2:14" x14ac:dyDescent="0.25">
      <c r="B89" s="376" t="s">
        <v>2726</v>
      </c>
      <c r="C89" s="588">
        <v>0</v>
      </c>
      <c r="D89" s="588">
        <v>0</v>
      </c>
      <c r="E89" s="588">
        <v>0</v>
      </c>
      <c r="F89" s="588">
        <v>0</v>
      </c>
      <c r="G89" s="588">
        <v>0</v>
      </c>
      <c r="H89" s="588">
        <v>0</v>
      </c>
      <c r="I89" s="588">
        <v>0</v>
      </c>
      <c r="J89" s="588">
        <v>0</v>
      </c>
      <c r="K89" s="588">
        <v>0</v>
      </c>
      <c r="L89" s="588">
        <v>0</v>
      </c>
      <c r="M89" s="588">
        <v>0</v>
      </c>
      <c r="N89" s="588">
        <f>SUM(C89:M89)</f>
        <v>0</v>
      </c>
    </row>
    <row r="90" spans="2:14" x14ac:dyDescent="0.25">
      <c r="B90" s="589" t="s">
        <v>2727</v>
      </c>
      <c r="C90" s="588">
        <v>0</v>
      </c>
      <c r="D90" s="588">
        <v>0</v>
      </c>
      <c r="E90" s="588">
        <v>0</v>
      </c>
      <c r="F90" s="588">
        <v>0</v>
      </c>
      <c r="G90" s="588">
        <v>0</v>
      </c>
      <c r="H90" s="588">
        <v>0</v>
      </c>
      <c r="I90" s="588">
        <v>0</v>
      </c>
      <c r="J90" s="588">
        <v>0</v>
      </c>
      <c r="K90" s="588">
        <v>0</v>
      </c>
      <c r="L90" s="588">
        <v>0</v>
      </c>
      <c r="M90" s="588">
        <v>0</v>
      </c>
      <c r="N90" s="588">
        <f>SUM(C90:M90)</f>
        <v>0</v>
      </c>
    </row>
    <row r="91" spans="2:14" x14ac:dyDescent="0.25">
      <c r="B91" s="589" t="s">
        <v>2728</v>
      </c>
      <c r="C91" s="588">
        <v>0</v>
      </c>
      <c r="D91" s="588">
        <v>0</v>
      </c>
      <c r="E91" s="588">
        <v>0</v>
      </c>
      <c r="F91" s="588">
        <v>0</v>
      </c>
      <c r="G91" s="588">
        <v>0</v>
      </c>
      <c r="H91" s="588">
        <v>0</v>
      </c>
      <c r="I91" s="588">
        <v>0</v>
      </c>
      <c r="J91" s="588">
        <v>0</v>
      </c>
      <c r="K91" s="588">
        <v>0</v>
      </c>
      <c r="L91" s="588">
        <v>0</v>
      </c>
      <c r="M91" s="588">
        <v>0</v>
      </c>
      <c r="N91" s="588">
        <f>SUM(C91:M91)</f>
        <v>0</v>
      </c>
    </row>
    <row r="92" spans="2:14" x14ac:dyDescent="0.25">
      <c r="B92" s="589" t="s">
        <v>2729</v>
      </c>
      <c r="C92" s="588">
        <v>0</v>
      </c>
      <c r="D92" s="588">
        <v>0</v>
      </c>
      <c r="E92" s="588">
        <v>0</v>
      </c>
      <c r="F92" s="588">
        <v>0</v>
      </c>
      <c r="G92" s="588">
        <v>0</v>
      </c>
      <c r="H92" s="588">
        <v>0</v>
      </c>
      <c r="I92" s="588">
        <v>0</v>
      </c>
      <c r="J92" s="588">
        <v>0</v>
      </c>
      <c r="K92" s="588">
        <v>0</v>
      </c>
      <c r="L92" s="588">
        <v>0</v>
      </c>
      <c r="M92" s="588">
        <v>0</v>
      </c>
      <c r="N92" s="588">
        <f>SUM(C92:M92)</f>
        <v>0</v>
      </c>
    </row>
    <row r="93" spans="2:14" x14ac:dyDescent="0.25">
      <c r="B93" s="589" t="s">
        <v>2730</v>
      </c>
      <c r="C93" s="588">
        <v>0</v>
      </c>
      <c r="D93" s="588">
        <v>0</v>
      </c>
      <c r="E93" s="588">
        <v>0</v>
      </c>
      <c r="F93" s="588">
        <v>0</v>
      </c>
      <c r="G93" s="588">
        <v>0</v>
      </c>
      <c r="H93" s="588">
        <v>0</v>
      </c>
      <c r="I93" s="588">
        <v>0</v>
      </c>
      <c r="J93" s="588">
        <v>0</v>
      </c>
      <c r="K93" s="588">
        <v>0</v>
      </c>
      <c r="L93" s="588">
        <v>0</v>
      </c>
      <c r="M93" s="588">
        <v>0</v>
      </c>
      <c r="N93" s="588">
        <f>SUM(C93:M93)</f>
        <v>0</v>
      </c>
    </row>
    <row r="94" spans="2:14" x14ac:dyDescent="0.25">
      <c r="B94" s="571" t="s">
        <v>130</v>
      </c>
      <c r="C94" s="590">
        <f t="shared" ref="C94:N94" si="3">SUM(C89:C93)</f>
        <v>0</v>
      </c>
      <c r="D94" s="590">
        <f t="shared" si="3"/>
        <v>0</v>
      </c>
      <c r="E94" s="590">
        <f t="shared" si="3"/>
        <v>0</v>
      </c>
      <c r="F94" s="590">
        <f t="shared" si="3"/>
        <v>0</v>
      </c>
      <c r="G94" s="590">
        <f t="shared" si="3"/>
        <v>0</v>
      </c>
      <c r="H94" s="590">
        <f t="shared" si="3"/>
        <v>0</v>
      </c>
      <c r="I94" s="590">
        <f t="shared" si="3"/>
        <v>0</v>
      </c>
      <c r="J94" s="590">
        <f t="shared" si="3"/>
        <v>0</v>
      </c>
      <c r="K94" s="590">
        <f t="shared" si="3"/>
        <v>0</v>
      </c>
      <c r="L94" s="590">
        <f t="shared" si="3"/>
        <v>0</v>
      </c>
      <c r="M94" s="590">
        <f t="shared" si="3"/>
        <v>0</v>
      </c>
      <c r="N94" s="590">
        <f t="shared" si="3"/>
        <v>0</v>
      </c>
    </row>
    <row r="95" spans="2:14" x14ac:dyDescent="0.25">
      <c r="B95" s="385"/>
      <c r="C95" s="591"/>
      <c r="D95" s="591"/>
      <c r="E95" s="591"/>
      <c r="F95" s="591"/>
      <c r="G95" s="591"/>
      <c r="H95" s="591"/>
      <c r="I95" s="591"/>
      <c r="J95" s="591"/>
      <c r="K95" s="591"/>
      <c r="L95" s="591"/>
      <c r="M95" s="591"/>
      <c r="N95" s="591"/>
    </row>
    <row r="96" spans="2:14" x14ac:dyDescent="0.25">
      <c r="B96" s="385"/>
      <c r="C96" s="591"/>
      <c r="D96" s="591"/>
      <c r="E96" s="591"/>
      <c r="F96" s="591"/>
      <c r="G96" s="591"/>
      <c r="H96" s="591"/>
      <c r="I96" s="591"/>
      <c r="J96" s="591"/>
      <c r="K96" s="591"/>
      <c r="L96" s="591"/>
      <c r="M96" s="591"/>
      <c r="N96" s="591"/>
    </row>
    <row r="97" spans="2:14" ht="15.75" x14ac:dyDescent="0.25">
      <c r="B97" s="520" t="s">
        <v>2731</v>
      </c>
    </row>
    <row r="98" spans="2:14" x14ac:dyDescent="0.25">
      <c r="B98" s="540" t="s">
        <v>2732</v>
      </c>
      <c r="C98" s="540"/>
      <c r="D98" s="570"/>
      <c r="E98" s="570"/>
      <c r="F98" s="570"/>
      <c r="G98" s="570"/>
      <c r="H98" s="570"/>
      <c r="I98" s="570"/>
      <c r="J98" s="570"/>
      <c r="K98" s="570"/>
      <c r="L98" s="570"/>
      <c r="M98" s="570"/>
      <c r="N98" s="570"/>
    </row>
    <row r="99" spans="2:14" x14ac:dyDescent="0.25">
      <c r="B99" s="456"/>
      <c r="C99" s="456"/>
      <c r="D99" s="456"/>
      <c r="E99" s="456"/>
      <c r="F99" s="456"/>
      <c r="G99" s="456"/>
      <c r="H99" s="456"/>
      <c r="I99" s="456"/>
      <c r="J99" s="456"/>
      <c r="K99" s="456"/>
      <c r="L99" s="456"/>
      <c r="M99" s="456"/>
      <c r="N99" s="456"/>
    </row>
    <row r="100" spans="2:14" x14ac:dyDescent="0.25">
      <c r="B100" s="456"/>
      <c r="C100" s="592" t="s">
        <v>2733</v>
      </c>
      <c r="D100" s="592" t="s">
        <v>2717</v>
      </c>
      <c r="E100" s="592" t="s">
        <v>2718</v>
      </c>
      <c r="F100" s="592" t="s">
        <v>2719</v>
      </c>
      <c r="G100" s="592" t="s">
        <v>2720</v>
      </c>
      <c r="H100" s="592" t="s">
        <v>2721</v>
      </c>
      <c r="I100" s="592" t="s">
        <v>2722</v>
      </c>
      <c r="J100" s="592" t="s">
        <v>2723</v>
      </c>
      <c r="K100" s="592" t="s">
        <v>2734</v>
      </c>
      <c r="L100" s="592" t="s">
        <v>2725</v>
      </c>
      <c r="M100" s="592" t="s">
        <v>128</v>
      </c>
      <c r="N100" s="593" t="s">
        <v>130</v>
      </c>
    </row>
    <row r="101" spans="2:14" x14ac:dyDescent="0.25">
      <c r="B101" s="594" t="s">
        <v>2735</v>
      </c>
      <c r="C101" s="595">
        <v>0</v>
      </c>
      <c r="D101" s="595">
        <v>0</v>
      </c>
      <c r="E101" s="595">
        <v>0</v>
      </c>
      <c r="F101" s="595">
        <v>0</v>
      </c>
      <c r="G101" s="595">
        <v>0</v>
      </c>
      <c r="H101" s="595">
        <v>0</v>
      </c>
      <c r="I101" s="595">
        <v>0</v>
      </c>
      <c r="J101" s="595">
        <v>0</v>
      </c>
      <c r="K101" s="595">
        <v>0</v>
      </c>
      <c r="L101" s="595">
        <v>0</v>
      </c>
      <c r="M101" s="595">
        <v>0</v>
      </c>
      <c r="N101" s="595">
        <f t="shared" ref="N101:N108" si="4">SUM(C101:M101)</f>
        <v>0</v>
      </c>
    </row>
    <row r="102" spans="2:14" x14ac:dyDescent="0.25">
      <c r="B102" s="594" t="s">
        <v>2736</v>
      </c>
      <c r="C102" s="595">
        <v>0</v>
      </c>
      <c r="D102" s="595">
        <v>0</v>
      </c>
      <c r="E102" s="595">
        <v>0</v>
      </c>
      <c r="F102" s="595">
        <v>0</v>
      </c>
      <c r="G102" s="595">
        <v>0</v>
      </c>
      <c r="H102" s="595">
        <v>0</v>
      </c>
      <c r="I102" s="595">
        <v>0</v>
      </c>
      <c r="J102" s="595">
        <v>0</v>
      </c>
      <c r="K102" s="595">
        <v>0</v>
      </c>
      <c r="L102" s="595">
        <v>0</v>
      </c>
      <c r="M102" s="595">
        <v>0</v>
      </c>
      <c r="N102" s="595">
        <f t="shared" si="4"/>
        <v>0</v>
      </c>
    </row>
    <row r="103" spans="2:14" x14ac:dyDescent="0.25">
      <c r="B103" s="594" t="s">
        <v>2737</v>
      </c>
      <c r="C103" s="595">
        <v>0</v>
      </c>
      <c r="D103" s="595">
        <v>0</v>
      </c>
      <c r="E103" s="595">
        <v>0</v>
      </c>
      <c r="F103" s="595">
        <v>0</v>
      </c>
      <c r="G103" s="595">
        <v>0</v>
      </c>
      <c r="H103" s="595">
        <v>0</v>
      </c>
      <c r="I103" s="595">
        <v>0</v>
      </c>
      <c r="J103" s="595">
        <v>0</v>
      </c>
      <c r="K103" s="595">
        <v>0</v>
      </c>
      <c r="L103" s="595">
        <v>0</v>
      </c>
      <c r="M103" s="595">
        <v>0</v>
      </c>
      <c r="N103" s="595">
        <f t="shared" si="4"/>
        <v>0</v>
      </c>
    </row>
    <row r="104" spans="2:14" x14ac:dyDescent="0.25">
      <c r="B104" s="594" t="s">
        <v>2738</v>
      </c>
      <c r="C104" s="595">
        <v>0</v>
      </c>
      <c r="D104" s="595">
        <v>0</v>
      </c>
      <c r="E104" s="595">
        <v>0</v>
      </c>
      <c r="F104" s="595">
        <v>0</v>
      </c>
      <c r="G104" s="595">
        <v>0</v>
      </c>
      <c r="H104" s="595">
        <v>0</v>
      </c>
      <c r="I104" s="595">
        <v>0</v>
      </c>
      <c r="J104" s="595">
        <v>0</v>
      </c>
      <c r="K104" s="595">
        <v>0</v>
      </c>
      <c r="L104" s="595">
        <v>0</v>
      </c>
      <c r="M104" s="595">
        <v>0</v>
      </c>
      <c r="N104" s="595">
        <f t="shared" si="4"/>
        <v>0</v>
      </c>
    </row>
    <row r="105" spans="2:14" x14ac:dyDescent="0.25">
      <c r="B105" s="594" t="s">
        <v>2739</v>
      </c>
      <c r="C105" s="595">
        <v>0</v>
      </c>
      <c r="D105" s="595">
        <v>0</v>
      </c>
      <c r="E105" s="595">
        <v>0</v>
      </c>
      <c r="F105" s="595">
        <v>0</v>
      </c>
      <c r="G105" s="595">
        <v>0</v>
      </c>
      <c r="H105" s="595">
        <v>0</v>
      </c>
      <c r="I105" s="595">
        <v>0</v>
      </c>
      <c r="J105" s="595">
        <v>0</v>
      </c>
      <c r="K105" s="595">
        <v>0</v>
      </c>
      <c r="L105" s="595">
        <v>0</v>
      </c>
      <c r="M105" s="595">
        <v>0</v>
      </c>
      <c r="N105" s="595">
        <f t="shared" si="4"/>
        <v>0</v>
      </c>
    </row>
    <row r="106" spans="2:14" x14ac:dyDescent="0.25">
      <c r="B106" s="594" t="s">
        <v>2740</v>
      </c>
      <c r="C106" s="595">
        <v>0</v>
      </c>
      <c r="D106" s="595">
        <v>0</v>
      </c>
      <c r="E106" s="595">
        <v>0</v>
      </c>
      <c r="F106" s="595">
        <v>0</v>
      </c>
      <c r="G106" s="595">
        <v>0</v>
      </c>
      <c r="H106" s="595">
        <v>0</v>
      </c>
      <c r="I106" s="595">
        <v>0</v>
      </c>
      <c r="J106" s="595">
        <v>0</v>
      </c>
      <c r="K106" s="595">
        <v>0</v>
      </c>
      <c r="L106" s="595">
        <v>0</v>
      </c>
      <c r="M106" s="595">
        <v>0</v>
      </c>
      <c r="N106" s="595">
        <f t="shared" si="4"/>
        <v>0</v>
      </c>
    </row>
    <row r="107" spans="2:14" x14ac:dyDescent="0.25">
      <c r="B107" s="594" t="s">
        <v>2741</v>
      </c>
      <c r="C107" s="595">
        <v>0</v>
      </c>
      <c r="D107" s="595">
        <v>0</v>
      </c>
      <c r="E107" s="595">
        <v>0</v>
      </c>
      <c r="F107" s="595">
        <v>0</v>
      </c>
      <c r="G107" s="595">
        <v>0</v>
      </c>
      <c r="H107" s="595">
        <v>0</v>
      </c>
      <c r="I107" s="595">
        <v>0</v>
      </c>
      <c r="J107" s="595">
        <v>0</v>
      </c>
      <c r="K107" s="595">
        <v>0</v>
      </c>
      <c r="L107" s="595">
        <v>0</v>
      </c>
      <c r="M107" s="595">
        <v>0</v>
      </c>
      <c r="N107" s="595">
        <f t="shared" si="4"/>
        <v>0</v>
      </c>
    </row>
    <row r="108" spans="2:14" x14ac:dyDescent="0.25">
      <c r="B108" s="594" t="s">
        <v>2742</v>
      </c>
      <c r="C108" s="595">
        <v>0</v>
      </c>
      <c r="D108" s="595">
        <v>0</v>
      </c>
      <c r="E108" s="595">
        <v>0</v>
      </c>
      <c r="F108" s="595">
        <v>0</v>
      </c>
      <c r="G108" s="595">
        <v>0</v>
      </c>
      <c r="H108" s="595">
        <v>0</v>
      </c>
      <c r="I108" s="595">
        <v>0</v>
      </c>
      <c r="J108" s="595">
        <v>0</v>
      </c>
      <c r="K108" s="595">
        <v>0</v>
      </c>
      <c r="L108" s="595">
        <v>0</v>
      </c>
      <c r="M108" s="595">
        <v>0</v>
      </c>
      <c r="N108" s="595">
        <f t="shared" si="4"/>
        <v>0</v>
      </c>
    </row>
    <row r="109" spans="2:14" x14ac:dyDescent="0.25">
      <c r="B109" s="571" t="s">
        <v>130</v>
      </c>
      <c r="C109" s="596">
        <f t="shared" ref="C109:N109" si="5">SUM(C101:C108)</f>
        <v>0</v>
      </c>
      <c r="D109" s="596">
        <f t="shared" si="5"/>
        <v>0</v>
      </c>
      <c r="E109" s="596">
        <f t="shared" si="5"/>
        <v>0</v>
      </c>
      <c r="F109" s="596">
        <f t="shared" si="5"/>
        <v>0</v>
      </c>
      <c r="G109" s="596">
        <f t="shared" si="5"/>
        <v>0</v>
      </c>
      <c r="H109" s="596">
        <f t="shared" si="5"/>
        <v>0</v>
      </c>
      <c r="I109" s="596">
        <f t="shared" si="5"/>
        <v>0</v>
      </c>
      <c r="J109" s="596">
        <f t="shared" si="5"/>
        <v>0</v>
      </c>
      <c r="K109" s="596">
        <f t="shared" si="5"/>
        <v>0</v>
      </c>
      <c r="L109" s="596">
        <f t="shared" si="5"/>
        <v>0</v>
      </c>
      <c r="M109" s="596">
        <f t="shared" si="5"/>
        <v>0</v>
      </c>
      <c r="N109" s="596">
        <f t="shared" si="5"/>
        <v>0</v>
      </c>
    </row>
    <row r="110" spans="2:14" x14ac:dyDescent="0.25">
      <c r="C110" s="491"/>
      <c r="D110" s="491"/>
      <c r="E110" s="491"/>
      <c r="F110" s="491"/>
      <c r="G110" s="491"/>
      <c r="H110" s="491"/>
      <c r="I110" s="491"/>
      <c r="J110" s="491"/>
      <c r="K110" s="491"/>
      <c r="L110" s="491"/>
      <c r="M110" s="491"/>
      <c r="N110" s="491"/>
    </row>
    <row r="112" spans="2:14" x14ac:dyDescent="0.25">
      <c r="B112" s="385"/>
      <c r="C112" s="597"/>
      <c r="D112" s="597"/>
      <c r="E112" s="597"/>
      <c r="F112" s="597"/>
      <c r="G112" s="597"/>
      <c r="H112" s="597"/>
      <c r="I112" s="597"/>
      <c r="J112" s="597"/>
      <c r="K112" s="597"/>
      <c r="L112" s="597"/>
      <c r="M112" s="597"/>
      <c r="N112" s="597"/>
    </row>
    <row r="113" spans="2:14" ht="15.75" x14ac:dyDescent="0.25">
      <c r="B113" s="520" t="s">
        <v>2743</v>
      </c>
      <c r="C113" s="597"/>
      <c r="D113" s="597"/>
      <c r="E113" s="597"/>
      <c r="F113" s="597"/>
      <c r="G113" s="597"/>
      <c r="H113" s="597"/>
      <c r="I113" s="597"/>
      <c r="J113" s="597"/>
      <c r="K113" s="597"/>
      <c r="L113" s="597"/>
      <c r="M113" s="597"/>
      <c r="N113" s="597"/>
    </row>
    <row r="114" spans="2:14" x14ac:dyDescent="0.25">
      <c r="B114" s="598" t="s">
        <v>2744</v>
      </c>
      <c r="C114" s="598"/>
      <c r="D114" s="599"/>
      <c r="E114" s="599"/>
      <c r="F114" s="599"/>
    </row>
    <row r="115" spans="2:14" x14ac:dyDescent="0.25">
      <c r="F115" s="600" t="s">
        <v>2745</v>
      </c>
    </row>
    <row r="116" spans="2:14" x14ac:dyDescent="0.25">
      <c r="B116" s="456" t="s">
        <v>2700</v>
      </c>
      <c r="C116" s="601"/>
      <c r="D116" s="601"/>
      <c r="E116" s="601"/>
      <c r="F116" s="601">
        <v>0</v>
      </c>
    </row>
    <row r="117" spans="2:14" x14ac:dyDescent="0.25">
      <c r="B117" s="571" t="s">
        <v>130</v>
      </c>
      <c r="C117" s="596"/>
      <c r="D117" s="596"/>
      <c r="E117" s="596"/>
      <c r="F117" s="596">
        <f>SUM(F116:F116)</f>
        <v>0</v>
      </c>
    </row>
    <row r="119" spans="2:14" ht="15.75" x14ac:dyDescent="0.25">
      <c r="B119" s="520" t="s">
        <v>2746</v>
      </c>
    </row>
    <row r="120" spans="2:14" x14ac:dyDescent="0.25">
      <c r="B120" s="598" t="s">
        <v>2744</v>
      </c>
      <c r="C120" s="598"/>
      <c r="D120" s="599"/>
      <c r="E120" s="599"/>
      <c r="F120" s="599"/>
    </row>
    <row r="121" spans="2:14" x14ac:dyDescent="0.25">
      <c r="F121" s="600" t="s">
        <v>2745</v>
      </c>
    </row>
    <row r="122" spans="2:14" x14ac:dyDescent="0.25">
      <c r="B122" s="376" t="s">
        <v>2747</v>
      </c>
      <c r="F122" s="602">
        <v>0</v>
      </c>
    </row>
    <row r="123" spans="2:14" x14ac:dyDescent="0.25">
      <c r="B123" s="376" t="s">
        <v>2748</v>
      </c>
      <c r="F123" s="602">
        <v>0</v>
      </c>
    </row>
    <row r="124" spans="2:14" x14ac:dyDescent="0.25">
      <c r="B124" s="376" t="s">
        <v>2749</v>
      </c>
      <c r="F124" s="602">
        <v>0</v>
      </c>
    </row>
    <row r="125" spans="2:14" x14ac:dyDescent="0.25">
      <c r="B125" s="376" t="s">
        <v>2750</v>
      </c>
      <c r="C125" s="601"/>
      <c r="D125" s="601"/>
      <c r="E125" s="601"/>
      <c r="F125" s="601">
        <v>0</v>
      </c>
    </row>
    <row r="126" spans="2:14" x14ac:dyDescent="0.25">
      <c r="B126" s="571" t="s">
        <v>130</v>
      </c>
      <c r="C126" s="596"/>
      <c r="D126" s="596"/>
      <c r="E126" s="596"/>
      <c r="F126" s="596">
        <f>SUM(F122:F125)</f>
        <v>0</v>
      </c>
    </row>
    <row r="128" spans="2:14" ht="15.75" x14ac:dyDescent="0.25">
      <c r="B128" s="520" t="s">
        <v>2751</v>
      </c>
    </row>
    <row r="129" spans="2:14" x14ac:dyDescent="0.25">
      <c r="B129" s="598" t="s">
        <v>2473</v>
      </c>
      <c r="C129" s="598"/>
      <c r="D129" s="599"/>
      <c r="E129" s="599"/>
      <c r="F129" s="599"/>
    </row>
    <row r="130" spans="2:14" x14ac:dyDescent="0.25">
      <c r="F130" s="600" t="s">
        <v>2745</v>
      </c>
    </row>
    <row r="131" spans="2:14" x14ac:dyDescent="0.25">
      <c r="B131" s="456" t="s">
        <v>2700</v>
      </c>
      <c r="C131" s="601"/>
      <c r="D131" s="601"/>
      <c r="E131" s="601"/>
      <c r="F131" s="601">
        <v>0</v>
      </c>
    </row>
    <row r="132" spans="2:14" x14ac:dyDescent="0.25">
      <c r="B132" s="571" t="s">
        <v>130</v>
      </c>
      <c r="C132" s="596"/>
      <c r="D132" s="596"/>
      <c r="E132" s="596"/>
      <c r="F132" s="596">
        <f>SUM(F131:F131)</f>
        <v>0</v>
      </c>
    </row>
    <row r="134" spans="2:14" ht="15.75" x14ac:dyDescent="0.25">
      <c r="B134" s="520" t="s">
        <v>2752</v>
      </c>
    </row>
    <row r="135" spans="2:14" x14ac:dyDescent="0.25">
      <c r="B135" s="598" t="s">
        <v>2475</v>
      </c>
      <c r="C135" s="598"/>
      <c r="D135" s="599"/>
      <c r="E135" s="599"/>
      <c r="F135" s="599"/>
    </row>
    <row r="136" spans="2:14" x14ac:dyDescent="0.25">
      <c r="F136" s="600" t="s">
        <v>2745</v>
      </c>
    </row>
    <row r="137" spans="2:14" x14ac:dyDescent="0.25">
      <c r="B137" s="456" t="s">
        <v>2700</v>
      </c>
      <c r="C137" s="601"/>
      <c r="D137" s="601"/>
      <c r="E137" s="601"/>
      <c r="F137" s="601">
        <v>0</v>
      </c>
    </row>
    <row r="138" spans="2:14" x14ac:dyDescent="0.25">
      <c r="B138" s="571" t="s">
        <v>130</v>
      </c>
      <c r="C138" s="596"/>
      <c r="D138" s="596"/>
      <c r="E138" s="596"/>
      <c r="F138" s="596">
        <f>SUM(F137:F137)</f>
        <v>0</v>
      </c>
    </row>
    <row r="141" spans="2:14" ht="15.75" x14ac:dyDescent="0.25">
      <c r="B141" s="520" t="s">
        <v>2753</v>
      </c>
    </row>
    <row r="142" spans="2:14" x14ac:dyDescent="0.25">
      <c r="B142" s="540" t="s">
        <v>2754</v>
      </c>
      <c r="C142" s="540"/>
      <c r="D142" s="570"/>
      <c r="E142" s="570"/>
      <c r="F142" s="570"/>
      <c r="G142" s="570"/>
      <c r="H142" s="570"/>
      <c r="I142" s="570"/>
      <c r="J142" s="570"/>
      <c r="K142" s="570"/>
      <c r="L142" s="570"/>
      <c r="M142" s="570"/>
      <c r="N142" s="570"/>
    </row>
    <row r="143" spans="2:14" x14ac:dyDescent="0.25">
      <c r="B143" s="456"/>
      <c r="C143" s="456"/>
      <c r="D143" s="456"/>
      <c r="E143" s="456"/>
      <c r="F143" s="456"/>
      <c r="G143" s="456"/>
      <c r="H143" s="456"/>
      <c r="I143" s="456"/>
      <c r="J143" s="456"/>
      <c r="K143" s="456"/>
      <c r="L143" s="456"/>
      <c r="M143" s="456"/>
      <c r="N143" s="456"/>
    </row>
    <row r="144" spans="2:14" x14ac:dyDescent="0.25">
      <c r="B144" s="456" t="s">
        <v>2755</v>
      </c>
      <c r="C144" s="592" t="s">
        <v>2733</v>
      </c>
      <c r="D144" s="592" t="s">
        <v>2717</v>
      </c>
      <c r="E144" s="592" t="s">
        <v>2718</v>
      </c>
      <c r="F144" s="592" t="s">
        <v>2719</v>
      </c>
      <c r="G144" s="592" t="s">
        <v>2720</v>
      </c>
      <c r="H144" s="592" t="s">
        <v>2721</v>
      </c>
      <c r="I144" s="592" t="s">
        <v>2722</v>
      </c>
      <c r="J144" s="592" t="s">
        <v>2723</v>
      </c>
      <c r="K144" s="592" t="s">
        <v>2734</v>
      </c>
      <c r="L144" s="592" t="s">
        <v>2725</v>
      </c>
      <c r="M144" s="592" t="s">
        <v>128</v>
      </c>
      <c r="N144" s="593" t="s">
        <v>130</v>
      </c>
    </row>
    <row r="145" spans="2:14" x14ac:dyDescent="0.25">
      <c r="B145" s="376" t="s">
        <v>2756</v>
      </c>
      <c r="C145" s="595">
        <v>0</v>
      </c>
      <c r="D145" s="595">
        <v>0</v>
      </c>
      <c r="E145" s="595">
        <v>0</v>
      </c>
      <c r="F145" s="595">
        <v>0</v>
      </c>
      <c r="G145" s="595">
        <v>0</v>
      </c>
      <c r="H145" s="595">
        <v>0</v>
      </c>
      <c r="I145" s="595">
        <v>0</v>
      </c>
      <c r="J145" s="595">
        <v>0</v>
      </c>
      <c r="K145" s="595">
        <v>0</v>
      </c>
      <c r="L145" s="595">
        <v>0</v>
      </c>
      <c r="M145" s="595">
        <v>0</v>
      </c>
      <c r="N145" s="595">
        <f>SUM(C145:M145)</f>
        <v>0</v>
      </c>
    </row>
    <row r="146" spans="2:14" x14ac:dyDescent="0.25">
      <c r="B146" s="376" t="s">
        <v>2757</v>
      </c>
      <c r="C146" s="595">
        <v>0</v>
      </c>
      <c r="D146" s="595">
        <v>0</v>
      </c>
      <c r="E146" s="595">
        <v>0</v>
      </c>
      <c r="F146" s="595">
        <v>0</v>
      </c>
      <c r="G146" s="595">
        <v>0</v>
      </c>
      <c r="H146" s="595">
        <v>0</v>
      </c>
      <c r="I146" s="595">
        <v>0</v>
      </c>
      <c r="J146" s="595">
        <v>0</v>
      </c>
      <c r="K146" s="595">
        <v>0</v>
      </c>
      <c r="L146" s="595">
        <v>0</v>
      </c>
      <c r="M146" s="595">
        <v>0</v>
      </c>
      <c r="N146" s="595">
        <f>SUM(C146:M146)</f>
        <v>0</v>
      </c>
    </row>
    <row r="147" spans="2:14" x14ac:dyDescent="0.25">
      <c r="B147" s="376" t="s">
        <v>2758</v>
      </c>
      <c r="C147" s="595">
        <v>0</v>
      </c>
      <c r="D147" s="595">
        <v>0</v>
      </c>
      <c r="E147" s="595">
        <v>0</v>
      </c>
      <c r="F147" s="595">
        <v>0</v>
      </c>
      <c r="G147" s="595">
        <v>0</v>
      </c>
      <c r="H147" s="595">
        <v>0</v>
      </c>
      <c r="I147" s="595">
        <v>0</v>
      </c>
      <c r="J147" s="595">
        <v>0</v>
      </c>
      <c r="K147" s="595">
        <v>0</v>
      </c>
      <c r="L147" s="595">
        <v>0</v>
      </c>
      <c r="M147" s="595">
        <v>0</v>
      </c>
      <c r="N147" s="595">
        <f>SUM(C147:M147)</f>
        <v>0</v>
      </c>
    </row>
    <row r="148" spans="2:14" x14ac:dyDescent="0.25">
      <c r="B148" s="376" t="s">
        <v>2759</v>
      </c>
      <c r="C148" s="595">
        <v>0</v>
      </c>
      <c r="D148" s="595">
        <v>0</v>
      </c>
      <c r="E148" s="595">
        <v>0</v>
      </c>
      <c r="F148" s="595">
        <v>0</v>
      </c>
      <c r="G148" s="595">
        <v>0</v>
      </c>
      <c r="H148" s="595">
        <v>0</v>
      </c>
      <c r="I148" s="595">
        <v>0</v>
      </c>
      <c r="J148" s="595">
        <v>0</v>
      </c>
      <c r="K148" s="595">
        <v>0</v>
      </c>
      <c r="L148" s="595">
        <v>0</v>
      </c>
      <c r="M148" s="595">
        <v>0</v>
      </c>
      <c r="N148" s="595">
        <f>SUM(C148:M148)</f>
        <v>0</v>
      </c>
    </row>
    <row r="149" spans="2:14" x14ac:dyDescent="0.25">
      <c r="B149" s="376" t="s">
        <v>772</v>
      </c>
      <c r="C149" s="595">
        <v>0</v>
      </c>
      <c r="D149" s="595">
        <v>0</v>
      </c>
      <c r="E149" s="595">
        <v>0</v>
      </c>
      <c r="F149" s="595">
        <v>0</v>
      </c>
      <c r="G149" s="595">
        <v>0</v>
      </c>
      <c r="H149" s="595">
        <v>0</v>
      </c>
      <c r="I149" s="595">
        <v>0</v>
      </c>
      <c r="J149" s="595">
        <v>0</v>
      </c>
      <c r="K149" s="595">
        <v>0</v>
      </c>
      <c r="L149" s="595">
        <v>0</v>
      </c>
      <c r="M149" s="595">
        <v>0</v>
      </c>
      <c r="N149" s="595">
        <f>SUM(C149:M149)</f>
        <v>0</v>
      </c>
    </row>
    <row r="150" spans="2:14" x14ac:dyDescent="0.25">
      <c r="B150" s="571" t="s">
        <v>130</v>
      </c>
      <c r="C150" s="596">
        <f t="shared" ref="C150:N150" si="6">SUM(C145:C149)</f>
        <v>0</v>
      </c>
      <c r="D150" s="596">
        <f t="shared" si="6"/>
        <v>0</v>
      </c>
      <c r="E150" s="596">
        <f t="shared" si="6"/>
        <v>0</v>
      </c>
      <c r="F150" s="596">
        <f t="shared" si="6"/>
        <v>0</v>
      </c>
      <c r="G150" s="596">
        <f t="shared" si="6"/>
        <v>0</v>
      </c>
      <c r="H150" s="596">
        <f t="shared" si="6"/>
        <v>0</v>
      </c>
      <c r="I150" s="596">
        <f t="shared" si="6"/>
        <v>0</v>
      </c>
      <c r="J150" s="596">
        <f t="shared" si="6"/>
        <v>0</v>
      </c>
      <c r="K150" s="596">
        <f t="shared" si="6"/>
        <v>0</v>
      </c>
      <c r="L150" s="596">
        <f t="shared" si="6"/>
        <v>0</v>
      </c>
      <c r="M150" s="596">
        <f t="shared" si="6"/>
        <v>0</v>
      </c>
      <c r="N150" s="596">
        <f t="shared" si="6"/>
        <v>0</v>
      </c>
    </row>
    <row r="153" spans="2:14" x14ac:dyDescent="0.25">
      <c r="N153" s="444" t="s">
        <v>2528</v>
      </c>
    </row>
  </sheetData>
  <hyperlinks>
    <hyperlink ref="N153" location="Contents!A1" display="To Frontpage" xr:uid="{AB044CF1-F5FF-49E0-BBDE-479CC1435C3C}"/>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0" zoomScale="80" zoomScaleNormal="80" workbookViewId="0">
      <selection activeCell="D70" sqref="D70"/>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3" t="s">
        <v>1131</v>
      </c>
      <c r="B1" s="633"/>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60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4"/>
      <c r="E14" s="56"/>
      <c r="F14" s="56"/>
      <c r="G14" s="56"/>
      <c r="H14" s="48"/>
      <c r="L14" s="48"/>
      <c r="M14" s="48"/>
    </row>
    <row r="15" spans="1:13" x14ac:dyDescent="0.25">
      <c r="A15" s="50" t="s">
        <v>1033</v>
      </c>
      <c r="B15" s="67" t="s">
        <v>389</v>
      </c>
      <c r="C15" s="365" t="s">
        <v>2375</v>
      </c>
      <c r="D15" s="365" t="s">
        <v>2760</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2760</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2761</v>
      </c>
      <c r="D20" s="365" t="s">
        <v>2762</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2760</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250">
        <v>139.4841731673632</v>
      </c>
      <c r="H75" s="48"/>
    </row>
    <row r="76" spans="1:14" x14ac:dyDescent="0.25">
      <c r="A76" s="50" t="s">
        <v>1093</v>
      </c>
      <c r="B76" s="50" t="s">
        <v>1126</v>
      </c>
      <c r="C76" s="50">
        <v>304.18863665105715</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1">
        <v>8.7556735304408816E-4</v>
      </c>
      <c r="D82" s="371">
        <v>2.7136688972650785E-4</v>
      </c>
      <c r="E82" s="371" t="s">
        <v>811</v>
      </c>
      <c r="F82" s="371" t="s">
        <v>811</v>
      </c>
      <c r="G82" s="371">
        <v>8.3277906588722381E-4</v>
      </c>
      <c r="H82" s="48"/>
    </row>
    <row r="83" spans="1:8" x14ac:dyDescent="0.25">
      <c r="A83" s="50" t="s">
        <v>1100</v>
      </c>
      <c r="B83" s="250" t="s">
        <v>1116</v>
      </c>
      <c r="C83" s="371">
        <v>1.6754918852894603E-4</v>
      </c>
      <c r="D83" s="371">
        <v>0</v>
      </c>
      <c r="E83" s="371" t="s">
        <v>811</v>
      </c>
      <c r="F83" s="371" t="s">
        <v>811</v>
      </c>
      <c r="G83" s="371">
        <v>1.556836848974004E-4</v>
      </c>
      <c r="H83" s="48"/>
    </row>
    <row r="84" spans="1:8" x14ac:dyDescent="0.25">
      <c r="A84" s="50" t="s">
        <v>1101</v>
      </c>
      <c r="B84" s="250" t="s">
        <v>1114</v>
      </c>
      <c r="C84" s="371">
        <v>3.2966325008121898E-4</v>
      </c>
      <c r="D84" s="371">
        <v>7.4360714483472358E-5</v>
      </c>
      <c r="E84" s="371" t="s">
        <v>811</v>
      </c>
      <c r="F84" s="371" t="s">
        <v>811</v>
      </c>
      <c r="G84" s="371">
        <v>3.1158322719436081E-4</v>
      </c>
      <c r="H84" s="48"/>
    </row>
    <row r="85" spans="1:8" x14ac:dyDescent="0.25">
      <c r="A85" s="50" t="s">
        <v>1102</v>
      </c>
      <c r="B85" s="250" t="s">
        <v>1115</v>
      </c>
      <c r="C85" s="371">
        <v>8.7695431209748104E-5</v>
      </c>
      <c r="D85" s="371">
        <v>1.9951020579711177E-4</v>
      </c>
      <c r="E85" s="371" t="s">
        <v>811</v>
      </c>
      <c r="F85" s="371" t="s">
        <v>811</v>
      </c>
      <c r="G85" s="371">
        <v>9.5613933385588838E-5</v>
      </c>
      <c r="H85" s="48"/>
    </row>
    <row r="86" spans="1:8" x14ac:dyDescent="0.25">
      <c r="A86" s="50" t="s">
        <v>1118</v>
      </c>
      <c r="B86" s="250" t="s">
        <v>1117</v>
      </c>
      <c r="C86" s="371">
        <v>9.4287419432371647E-5</v>
      </c>
      <c r="D86" s="371">
        <v>1.9379283414925231E-5</v>
      </c>
      <c r="E86" s="371" t="s">
        <v>811</v>
      </c>
      <c r="F86" s="371" t="s">
        <v>811</v>
      </c>
      <c r="G86" s="371">
        <v>8.8982572731823416E-5</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13" zoomScale="80" zoomScaleNormal="80" workbookViewId="0">
      <selection activeCell="D640" sqref="D640"/>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3"/>
      <c r="B1" s="633"/>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5" t="s">
        <v>1821</v>
      </c>
      <c r="C6" s="636"/>
      <c r="D6" s="250"/>
      <c r="E6" s="198"/>
      <c r="F6" s="198"/>
      <c r="G6" s="198"/>
    </row>
    <row r="7" spans="1:7" x14ac:dyDescent="0.25">
      <c r="A7" s="300"/>
      <c r="B7" s="637" t="s">
        <v>1249</v>
      </c>
      <c r="C7" s="637"/>
      <c r="D7" s="297"/>
      <c r="E7" s="194"/>
      <c r="F7" s="194"/>
      <c r="G7" s="194"/>
    </row>
    <row r="8" spans="1:7" x14ac:dyDescent="0.25">
      <c r="A8" s="194"/>
      <c r="B8" s="638" t="s">
        <v>1250</v>
      </c>
      <c r="C8" s="639"/>
      <c r="D8" s="297"/>
      <c r="E8" s="194"/>
      <c r="F8" s="194"/>
      <c r="G8" s="194"/>
    </row>
    <row r="9" spans="1:7" x14ac:dyDescent="0.25">
      <c r="A9" s="194"/>
      <c r="B9" s="640" t="s">
        <v>1251</v>
      </c>
      <c r="C9" s="641"/>
      <c r="D9" s="297"/>
      <c r="E9" s="194"/>
      <c r="F9" s="194"/>
      <c r="G9" s="194"/>
    </row>
    <row r="10" spans="1:7" ht="15.75" thickBot="1" x14ac:dyDescent="0.3">
      <c r="A10" s="194"/>
      <c r="B10" s="642" t="s">
        <v>1252</v>
      </c>
      <c r="C10" s="643"/>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4" t="s">
        <v>1249</v>
      </c>
      <c r="C14" s="634"/>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82424.412702390007</v>
      </c>
      <c r="D16" s="307">
        <v>36235</v>
      </c>
      <c r="E16" s="191"/>
      <c r="F16" s="219">
        <f>IF(OR('B1. HTT Mortgage Assets'!$C$15=0,C16="[For completion]"),"",C16/'B1. HTT Mortgage Assets'!$C$15)</f>
        <v>0.1462209967647089</v>
      </c>
      <c r="G16" s="219">
        <f>IF(OR('B1. HTT Mortgage Assets'!$F$28=0,D16="[For completion]"),"",D16/'B1. HTT Mortgage Assets'!$F$28)</f>
        <v>9.4346500443937581E-2</v>
      </c>
    </row>
    <row r="17" spans="1:7" x14ac:dyDescent="0.25">
      <c r="A17" s="194" t="s">
        <v>1260</v>
      </c>
      <c r="B17" s="210" t="s">
        <v>1801</v>
      </c>
      <c r="C17" s="306">
        <v>14265.913254140007</v>
      </c>
      <c r="D17" s="307">
        <v>3340</v>
      </c>
      <c r="E17" s="191"/>
      <c r="F17" s="219">
        <f>IF(OR('B1. HTT Mortgage Assets'!$C$15=0,C17="[For completion]"),"",C17/'B1. HTT Mortgage Assets'!$C$15)</f>
        <v>2.5307745452928635E-2</v>
      </c>
      <c r="G17" s="219">
        <f>IF(OR('B1. HTT Mortgage Assets'!$F$28=0,D17="[For completion]"),"",D17/'B1. HTT Mortgage Assets'!$F$28)</f>
        <v>8.6964898987926462E-3</v>
      </c>
    </row>
    <row r="18" spans="1:7" x14ac:dyDescent="0.25">
      <c r="A18" s="194" t="s">
        <v>1261</v>
      </c>
      <c r="B18" s="210" t="s">
        <v>1263</v>
      </c>
      <c r="C18" s="306">
        <v>0</v>
      </c>
      <c r="D18" s="307">
        <v>0</v>
      </c>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96690.32595653001</v>
      </c>
      <c r="D19" s="223">
        <f>SUM(D16:D18)</f>
        <v>39575</v>
      </c>
      <c r="E19" s="191"/>
      <c r="F19" s="219">
        <f>SUM(F16:F18)</f>
        <v>0.17152874221763753</v>
      </c>
      <c r="G19" s="219">
        <f>SUM(G16:G18)</f>
        <v>0.10304299034273023</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4" t="s">
        <v>1250</v>
      </c>
      <c r="C25" s="634"/>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91005.815540089898</v>
      </c>
      <c r="D27" s="220"/>
      <c r="E27" s="203"/>
      <c r="F27" s="219">
        <f>IF($C$30=0,"",IF(C27="[For completion]","",C27/$C$30))</f>
        <v>0.94120910897543508</v>
      </c>
      <c r="G27" s="191"/>
    </row>
    <row r="28" spans="1:7" x14ac:dyDescent="0.25">
      <c r="A28" s="203" t="s">
        <v>1267</v>
      </c>
      <c r="B28" s="203" t="s">
        <v>443</v>
      </c>
      <c r="C28" s="309">
        <v>5684.5104164400063</v>
      </c>
      <c r="D28" s="220"/>
      <c r="E28" s="203"/>
      <c r="F28" s="219">
        <f>IF($C$30=0,"",IF(C28="[For completion]","",C28/$C$30))</f>
        <v>5.8790891024564876E-2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96690.325956529909</v>
      </c>
      <c r="D30" s="203"/>
      <c r="E30" s="203"/>
      <c r="F30" s="217">
        <f>SUM(F27:F29)</f>
        <v>1</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39079</v>
      </c>
      <c r="D50" s="313">
        <v>496</v>
      </c>
      <c r="E50" s="203"/>
      <c r="F50" s="316">
        <f>C50+D50</f>
        <v>39575</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2.0180111170708438E-2</v>
      </c>
      <c r="D58" s="315">
        <v>0.26022729716034321</v>
      </c>
      <c r="E58" s="221"/>
      <c r="F58" s="315">
        <v>2.3346538517874601E-2</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0.29817341755051191</v>
      </c>
      <c r="D121" s="315">
        <v>0.17535878587135681</v>
      </c>
      <c r="E121" s="217"/>
      <c r="F121" s="315">
        <v>0.29095303592324046</v>
      </c>
      <c r="G121" s="210"/>
    </row>
    <row r="122" spans="1:7" x14ac:dyDescent="0.25">
      <c r="A122" s="203" t="s">
        <v>1347</v>
      </c>
      <c r="B122" s="308" t="s">
        <v>2379</v>
      </c>
      <c r="C122" s="315">
        <v>0.12711215290548167</v>
      </c>
      <c r="D122" s="315">
        <v>0.11320466048736839</v>
      </c>
      <c r="E122" s="217"/>
      <c r="F122" s="315">
        <v>0.12629451903430353</v>
      </c>
      <c r="G122" s="210"/>
    </row>
    <row r="123" spans="1:7" x14ac:dyDescent="0.25">
      <c r="A123" s="203" t="s">
        <v>1348</v>
      </c>
      <c r="B123" s="308" t="s">
        <v>2380</v>
      </c>
      <c r="C123" s="315">
        <v>0.11389250321441294</v>
      </c>
      <c r="D123" s="315">
        <v>0.15213483224499033</v>
      </c>
      <c r="E123" s="217"/>
      <c r="F123" s="315">
        <v>0.11614080381297538</v>
      </c>
      <c r="G123" s="210"/>
    </row>
    <row r="124" spans="1:7" x14ac:dyDescent="0.25">
      <c r="A124" s="203" t="s">
        <v>1349</v>
      </c>
      <c r="B124" s="308" t="s">
        <v>2381</v>
      </c>
      <c r="C124" s="315">
        <v>0.27900733013072748</v>
      </c>
      <c r="D124" s="315">
        <v>0.37195950104955172</v>
      </c>
      <c r="E124" s="217"/>
      <c r="F124" s="315">
        <v>0.28447207108171252</v>
      </c>
      <c r="G124" s="210"/>
    </row>
    <row r="125" spans="1:7" x14ac:dyDescent="0.25">
      <c r="A125" s="203" t="s">
        <v>1350</v>
      </c>
      <c r="B125" s="308" t="s">
        <v>2382</v>
      </c>
      <c r="C125" s="315">
        <v>0.181814596198866</v>
      </c>
      <c r="D125" s="315">
        <v>0.1873422203467327</v>
      </c>
      <c r="E125" s="217"/>
      <c r="F125" s="315">
        <v>0.1821395701477681</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0.99873733247355523</v>
      </c>
      <c r="D172" s="315">
        <v>0.99390836156622131</v>
      </c>
      <c r="E172" s="218"/>
      <c r="F172" s="315">
        <v>0.9984534329711825</v>
      </c>
      <c r="G172" s="210"/>
    </row>
    <row r="173" spans="1:7" x14ac:dyDescent="0.25">
      <c r="A173" s="203" t="s">
        <v>1397</v>
      </c>
      <c r="B173" s="203" t="s">
        <v>598</v>
      </c>
      <c r="C173" s="315">
        <f>C175+C176+C177+C178</f>
        <v>1.2626675264437186E-3</v>
      </c>
      <c r="D173" s="315">
        <f>D175+D176+D177+D178</f>
        <v>6.0916384337784757E-3</v>
      </c>
      <c r="E173" s="218"/>
      <c r="F173" s="315">
        <f>F175+F176+F177+F178</f>
        <v>1.5465670288176277E-3</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c r="D176" s="315"/>
      <c r="E176" s="218"/>
      <c r="F176" s="315"/>
      <c r="G176" s="210"/>
    </row>
    <row r="177" spans="1:7" x14ac:dyDescent="0.25">
      <c r="A177" s="203" t="s">
        <v>1401</v>
      </c>
      <c r="B177" s="314" t="s">
        <v>2385</v>
      </c>
      <c r="C177" s="315">
        <v>3.3183398567200855E-4</v>
      </c>
      <c r="D177" s="315"/>
      <c r="E177" s="218"/>
      <c r="F177" s="315">
        <v>3.1232516998211884E-4</v>
      </c>
      <c r="G177" s="210"/>
    </row>
    <row r="178" spans="1:7" x14ac:dyDescent="0.25">
      <c r="A178" s="203" t="s">
        <v>1402</v>
      </c>
      <c r="B178" s="314" t="s">
        <v>2386</v>
      </c>
      <c r="C178" s="315">
        <v>9.3083354077171001E-4</v>
      </c>
      <c r="D178" s="315">
        <v>6.0916384337784757E-3</v>
      </c>
      <c r="E178" s="218"/>
      <c r="F178" s="315">
        <v>1.2342418588355089E-3</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0.27761665590744655</v>
      </c>
      <c r="D182" s="315">
        <v>0.21113453223147388</v>
      </c>
      <c r="E182" s="218"/>
      <c r="F182" s="315">
        <v>0.27370811261933115</v>
      </c>
      <c r="G182" s="210"/>
    </row>
    <row r="183" spans="1:7" x14ac:dyDescent="0.25">
      <c r="A183" s="203" t="s">
        <v>1406</v>
      </c>
      <c r="B183" s="203" t="s">
        <v>610</v>
      </c>
      <c r="C183" s="315">
        <v>0.72238334409254701</v>
      </c>
      <c r="D183" s="315">
        <v>0.78886546776852551</v>
      </c>
      <c r="E183" s="218"/>
      <c r="F183" s="315">
        <v>0.72629188738066575</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v>6.0583059591957089E-2</v>
      </c>
      <c r="D192" s="315">
        <v>4.3327717197543053E-2</v>
      </c>
      <c r="E192" s="218"/>
      <c r="F192" s="315">
        <v>5.9568602637655697E-2</v>
      </c>
      <c r="G192" s="210"/>
    </row>
    <row r="193" spans="1:7" x14ac:dyDescent="0.25">
      <c r="A193" s="203" t="s">
        <v>1415</v>
      </c>
      <c r="B193" s="211" t="s">
        <v>622</v>
      </c>
      <c r="C193" s="315">
        <v>8.6425185893149126E-2</v>
      </c>
      <c r="D193" s="315">
        <v>8.1424406373041838E-2</v>
      </c>
      <c r="E193" s="218"/>
      <c r="F193" s="315">
        <v>8.6131185609344851E-2</v>
      </c>
      <c r="G193" s="210"/>
    </row>
    <row r="194" spans="1:7" x14ac:dyDescent="0.25">
      <c r="A194" s="203" t="s">
        <v>1416</v>
      </c>
      <c r="B194" s="211" t="s">
        <v>624</v>
      </c>
      <c r="C194" s="315">
        <v>7.6276273442679079E-2</v>
      </c>
      <c r="D194" s="315">
        <v>0.11940661392526526</v>
      </c>
      <c r="E194" s="217"/>
      <c r="F194" s="315">
        <v>7.8811944589843252E-2</v>
      </c>
      <c r="G194" s="210"/>
    </row>
    <row r="195" spans="1:7" x14ac:dyDescent="0.25">
      <c r="A195" s="203" t="s">
        <v>1417</v>
      </c>
      <c r="B195" s="211" t="s">
        <v>626</v>
      </c>
      <c r="C195" s="315">
        <v>0.11577620798154815</v>
      </c>
      <c r="D195" s="315">
        <v>0.19037951008765169</v>
      </c>
      <c r="E195" s="217"/>
      <c r="F195" s="315">
        <v>0.12016220258574074</v>
      </c>
      <c r="G195" s="210"/>
    </row>
    <row r="196" spans="1:7" x14ac:dyDescent="0.25">
      <c r="A196" s="203" t="s">
        <v>1418</v>
      </c>
      <c r="B196" s="211" t="s">
        <v>628</v>
      </c>
      <c r="C196" s="315">
        <v>0.66093927309066081</v>
      </c>
      <c r="D196" s="315">
        <v>0.56546175241649854</v>
      </c>
      <c r="E196" s="217"/>
      <c r="F196" s="315">
        <v>0.65532606457740983</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5.1164610072333867E-4</v>
      </c>
      <c r="D202" s="315">
        <v>2.9325020369550935E-4</v>
      </c>
      <c r="E202" s="218"/>
      <c r="F202" s="315">
        <v>4.9617973331177309E-4</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2">
        <f>(C239/D239)*1000</f>
        <v>2328.7652074026992</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28208.334536950013</v>
      </c>
      <c r="D215" s="316">
        <v>23166</v>
      </c>
      <c r="E215" s="212"/>
      <c r="F215" s="219">
        <f>IF($C$239=0,"",IF(C215="[for completion]","",IF(C215="","",C215/$C$239)))</f>
        <v>0.3099618894632466</v>
      </c>
      <c r="G215" s="219">
        <f>IF($D$239=0,"",IF(D215="[for completion]","",IF(D215="","",D215/$D$239)))</f>
        <v>0.59279920161723687</v>
      </c>
    </row>
    <row r="216" spans="1:7" x14ac:dyDescent="0.25">
      <c r="A216" s="203" t="s">
        <v>1422</v>
      </c>
      <c r="B216" s="308" t="s">
        <v>2388</v>
      </c>
      <c r="C216" s="309">
        <v>39376.788298000029</v>
      </c>
      <c r="D216" s="316">
        <v>14369</v>
      </c>
      <c r="E216" s="212"/>
      <c r="F216" s="219">
        <f t="shared" ref="F216:F238" si="1">IF($C$239=0,"",IF(C216="[for completion]","",IF(C216="","",C216/$C$239)))</f>
        <v>0.43268430774793371</v>
      </c>
      <c r="G216" s="219">
        <f t="shared" ref="G216:G238" si="2">IF($D$239=0,"",IF(D216="[for completion]","",IF(D216="","",D216/$D$239)))</f>
        <v>0.36769108728473093</v>
      </c>
    </row>
    <row r="217" spans="1:7" x14ac:dyDescent="0.25">
      <c r="A217" s="203" t="s">
        <v>1423</v>
      </c>
      <c r="B217" s="308" t="s">
        <v>2389</v>
      </c>
      <c r="C217" s="309">
        <v>11164.384403110034</v>
      </c>
      <c r="D217" s="316">
        <v>1258</v>
      </c>
      <c r="E217" s="212"/>
      <c r="F217" s="219">
        <f t="shared" si="1"/>
        <v>0.12267770292319258</v>
      </c>
      <c r="G217" s="219">
        <f t="shared" si="2"/>
        <v>3.2191202436090992E-2</v>
      </c>
    </row>
    <row r="218" spans="1:7" x14ac:dyDescent="0.25">
      <c r="A218" s="203" t="s">
        <v>1424</v>
      </c>
      <c r="B218" s="308" t="s">
        <v>2390</v>
      </c>
      <c r="C218" s="309">
        <v>6783.580306460005</v>
      </c>
      <c r="D218" s="316">
        <v>225</v>
      </c>
      <c r="E218" s="212"/>
      <c r="F218" s="219">
        <f t="shared" si="1"/>
        <v>7.4540074897429906E-2</v>
      </c>
      <c r="G218" s="219">
        <f t="shared" si="2"/>
        <v>5.7575680032754166E-3</v>
      </c>
    </row>
    <row r="219" spans="1:7" x14ac:dyDescent="0.25">
      <c r="A219" s="203" t="s">
        <v>1425</v>
      </c>
      <c r="B219" s="308" t="s">
        <v>2390</v>
      </c>
      <c r="C219" s="309">
        <v>3412.1735216700008</v>
      </c>
      <c r="D219" s="316">
        <v>49</v>
      </c>
      <c r="E219" s="212"/>
      <c r="F219" s="219">
        <f t="shared" si="1"/>
        <v>3.7494016194677827E-2</v>
      </c>
      <c r="G219" s="219">
        <f t="shared" si="2"/>
        <v>1.2538703651577574E-3</v>
      </c>
    </row>
    <row r="220" spans="1:7" x14ac:dyDescent="0.25">
      <c r="A220" s="203" t="s">
        <v>1426</v>
      </c>
      <c r="B220" s="308" t="s">
        <v>2391</v>
      </c>
      <c r="C220" s="309">
        <v>2060.5544738999997</v>
      </c>
      <c r="D220" s="316">
        <v>12</v>
      </c>
      <c r="E220" s="212"/>
      <c r="F220" s="219">
        <f t="shared" si="1"/>
        <v>2.2642008773519309E-2</v>
      </c>
      <c r="G220" s="219">
        <f t="shared" si="2"/>
        <v>3.0707029350802219E-4</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91005.815540090087</v>
      </c>
      <c r="D239" s="223">
        <f>SUM(D215:D238)</f>
        <v>39079</v>
      </c>
      <c r="E239" s="206"/>
      <c r="F239" s="224">
        <f>SUM(F215:F238)</f>
        <v>0.99999999999999989</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0.56714542219417796</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64466.600243928522</v>
      </c>
      <c r="D266" s="315" t="s">
        <v>808</v>
      </c>
      <c r="E266" s="203"/>
      <c r="F266" s="219">
        <f>IF($C$274=0,"",IF(C266="[for completion]","",IF(C266="","",C266/$C$274)))</f>
        <v>0.70837890810977455</v>
      </c>
      <c r="G266" s="219" t="str">
        <f>IF($D$274=0,"",IF(D266="[for completion]","",IF(D266="","",D266/$D$274)))</f>
        <v/>
      </c>
    </row>
    <row r="267" spans="1:7" x14ac:dyDescent="0.25">
      <c r="A267" s="203" t="s">
        <v>1467</v>
      </c>
      <c r="B267" s="203" t="s">
        <v>678</v>
      </c>
      <c r="C267" s="309">
        <v>10350.45020748203</v>
      </c>
      <c r="D267" s="315" t="s">
        <v>808</v>
      </c>
      <c r="E267" s="203"/>
      <c r="F267" s="219">
        <f t="shared" ref="F267:F273" si="5">IF($C$274=0,"",IF(C267="[for completion]","",IF(C267="","",C267/$C$274)))</f>
        <v>0.11373394267229477</v>
      </c>
      <c r="G267" s="219" t="str">
        <f t="shared" ref="G267:G273" si="6">IF($D$274=0,"",IF(D267="[for completion]","",IF(D267="","",D267/$D$274)))</f>
        <v/>
      </c>
    </row>
    <row r="268" spans="1:7" x14ac:dyDescent="0.25">
      <c r="A268" s="203" t="s">
        <v>1468</v>
      </c>
      <c r="B268" s="203" t="s">
        <v>680</v>
      </c>
      <c r="C268" s="309">
        <v>8277.1381129786441</v>
      </c>
      <c r="D268" s="315" t="s">
        <v>808</v>
      </c>
      <c r="E268" s="203"/>
      <c r="F268" s="219">
        <f t="shared" si="5"/>
        <v>9.0951749224557926E-2</v>
      </c>
      <c r="G268" s="219" t="str">
        <f t="shared" si="6"/>
        <v/>
      </c>
    </row>
    <row r="269" spans="1:7" x14ac:dyDescent="0.25">
      <c r="A269" s="203" t="s">
        <v>1469</v>
      </c>
      <c r="B269" s="203" t="s">
        <v>682</v>
      </c>
      <c r="C269" s="309">
        <v>5172.7817046928121</v>
      </c>
      <c r="D269" s="315" t="s">
        <v>808</v>
      </c>
      <c r="E269" s="203"/>
      <c r="F269" s="219">
        <f t="shared" si="5"/>
        <v>5.68401225129848E-2</v>
      </c>
      <c r="G269" s="219" t="str">
        <f t="shared" si="6"/>
        <v/>
      </c>
    </row>
    <row r="270" spans="1:7" x14ac:dyDescent="0.25">
      <c r="A270" s="203" t="s">
        <v>1470</v>
      </c>
      <c r="B270" s="203" t="s">
        <v>684</v>
      </c>
      <c r="C270" s="309">
        <v>2617.9095569350543</v>
      </c>
      <c r="D270" s="315" t="s">
        <v>808</v>
      </c>
      <c r="E270" s="203"/>
      <c r="F270" s="219">
        <f t="shared" si="5"/>
        <v>2.8766398514189558E-2</v>
      </c>
      <c r="G270" s="219" t="str">
        <f t="shared" si="6"/>
        <v/>
      </c>
    </row>
    <row r="271" spans="1:7" x14ac:dyDescent="0.25">
      <c r="A271" s="203" t="s">
        <v>1471</v>
      </c>
      <c r="B271" s="203" t="s">
        <v>686</v>
      </c>
      <c r="C271" s="309">
        <v>117.32509983012385</v>
      </c>
      <c r="D271" s="315" t="s">
        <v>808</v>
      </c>
      <c r="E271" s="203"/>
      <c r="F271" s="219">
        <f t="shared" si="5"/>
        <v>1.2892044220892632E-3</v>
      </c>
      <c r="G271" s="219" t="str">
        <f t="shared" si="6"/>
        <v/>
      </c>
    </row>
    <row r="272" spans="1:7" x14ac:dyDescent="0.25">
      <c r="A272" s="203" t="s">
        <v>1472</v>
      </c>
      <c r="B272" s="203" t="s">
        <v>688</v>
      </c>
      <c r="C272" s="309">
        <v>1.7770687449092881</v>
      </c>
      <c r="D272" s="315" t="s">
        <v>808</v>
      </c>
      <c r="E272" s="203"/>
      <c r="F272" s="219">
        <f t="shared" si="5"/>
        <v>1.9526980054658717E-5</v>
      </c>
      <c r="G272" s="219" t="str">
        <f t="shared" si="6"/>
        <v/>
      </c>
    </row>
    <row r="273" spans="1:7" x14ac:dyDescent="0.25">
      <c r="A273" s="203" t="s">
        <v>1473</v>
      </c>
      <c r="B273" s="203" t="s">
        <v>690</v>
      </c>
      <c r="C273" s="309">
        <v>1.8335454979060977</v>
      </c>
      <c r="D273" s="315" t="s">
        <v>808</v>
      </c>
      <c r="E273" s="203"/>
      <c r="F273" s="219">
        <f t="shared" si="5"/>
        <v>2.0147564054281579E-5</v>
      </c>
      <c r="G273" s="219" t="str">
        <f t="shared" si="6"/>
        <v/>
      </c>
    </row>
    <row r="274" spans="1:7" x14ac:dyDescent="0.25">
      <c r="A274" s="203" t="s">
        <v>1474</v>
      </c>
      <c r="B274" s="215" t="s">
        <v>130</v>
      </c>
      <c r="C274" s="220">
        <f>SUM(C266:C273)</f>
        <v>91005.815540090014</v>
      </c>
      <c r="D274" s="222">
        <f>SUM(D266:D273)</f>
        <v>0</v>
      </c>
      <c r="E274" s="203"/>
      <c r="F274" s="224">
        <f>SUM(F266:F273)</f>
        <v>0.99999999999999989</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0.70515187161594106</v>
      </c>
      <c r="D285" s="203"/>
      <c r="E285" s="206"/>
      <c r="F285" s="206"/>
      <c r="G285" s="206"/>
    </row>
    <row r="286" spans="1:7" x14ac:dyDescent="0.25">
      <c r="A286" s="203" t="s">
        <v>1485</v>
      </c>
      <c r="B286" s="203" t="s">
        <v>731</v>
      </c>
      <c r="C286" s="315">
        <v>2.5000232829051673E-3</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0.20253062606367583</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8.981747903747031E-2</v>
      </c>
      <c r="D290" s="203"/>
      <c r="E290" s="206"/>
      <c r="F290" s="206"/>
      <c r="G290" s="201"/>
    </row>
    <row r="291" spans="1:7" x14ac:dyDescent="0.25">
      <c r="A291" s="203" t="s">
        <v>1489</v>
      </c>
      <c r="B291" s="207" t="s">
        <v>737</v>
      </c>
      <c r="C291" s="317">
        <v>6.8610605741117076E-2</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2.1206873296353242E-2</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3" t="s">
        <v>2393</v>
      </c>
      <c r="C309" s="309">
        <v>36171.050074870189</v>
      </c>
      <c r="D309" s="316">
        <v>15210</v>
      </c>
      <c r="E309" s="198"/>
      <c r="F309" s="219">
        <f>IF($C$327=0,"",IF(C309="[for completion]","",IF(C309="","",C309/$C$327)))</f>
        <v>0.39745866635232846</v>
      </c>
      <c r="G309" s="219">
        <f>IF($D$327=0,"",IF(D309="[for completion]","",IF(D309="","",D309/$D$327)))</f>
        <v>0.42420861804490306</v>
      </c>
    </row>
    <row r="310" spans="1:7" x14ac:dyDescent="0.25">
      <c r="A310" s="194" t="s">
        <v>1507</v>
      </c>
      <c r="B310" s="373" t="s">
        <v>2394</v>
      </c>
      <c r="C310" s="309">
        <v>19938.08480217999</v>
      </c>
      <c r="D310" s="316">
        <v>9901</v>
      </c>
      <c r="E310" s="198"/>
      <c r="F310" s="219">
        <f t="shared" ref="F310:F326" si="7">IF($C$327=0,"",IF(C310="[for completion]","",IF(C310="","",C310/$C$327)))</f>
        <v>0.21908583186529254</v>
      </c>
      <c r="G310" s="219">
        <f t="shared" ref="G310:G326" si="8">IF($D$327=0,"",IF(D310="[for completion]","",IF(D310="","",D310/$D$327)))</f>
        <v>0.2761400083670339</v>
      </c>
    </row>
    <row r="311" spans="1:7" x14ac:dyDescent="0.25">
      <c r="A311" s="194" t="s">
        <v>1508</v>
      </c>
      <c r="B311" s="373" t="s">
        <v>2395</v>
      </c>
      <c r="C311" s="309">
        <v>3825.5138567499998</v>
      </c>
      <c r="D311" s="316">
        <v>453</v>
      </c>
      <c r="E311" s="198"/>
      <c r="F311" s="219">
        <f t="shared" si="7"/>
        <v>4.2035927418998607E-2</v>
      </c>
      <c r="G311" s="219">
        <f t="shared" si="8"/>
        <v>1.2634221168595732E-2</v>
      </c>
    </row>
    <row r="312" spans="1:7" x14ac:dyDescent="0.25">
      <c r="A312" s="194" t="s">
        <v>1509</v>
      </c>
      <c r="B312" s="373" t="s">
        <v>2396</v>
      </c>
      <c r="C312" s="309">
        <v>1994.3027912200005</v>
      </c>
      <c r="D312" s="316">
        <v>285</v>
      </c>
      <c r="E312" s="198"/>
      <c r="F312" s="219">
        <f t="shared" si="7"/>
        <v>2.1914014828442113E-2</v>
      </c>
      <c r="G312" s="219">
        <f t="shared" si="8"/>
        <v>7.9486821921628779E-3</v>
      </c>
    </row>
    <row r="313" spans="1:7" x14ac:dyDescent="0.25">
      <c r="A313" s="194" t="s">
        <v>1510</v>
      </c>
      <c r="B313" s="373" t="s">
        <v>2397</v>
      </c>
      <c r="C313" s="309">
        <v>266.74617310000002</v>
      </c>
      <c r="D313" s="316">
        <v>60</v>
      </c>
      <c r="E313" s="198"/>
      <c r="F313" s="219">
        <f t="shared" si="7"/>
        <v>2.9310893102484485E-3</v>
      </c>
      <c r="G313" s="219">
        <f t="shared" si="8"/>
        <v>1.6734067772974481E-3</v>
      </c>
    </row>
    <row r="314" spans="1:7" x14ac:dyDescent="0.25">
      <c r="A314" s="194" t="s">
        <v>1511</v>
      </c>
      <c r="B314" s="373" t="s">
        <v>2398</v>
      </c>
      <c r="C314" s="309">
        <v>82.079443170000019</v>
      </c>
      <c r="D314" s="316">
        <v>19</v>
      </c>
      <c r="E314" s="198"/>
      <c r="F314" s="219">
        <f t="shared" si="7"/>
        <v>9.0191426430151868E-4</v>
      </c>
      <c r="G314" s="219">
        <f t="shared" si="8"/>
        <v>5.2991214614419191E-4</v>
      </c>
    </row>
    <row r="315" spans="1:7" x14ac:dyDescent="0.25">
      <c r="A315" s="194" t="s">
        <v>1512</v>
      </c>
      <c r="B315" s="373" t="s">
        <v>2399</v>
      </c>
      <c r="C315" s="309">
        <v>1.2234759500000001</v>
      </c>
      <c r="D315" s="316">
        <v>2</v>
      </c>
      <c r="E315" s="198"/>
      <c r="F315" s="219">
        <f>IF($C$327=0,"",IF(C315="[for completion]","",IF(C315="","",C315/$C$327)))</f>
        <v>1.344393149755394E-5</v>
      </c>
      <c r="G315" s="219">
        <f t="shared" si="8"/>
        <v>5.5780225909914932E-5</v>
      </c>
    </row>
    <row r="316" spans="1:7" x14ac:dyDescent="0.25">
      <c r="A316" s="194" t="s">
        <v>1513</v>
      </c>
      <c r="B316" s="373" t="s">
        <v>2400</v>
      </c>
      <c r="C316" s="309">
        <v>9857.614473409998</v>
      </c>
      <c r="D316" s="316">
        <v>4072</v>
      </c>
      <c r="E316" s="198"/>
      <c r="F316" s="219">
        <f t="shared" si="7"/>
        <v>0.10831851145894633</v>
      </c>
      <c r="G316" s="219">
        <f t="shared" si="8"/>
        <v>0.11356853995258681</v>
      </c>
    </row>
    <row r="317" spans="1:7" x14ac:dyDescent="0.25">
      <c r="A317" s="194" t="s">
        <v>1514</v>
      </c>
      <c r="B317" s="373" t="s">
        <v>2401</v>
      </c>
      <c r="C317" s="309">
        <v>10773.152935489983</v>
      </c>
      <c r="D317" s="316">
        <v>4968</v>
      </c>
      <c r="E317" s="198"/>
      <c r="F317" s="219">
        <f t="shared" si="7"/>
        <v>0.11837873076082897</v>
      </c>
      <c r="G317" s="219">
        <f t="shared" si="8"/>
        <v>0.13855808116022869</v>
      </c>
    </row>
    <row r="318" spans="1:7" x14ac:dyDescent="0.25">
      <c r="A318" s="194" t="s">
        <v>1515</v>
      </c>
      <c r="B318" s="373" t="s">
        <v>2402</v>
      </c>
      <c r="C318" s="309">
        <v>4903.0130380500004</v>
      </c>
      <c r="D318" s="316">
        <v>413</v>
      </c>
      <c r="E318" s="198"/>
      <c r="F318" s="219">
        <f t="shared" si="7"/>
        <v>5.3875821110466474E-2</v>
      </c>
      <c r="G318" s="219">
        <f>IF($D$327=0,"",IF(D318="[for completion]","",IF(D318="","",D318/$D$327)))</f>
        <v>1.1518616650397434E-2</v>
      </c>
    </row>
    <row r="319" spans="1:7" x14ac:dyDescent="0.25">
      <c r="A319" s="194" t="s">
        <v>1516</v>
      </c>
      <c r="B319" s="373" t="s">
        <v>2403</v>
      </c>
      <c r="C319" s="309">
        <v>2575.4210316100016</v>
      </c>
      <c r="D319" s="316">
        <v>379</v>
      </c>
      <c r="E319" s="198"/>
      <c r="F319" s="219">
        <f t="shared" si="7"/>
        <v>2.8299521479212206E-2</v>
      </c>
      <c r="G319" s="219">
        <f t="shared" si="8"/>
        <v>1.0570352809928881E-2</v>
      </c>
    </row>
    <row r="320" spans="1:7" x14ac:dyDescent="0.25">
      <c r="A320" s="194" t="s">
        <v>1517</v>
      </c>
      <c r="B320" s="373" t="s">
        <v>2404</v>
      </c>
      <c r="C320" s="309">
        <v>231.70521909000007</v>
      </c>
      <c r="D320" s="316">
        <v>39</v>
      </c>
      <c r="E320" s="198"/>
      <c r="F320" s="219">
        <f t="shared" si="7"/>
        <v>2.5460484883840077E-3</v>
      </c>
      <c r="G320" s="219">
        <f t="shared" si="8"/>
        <v>1.0877144052433413E-3</v>
      </c>
    </row>
    <row r="321" spans="1:7" x14ac:dyDescent="0.25">
      <c r="A321" s="194" t="s">
        <v>1518</v>
      </c>
      <c r="B321" s="373" t="s">
        <v>2405</v>
      </c>
      <c r="C321" s="309">
        <v>39.901718129999999</v>
      </c>
      <c r="D321" s="316">
        <v>6</v>
      </c>
      <c r="E321" s="198"/>
      <c r="F321" s="219">
        <f t="shared" si="7"/>
        <v>4.3845239881864947E-4</v>
      </c>
      <c r="G321" s="219">
        <f t="shared" si="8"/>
        <v>1.6734067772974481E-4</v>
      </c>
    </row>
    <row r="322" spans="1:7" x14ac:dyDescent="0.25">
      <c r="A322" s="194" t="s">
        <v>1519</v>
      </c>
      <c r="B322" s="373" t="s">
        <v>2406</v>
      </c>
      <c r="C322" s="309"/>
      <c r="D322" s="316"/>
      <c r="E322" s="198"/>
      <c r="F322" s="219" t="str">
        <f t="shared" si="7"/>
        <v/>
      </c>
      <c r="G322" s="219" t="str">
        <f t="shared" si="8"/>
        <v/>
      </c>
    </row>
    <row r="323" spans="1:7" x14ac:dyDescent="0.25">
      <c r="A323" s="194" t="s">
        <v>1520</v>
      </c>
      <c r="B323" s="373"/>
      <c r="C323" s="309"/>
      <c r="D323" s="316"/>
      <c r="E323" s="198"/>
      <c r="F323" s="219" t="str">
        <f t="shared" si="7"/>
        <v/>
      </c>
      <c r="G323" s="219" t="str">
        <f t="shared" si="8"/>
        <v/>
      </c>
    </row>
    <row r="324" spans="1:7" x14ac:dyDescent="0.25">
      <c r="A324" s="194" t="s">
        <v>1521</v>
      </c>
      <c r="B324" s="373"/>
      <c r="C324" s="309"/>
      <c r="D324" s="316"/>
      <c r="E324" s="198"/>
      <c r="F324" s="219" t="str">
        <f t="shared" si="7"/>
        <v/>
      </c>
      <c r="G324" s="219" t="str">
        <f t="shared" si="8"/>
        <v/>
      </c>
    </row>
    <row r="325" spans="1:7" x14ac:dyDescent="0.25">
      <c r="A325" s="194" t="s">
        <v>1522</v>
      </c>
      <c r="B325" s="373"/>
      <c r="C325" s="309"/>
      <c r="D325" s="316"/>
      <c r="E325" s="198"/>
      <c r="F325" s="219" t="str">
        <f t="shared" si="7"/>
        <v/>
      </c>
      <c r="G325" s="219" t="str">
        <f t="shared" si="8"/>
        <v/>
      </c>
    </row>
    <row r="326" spans="1:7" x14ac:dyDescent="0.25">
      <c r="A326" s="194" t="s">
        <v>1523</v>
      </c>
      <c r="B326" s="210" t="s">
        <v>1640</v>
      </c>
      <c r="C326" s="273">
        <f>C367-C309-C310-C311-C312-C313-C314-C315-C316-C317-C318-C319-C320-C321-C322</f>
        <v>346.0065070698646</v>
      </c>
      <c r="D326" s="273">
        <f>D367-D309-D310-D311-D312-D313-D314-D315-D316-D317-D318-D319-D320-D321-D322</f>
        <v>48</v>
      </c>
      <c r="E326" s="198"/>
      <c r="F326" s="219">
        <f t="shared" si="7"/>
        <v>3.8020263322341335E-3</v>
      </c>
      <c r="G326" s="219">
        <f t="shared" si="8"/>
        <v>1.3387254218379585E-3</v>
      </c>
    </row>
    <row r="327" spans="1:7" x14ac:dyDescent="0.25">
      <c r="A327" s="194" t="s">
        <v>1524</v>
      </c>
      <c r="B327" s="200" t="s">
        <v>130</v>
      </c>
      <c r="C327" s="163">
        <f>SUM(C309:C326)</f>
        <v>91005.815540090029</v>
      </c>
      <c r="D327" s="222">
        <f>SUM(D309:D326)</f>
        <v>35855</v>
      </c>
      <c r="E327" s="198"/>
      <c r="F327" s="224">
        <f>SUM(F319:F326)</f>
        <v>3.5086048698649001E-2</v>
      </c>
      <c r="G327" s="224">
        <f>SUM(G319:G326)</f>
        <v>1.3164133314739923E-2</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3" t="s">
        <v>2407</v>
      </c>
      <c r="C332" s="309">
        <v>36171.050074870189</v>
      </c>
      <c r="D332" s="316">
        <v>15210</v>
      </c>
      <c r="E332" s="235"/>
      <c r="F332" s="219">
        <f>IF($C$350=0,"",IF(C332="[for completion]","",IF(C332="","",C332/$C$350)))</f>
        <v>0.39745866635232846</v>
      </c>
      <c r="G332" s="219">
        <f>IF($D$350=0,"",IF(D332="[for completion]","",IF(D332="","",D332/$D$350)))</f>
        <v>0.42420861804490306</v>
      </c>
    </row>
    <row r="333" spans="1:7" s="233" customFormat="1" x14ac:dyDescent="0.25">
      <c r="A333" s="250" t="s">
        <v>1529</v>
      </c>
      <c r="B333" s="373" t="s">
        <v>2408</v>
      </c>
      <c r="C333" s="309">
        <v>19938.08480217999</v>
      </c>
      <c r="D333" s="316">
        <v>9901</v>
      </c>
      <c r="E333" s="235"/>
      <c r="F333" s="219">
        <f t="shared" ref="F333:F349" si="9">IF($C$350=0,"",IF(C333="[for completion]","",IF(C333="","",C333/$C$350)))</f>
        <v>0.21908583186529254</v>
      </c>
      <c r="G333" s="219">
        <f t="shared" ref="G333:G349" si="10">IF($D$350=0,"",IF(D333="[for completion]","",IF(D333="","",D333/$D$350)))</f>
        <v>0.2761400083670339</v>
      </c>
    </row>
    <row r="334" spans="1:7" s="233" customFormat="1" x14ac:dyDescent="0.25">
      <c r="A334" s="250" t="s">
        <v>1530</v>
      </c>
      <c r="B334" s="373" t="s">
        <v>2409</v>
      </c>
      <c r="C334" s="309">
        <v>3825.5138567499998</v>
      </c>
      <c r="D334" s="316">
        <v>453</v>
      </c>
      <c r="E334" s="235"/>
      <c r="F334" s="219">
        <f t="shared" si="9"/>
        <v>4.2035927418998607E-2</v>
      </c>
      <c r="G334" s="219">
        <f t="shared" si="10"/>
        <v>1.2634221168595732E-2</v>
      </c>
    </row>
    <row r="335" spans="1:7" s="233" customFormat="1" x14ac:dyDescent="0.25">
      <c r="A335" s="250" t="s">
        <v>1531</v>
      </c>
      <c r="B335" s="373" t="s">
        <v>2410</v>
      </c>
      <c r="C335" s="309">
        <v>1994.3027912200005</v>
      </c>
      <c r="D335" s="316">
        <v>285</v>
      </c>
      <c r="E335" s="235"/>
      <c r="F335" s="219">
        <f t="shared" si="9"/>
        <v>2.1914014828442113E-2</v>
      </c>
      <c r="G335" s="219">
        <f t="shared" si="10"/>
        <v>7.9486821921628779E-3</v>
      </c>
    </row>
    <row r="336" spans="1:7" s="233" customFormat="1" x14ac:dyDescent="0.25">
      <c r="A336" s="250" t="s">
        <v>1532</v>
      </c>
      <c r="B336" s="373" t="s">
        <v>2411</v>
      </c>
      <c r="C336" s="309">
        <v>266.74617310000002</v>
      </c>
      <c r="D336" s="316">
        <v>60</v>
      </c>
      <c r="E336" s="235"/>
      <c r="F336" s="219">
        <f t="shared" si="9"/>
        <v>2.9310893102484485E-3</v>
      </c>
      <c r="G336" s="219">
        <f t="shared" si="10"/>
        <v>1.6734067772974481E-3</v>
      </c>
    </row>
    <row r="337" spans="1:7" s="233" customFormat="1" x14ac:dyDescent="0.25">
      <c r="A337" s="250" t="s">
        <v>1533</v>
      </c>
      <c r="B337" s="373" t="s">
        <v>2412</v>
      </c>
      <c r="C337" s="309">
        <v>82.079443170000019</v>
      </c>
      <c r="D337" s="316">
        <v>19</v>
      </c>
      <c r="E337" s="235"/>
      <c r="F337" s="219">
        <f t="shared" si="9"/>
        <v>9.0191426430151868E-4</v>
      </c>
      <c r="G337" s="219">
        <f t="shared" si="10"/>
        <v>5.2991214614419191E-4</v>
      </c>
    </row>
    <row r="338" spans="1:7" s="233" customFormat="1" x14ac:dyDescent="0.25">
      <c r="A338" s="250" t="s">
        <v>1534</v>
      </c>
      <c r="B338" s="373" t="s">
        <v>2413</v>
      </c>
      <c r="C338" s="309">
        <v>1.2234759500000001</v>
      </c>
      <c r="D338" s="316">
        <v>2</v>
      </c>
      <c r="E338" s="235"/>
      <c r="F338" s="219">
        <f t="shared" si="9"/>
        <v>1.344393149755394E-5</v>
      </c>
      <c r="G338" s="219">
        <f t="shared" si="10"/>
        <v>5.5780225909914932E-5</v>
      </c>
    </row>
    <row r="339" spans="1:7" s="233" customFormat="1" x14ac:dyDescent="0.25">
      <c r="A339" s="250" t="s">
        <v>1535</v>
      </c>
      <c r="B339" s="373" t="s">
        <v>2414</v>
      </c>
      <c r="C339" s="309">
        <v>9857.614473409998</v>
      </c>
      <c r="D339" s="316">
        <v>4072</v>
      </c>
      <c r="E339" s="235"/>
      <c r="F339" s="219">
        <f t="shared" si="9"/>
        <v>0.10831851145894633</v>
      </c>
      <c r="G339" s="219">
        <f t="shared" si="10"/>
        <v>0.11356853995258681</v>
      </c>
    </row>
    <row r="340" spans="1:7" s="233" customFormat="1" x14ac:dyDescent="0.25">
      <c r="A340" s="250" t="s">
        <v>1536</v>
      </c>
      <c r="B340" s="373" t="s">
        <v>2415</v>
      </c>
      <c r="C340" s="309">
        <v>10773.152935489983</v>
      </c>
      <c r="D340" s="316">
        <v>4968</v>
      </c>
      <c r="E340" s="235"/>
      <c r="F340" s="219">
        <f t="shared" si="9"/>
        <v>0.11837873076082897</v>
      </c>
      <c r="G340" s="219">
        <f t="shared" si="10"/>
        <v>0.13855808116022869</v>
      </c>
    </row>
    <row r="341" spans="1:7" s="233" customFormat="1" x14ac:dyDescent="0.25">
      <c r="A341" s="250" t="s">
        <v>1537</v>
      </c>
      <c r="B341" s="373" t="s">
        <v>2416</v>
      </c>
      <c r="C341" s="309">
        <v>4903.0130380500004</v>
      </c>
      <c r="D341" s="316">
        <v>413</v>
      </c>
      <c r="E341" s="235"/>
      <c r="F341" s="219">
        <f t="shared" si="9"/>
        <v>5.3875821110466474E-2</v>
      </c>
      <c r="G341" s="219">
        <f t="shared" si="10"/>
        <v>1.1518616650397434E-2</v>
      </c>
    </row>
    <row r="342" spans="1:7" s="233" customFormat="1" x14ac:dyDescent="0.25">
      <c r="A342" s="250" t="s">
        <v>1718</v>
      </c>
      <c r="B342" s="373" t="s">
        <v>2417</v>
      </c>
      <c r="C342" s="309">
        <v>2575.4210316100016</v>
      </c>
      <c r="D342" s="316">
        <v>379</v>
      </c>
      <c r="E342" s="235"/>
      <c r="F342" s="219">
        <f t="shared" si="9"/>
        <v>2.8299521479212206E-2</v>
      </c>
      <c r="G342" s="219">
        <f t="shared" si="10"/>
        <v>1.0570352809928881E-2</v>
      </c>
    </row>
    <row r="343" spans="1:7" s="233" customFormat="1" x14ac:dyDescent="0.25">
      <c r="A343" s="250" t="s">
        <v>1743</v>
      </c>
      <c r="B343" s="373" t="s">
        <v>2418</v>
      </c>
      <c r="C343" s="309">
        <v>231.70521909000007</v>
      </c>
      <c r="D343" s="316">
        <v>39</v>
      </c>
      <c r="E343" s="235"/>
      <c r="F343" s="219">
        <f t="shared" si="9"/>
        <v>2.5460484883840077E-3</v>
      </c>
      <c r="G343" s="219">
        <f>IF($D$350=0,"",IF(D343="[for completion]","",IF(D343="","",D343/$D$350)))</f>
        <v>1.0877144052433413E-3</v>
      </c>
    </row>
    <row r="344" spans="1:7" s="233" customFormat="1" x14ac:dyDescent="0.25">
      <c r="A344" s="250" t="s">
        <v>1744</v>
      </c>
      <c r="B344" s="373" t="s">
        <v>2419</v>
      </c>
      <c r="C344" s="309">
        <v>39.901718129999999</v>
      </c>
      <c r="D344" s="316">
        <v>6</v>
      </c>
      <c r="E344" s="235"/>
      <c r="F344" s="219">
        <f t="shared" si="9"/>
        <v>4.3845239881864947E-4</v>
      </c>
      <c r="G344" s="219">
        <f t="shared" si="10"/>
        <v>1.6734067772974481E-4</v>
      </c>
    </row>
    <row r="345" spans="1:7" s="233" customFormat="1" x14ac:dyDescent="0.25">
      <c r="A345" s="250" t="s">
        <v>1745</v>
      </c>
      <c r="B345" s="373" t="s">
        <v>2420</v>
      </c>
      <c r="C345" s="309"/>
      <c r="D345" s="316"/>
      <c r="E345" s="235"/>
      <c r="F345" s="219" t="str">
        <f t="shared" si="9"/>
        <v/>
      </c>
      <c r="G345" s="219" t="str">
        <f t="shared" si="10"/>
        <v/>
      </c>
    </row>
    <row r="346" spans="1:7" s="233" customFormat="1" x14ac:dyDescent="0.25">
      <c r="A346" s="250" t="s">
        <v>1746</v>
      </c>
      <c r="B346" s="373"/>
      <c r="C346" s="309"/>
      <c r="D346" s="316"/>
      <c r="E346" s="235"/>
      <c r="F346" s="219" t="str">
        <f t="shared" si="9"/>
        <v/>
      </c>
      <c r="G346" s="219" t="str">
        <f t="shared" si="10"/>
        <v/>
      </c>
    </row>
    <row r="347" spans="1:7" s="233" customFormat="1" x14ac:dyDescent="0.25">
      <c r="A347" s="250" t="s">
        <v>1747</v>
      </c>
      <c r="B347" s="373"/>
      <c r="C347" s="309"/>
      <c r="D347" s="316"/>
      <c r="E347" s="235"/>
      <c r="F347" s="219" t="str">
        <f>IF($C$350=0,"",IF(C347="[for completion]","",IF(C347="","",C347/$C$350)))</f>
        <v/>
      </c>
      <c r="G347" s="219" t="str">
        <f t="shared" si="10"/>
        <v/>
      </c>
    </row>
    <row r="348" spans="1:7" s="233" customFormat="1" x14ac:dyDescent="0.25">
      <c r="A348" s="250" t="s">
        <v>1748</v>
      </c>
      <c r="B348" s="373"/>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346.0065070698646</v>
      </c>
      <c r="D349" s="273">
        <f>D367-D332-D333-D334-D335-D336-D337-D338-D339-D340-D341-D342-D343-D344-D345</f>
        <v>48</v>
      </c>
      <c r="E349" s="235"/>
      <c r="F349" s="219">
        <f t="shared" si="9"/>
        <v>3.8020263322341335E-3</v>
      </c>
      <c r="G349" s="219">
        <f t="shared" si="10"/>
        <v>1.3387254218379585E-3</v>
      </c>
    </row>
    <row r="350" spans="1:7" s="233" customFormat="1" x14ac:dyDescent="0.25">
      <c r="A350" s="250" t="s">
        <v>1750</v>
      </c>
      <c r="B350" s="236" t="s">
        <v>130</v>
      </c>
      <c r="C350" s="163">
        <f>SUM(C332:C349)</f>
        <v>91005.815540090029</v>
      </c>
      <c r="D350" s="164">
        <f>SUM(D332:D349)</f>
        <v>35855</v>
      </c>
      <c r="E350" s="235"/>
      <c r="F350" s="224">
        <f>SUM(F332:F349)</f>
        <v>1.0000000000000002</v>
      </c>
      <c r="G350" s="224">
        <f>SUM(G332:G349)</f>
        <v>1</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2957.2764516600018</v>
      </c>
      <c r="D354" s="316">
        <v>1361</v>
      </c>
      <c r="E354" s="198"/>
      <c r="F354" s="334">
        <f>IF($C$367=0,"",IF(C354="[for completion]","",IF(C354="","",C354/$C$367)))</f>
        <v>3.249546673593906E-2</v>
      </c>
      <c r="G354" s="334">
        <f>IF($D$367=0,"",IF(D354="[for completion]","",IF(D354="","",D354/$D$367)))</f>
        <v>3.7958443731697114E-2</v>
      </c>
    </row>
    <row r="355" spans="1:7" x14ac:dyDescent="0.25">
      <c r="A355" s="250" t="s">
        <v>1540</v>
      </c>
      <c r="B355" s="200" t="s">
        <v>1240</v>
      </c>
      <c r="C355" s="309">
        <v>2479.6963142200007</v>
      </c>
      <c r="D355" s="316">
        <v>801</v>
      </c>
      <c r="E355" s="198"/>
      <c r="F355" s="334">
        <f t="shared" ref="F355:F366" si="11">IF($C$367=0,"",IF(C355="[for completion]","",IF(C355="","",C355/$C$367)))</f>
        <v>2.7247668728682957E-2</v>
      </c>
      <c r="G355" s="334">
        <f t="shared" ref="G355:G366" si="12">IF($D$367=0,"",IF(D355="[for completion]","",IF(D355="","",D355/$D$367)))</f>
        <v>2.2339980476920932E-2</v>
      </c>
    </row>
    <row r="356" spans="1:7" x14ac:dyDescent="0.25">
      <c r="A356" s="250" t="s">
        <v>1541</v>
      </c>
      <c r="B356" s="236" t="s">
        <v>1921</v>
      </c>
      <c r="C356" s="309">
        <v>5876.3542721599979</v>
      </c>
      <c r="D356" s="316">
        <v>822</v>
      </c>
      <c r="E356" s="198"/>
      <c r="F356" s="334">
        <f t="shared" si="11"/>
        <v>6.4571195118528851E-2</v>
      </c>
      <c r="G356" s="334">
        <f t="shared" si="12"/>
        <v>2.2925672848975037E-2</v>
      </c>
    </row>
    <row r="357" spans="1:7" x14ac:dyDescent="0.25">
      <c r="A357" s="250" t="s">
        <v>1542</v>
      </c>
      <c r="B357" s="200" t="s">
        <v>1241</v>
      </c>
      <c r="C357" s="309">
        <v>5099.3955355099979</v>
      </c>
      <c r="D357" s="316">
        <v>1018</v>
      </c>
      <c r="E357" s="198"/>
      <c r="F357" s="334">
        <f t="shared" si="11"/>
        <v>5.6033732627379228E-2</v>
      </c>
      <c r="G357" s="334">
        <f t="shared" si="12"/>
        <v>2.8392134988146703E-2</v>
      </c>
    </row>
    <row r="358" spans="1:7" x14ac:dyDescent="0.25">
      <c r="A358" s="250" t="s">
        <v>1543</v>
      </c>
      <c r="B358" s="200" t="s">
        <v>1242</v>
      </c>
      <c r="C358" s="309">
        <v>7483.441572460003</v>
      </c>
      <c r="D358" s="316">
        <v>1904</v>
      </c>
      <c r="E358" s="198"/>
      <c r="F358" s="334">
        <f t="shared" si="11"/>
        <v>8.2230366576555594E-2</v>
      </c>
      <c r="G358" s="334">
        <f t="shared" si="12"/>
        <v>5.3102775066239019E-2</v>
      </c>
    </row>
    <row r="359" spans="1:7" x14ac:dyDescent="0.25">
      <c r="A359" s="250" t="s">
        <v>1544</v>
      </c>
      <c r="B359" s="200" t="s">
        <v>1243</v>
      </c>
      <c r="C359" s="309">
        <v>4658.6445170399929</v>
      </c>
      <c r="D359" s="316">
        <v>2248</v>
      </c>
      <c r="E359" s="198"/>
      <c r="F359" s="334">
        <f t="shared" si="11"/>
        <v>5.1190624350679649E-2</v>
      </c>
      <c r="G359" s="334">
        <f t="shared" si="12"/>
        <v>6.2696973922744384E-2</v>
      </c>
    </row>
    <row r="360" spans="1:7" x14ac:dyDescent="0.25">
      <c r="A360" s="250" t="s">
        <v>1634</v>
      </c>
      <c r="B360" s="200" t="s">
        <v>1244</v>
      </c>
      <c r="C360" s="309">
        <v>1905.1703304599987</v>
      </c>
      <c r="D360" s="316">
        <v>753</v>
      </c>
      <c r="E360" s="198"/>
      <c r="F360" s="334">
        <f t="shared" si="11"/>
        <v>2.0934599829180476E-2</v>
      </c>
      <c r="G360" s="334">
        <f t="shared" si="12"/>
        <v>2.1001255055082973E-2</v>
      </c>
    </row>
    <row r="361" spans="1:7" x14ac:dyDescent="0.25">
      <c r="A361" s="330" t="s">
        <v>1635</v>
      </c>
      <c r="B361" s="200" t="s">
        <v>1245</v>
      </c>
      <c r="C361" s="309">
        <v>3171.5540352900011</v>
      </c>
      <c r="D361" s="316">
        <v>1209</v>
      </c>
      <c r="E361" s="198"/>
      <c r="F361" s="334">
        <f t="shared" si="11"/>
        <v>3.4850014984952944E-2</v>
      </c>
      <c r="G361" s="334">
        <f t="shared" si="12"/>
        <v>3.371914656254358E-2</v>
      </c>
    </row>
    <row r="362" spans="1:7" s="329" customFormat="1" x14ac:dyDescent="0.25">
      <c r="A362" s="330" t="s">
        <v>1756</v>
      </c>
      <c r="B362" s="336" t="s">
        <v>2295</v>
      </c>
      <c r="C362" s="220">
        <v>14364.844176340001</v>
      </c>
      <c r="D362" s="335">
        <v>7860</v>
      </c>
      <c r="E362" s="345"/>
      <c r="F362" s="334">
        <f t="shared" si="11"/>
        <v>0.15784534308153061</v>
      </c>
      <c r="G362" s="334">
        <f t="shared" si="12"/>
        <v>0.21921628782596569</v>
      </c>
    </row>
    <row r="363" spans="1:7" s="329" customFormat="1" x14ac:dyDescent="0.25">
      <c r="A363" s="330" t="s">
        <v>1757</v>
      </c>
      <c r="B363" s="335" t="s">
        <v>2298</v>
      </c>
      <c r="C363" s="220">
        <v>11002.946480089995</v>
      </c>
      <c r="D363" s="335">
        <v>5468</v>
      </c>
      <c r="E363" s="91"/>
      <c r="F363" s="334">
        <f t="shared" si="11"/>
        <v>0.12090377317967069</v>
      </c>
      <c r="G363" s="334">
        <f t="shared" si="12"/>
        <v>0.15250313763770743</v>
      </c>
    </row>
    <row r="364" spans="1:7" s="329" customFormat="1" x14ac:dyDescent="0.25">
      <c r="A364" s="330" t="s">
        <v>1758</v>
      </c>
      <c r="B364" s="335" t="s">
        <v>2296</v>
      </c>
      <c r="C364" s="220">
        <v>22059.581483260048</v>
      </c>
      <c r="D364" s="335">
        <v>8872</v>
      </c>
      <c r="E364" s="91"/>
      <c r="F364" s="334">
        <f t="shared" si="11"/>
        <v>0.2423974924277485</v>
      </c>
      <c r="G364" s="334">
        <f t="shared" si="12"/>
        <v>0.24744108213638266</v>
      </c>
    </row>
    <row r="365" spans="1:7" s="329" customFormat="1" x14ac:dyDescent="0.25">
      <c r="A365" s="330" t="s">
        <v>2319</v>
      </c>
      <c r="B365" s="336" t="s">
        <v>2297</v>
      </c>
      <c r="C365" s="220">
        <v>9421.2474475999916</v>
      </c>
      <c r="D365" s="335">
        <v>3487</v>
      </c>
      <c r="E365" s="345"/>
      <c r="F365" s="334">
        <f t="shared" si="11"/>
        <v>0.10352357584719109</v>
      </c>
      <c r="G365" s="334">
        <f t="shared" si="12"/>
        <v>9.7252823873936689E-2</v>
      </c>
    </row>
    <row r="366" spans="1:7" s="329" customFormat="1" x14ac:dyDescent="0.25">
      <c r="A366" s="330" t="s">
        <v>2320</v>
      </c>
      <c r="B366" s="335" t="s">
        <v>1640</v>
      </c>
      <c r="C366" s="349">
        <v>525.66292400000009</v>
      </c>
      <c r="D366" s="350">
        <v>52</v>
      </c>
      <c r="E366" s="345"/>
      <c r="F366" s="334">
        <f t="shared" si="11"/>
        <v>5.7761465119603728E-3</v>
      </c>
      <c r="G366" s="334">
        <f t="shared" si="12"/>
        <v>1.4502858736577884E-3</v>
      </c>
    </row>
    <row r="367" spans="1:7" s="329" customFormat="1" x14ac:dyDescent="0.25">
      <c r="A367" s="330" t="s">
        <v>2321</v>
      </c>
      <c r="B367" s="336" t="s">
        <v>130</v>
      </c>
      <c r="C367" s="349">
        <f>SUM(C354:C366)</f>
        <v>91005.815540090029</v>
      </c>
      <c r="D367" s="350">
        <f>SUM(D354:D366)</f>
        <v>35855</v>
      </c>
      <c r="E367" s="345"/>
      <c r="F367" s="332">
        <f>SUM(F354:F366)</f>
        <v>1</v>
      </c>
      <c r="G367" s="332">
        <f>SUM(G354:G366)</f>
        <v>1</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47426.070341830076</v>
      </c>
      <c r="D379" s="316">
        <v>24125</v>
      </c>
      <c r="E379" s="235"/>
      <c r="F379" s="219">
        <f>IF($C$386=0,"",IF(C379="[for completion]","",IF(C379="","",C379/$C$386)))</f>
        <v>0.52113230413212286</v>
      </c>
      <c r="G379" s="219">
        <f>IF($D$386=0,"",IF(D379="[for completion]","",IF(D379="","",D379/$D$386)))</f>
        <v>0.67284897503834895</v>
      </c>
    </row>
    <row r="380" spans="1:7" x14ac:dyDescent="0.25">
      <c r="A380" s="250" t="s">
        <v>1637</v>
      </c>
      <c r="B380" s="241" t="s">
        <v>1629</v>
      </c>
      <c r="C380" s="309">
        <v>8894.7474191100155</v>
      </c>
      <c r="D380" s="316">
        <v>4635</v>
      </c>
      <c r="E380" s="235"/>
      <c r="F380" s="219">
        <f>IF($C$386=0,"",IF(C380="[for completion]","",IF(C380="","",C380/$C$386)))</f>
        <v>9.7738230972631471E-2</v>
      </c>
      <c r="G380" s="219">
        <f t="shared" ref="G380:G385" si="15">IF($D$386=0,"",IF(D380="[for completion]","",IF(D380="","",D380/$D$386)))</f>
        <v>0.12927067354622787</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v>8079.6200528200006</v>
      </c>
      <c r="D382" s="316">
        <v>4344</v>
      </c>
      <c r="E382" s="235"/>
      <c r="F382" s="219">
        <f t="shared" si="16"/>
        <v>8.8781359794097472E-2</v>
      </c>
      <c r="G382" s="219">
        <f t="shared" si="15"/>
        <v>0.12115465067633524</v>
      </c>
    </row>
    <row r="383" spans="1:7" x14ac:dyDescent="0.25">
      <c r="A383" s="250" t="s">
        <v>1641</v>
      </c>
      <c r="B383" s="236" t="s">
        <v>1632</v>
      </c>
      <c r="C383" s="309">
        <v>26605.377726329956</v>
      </c>
      <c r="D383" s="316">
        <v>2751</v>
      </c>
      <c r="E383" s="235"/>
      <c r="F383" s="219">
        <f t="shared" si="16"/>
        <v>0.29234810510114828</v>
      </c>
      <c r="G383" s="219">
        <f t="shared" si="15"/>
        <v>7.6725700739087993E-2</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91005.815540090043</v>
      </c>
      <c r="D386" s="164">
        <f>SUM(D379:D385)</f>
        <v>35855</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31480.828930860138</v>
      </c>
      <c r="D389" s="316">
        <v>12359</v>
      </c>
      <c r="E389" s="235"/>
      <c r="F389" s="219">
        <f>IF($C$393=0,"",IF(C389="[for completion]","",IF(C389="","",C389/$C$393)))</f>
        <v>0.34592106827494029</v>
      </c>
      <c r="G389" s="219">
        <f>IF($D$393=0,"",IF(D389="[for completion]","",IF(D389="","",D389/$D$393)))</f>
        <v>0.34469390601031935</v>
      </c>
    </row>
    <row r="390" spans="1:7" x14ac:dyDescent="0.25">
      <c r="A390" s="250" t="s">
        <v>1737</v>
      </c>
      <c r="B390" s="241" t="s">
        <v>1823</v>
      </c>
      <c r="C390" s="309">
        <v>59524.986609229993</v>
      </c>
      <c r="D390" s="316">
        <v>23496</v>
      </c>
      <c r="E390" s="235"/>
      <c r="F390" s="219">
        <f>IF($C$393=0,"",IF(C390="[for completion]","",IF(C390="","",C390/$C$393)))</f>
        <v>0.65407893172505971</v>
      </c>
      <c r="G390" s="219">
        <f>IF($D$393=0,"",IF(D390="[for completion]","",IF(D390="","",D390/$D$393)))</f>
        <v>0.65530609398968065</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91005.815540090131</v>
      </c>
      <c r="D393" s="164">
        <f>SUM(D389:D392)</f>
        <v>35855</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16">
        <v>12332.534457249478</v>
      </c>
      <c r="E396" s="320"/>
      <c r="F396" s="352"/>
      <c r="G396" s="219" t="str">
        <f>IF($D$414=0,"",IF(D396="[for completion]","",IF(D396="","",D396/$D$414)))</f>
        <v/>
      </c>
    </row>
    <row r="397" spans="1:7" x14ac:dyDescent="0.25">
      <c r="A397" s="304" t="s">
        <v>1944</v>
      </c>
      <c r="B397" s="348" t="s">
        <v>1629</v>
      </c>
      <c r="C397" s="347"/>
      <c r="D397" s="316">
        <v>825.51002487816493</v>
      </c>
      <c r="E397" s="320"/>
      <c r="F397" s="352"/>
      <c r="G397" s="219" t="str">
        <f t="shared" ref="G397:G405" si="17">IF($D$414=0,"",IF(D397="[for completion]","",IF(D397="","",D397/$D$414)))</f>
        <v/>
      </c>
    </row>
    <row r="398" spans="1:7" x14ac:dyDescent="0.25">
      <c r="A398" s="304" t="s">
        <v>1945</v>
      </c>
      <c r="B398" s="336" t="s">
        <v>1630</v>
      </c>
      <c r="C398" s="347"/>
      <c r="D398" s="316"/>
      <c r="E398" s="320"/>
      <c r="F398" s="352"/>
      <c r="G398" s="219" t="str">
        <f t="shared" si="17"/>
        <v/>
      </c>
    </row>
    <row r="399" spans="1:7" x14ac:dyDescent="0.25">
      <c r="A399" s="304" t="s">
        <v>1946</v>
      </c>
      <c r="B399" s="336" t="s">
        <v>1631</v>
      </c>
      <c r="C399" s="347"/>
      <c r="D399" s="316">
        <v>1109.0893950372265</v>
      </c>
      <c r="E399" s="320"/>
      <c r="F399" s="352"/>
      <c r="G399" s="219" t="str">
        <f t="shared" si="17"/>
        <v/>
      </c>
    </row>
    <row r="400" spans="1:7" x14ac:dyDescent="0.25">
      <c r="A400" s="304" t="s">
        <v>1947</v>
      </c>
      <c r="B400" s="336" t="s">
        <v>1632</v>
      </c>
      <c r="C400" s="347"/>
      <c r="D400" s="316">
        <v>8738.0616344459195</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11460.706484758064</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153.0589265399999</v>
      </c>
      <c r="D449" s="309">
        <v>142</v>
      </c>
      <c r="E449" s="212"/>
      <c r="F449" s="219">
        <f>IF($C$473=0,"",IF(C449="[for completion]","",IF(C449="","",C449/$C$473)))</f>
        <v>2.6925612819239952E-2</v>
      </c>
      <c r="G449" s="219">
        <f>IF($D$473=0,"",IF(D449="[for completion]","",IF(D449="","",D449/$D$473)))</f>
        <v>0.28629032258064518</v>
      </c>
    </row>
    <row r="450" spans="1:7" x14ac:dyDescent="0.25">
      <c r="A450" s="239" t="s">
        <v>1549</v>
      </c>
      <c r="B450" s="308" t="s">
        <v>2388</v>
      </c>
      <c r="C450" s="309">
        <v>464.18064172999976</v>
      </c>
      <c r="D450" s="309">
        <v>138</v>
      </c>
      <c r="E450" s="212"/>
      <c r="F450" s="219">
        <f t="shared" ref="F450:F472" si="18">IF($C$473=0,"",IF(C450="[for completion]","",IF(C450="","",C450/$C$473)))</f>
        <v>8.1657101091337086E-2</v>
      </c>
      <c r="G450" s="219">
        <f t="shared" ref="G450:G472" si="19">IF($D$473=0,"",IF(D450="[for completion]","",IF(D450="","",D450/$D$473)))</f>
        <v>0.27822580645161288</v>
      </c>
    </row>
    <row r="451" spans="1:7" x14ac:dyDescent="0.25">
      <c r="A451" s="239" t="s">
        <v>1550</v>
      </c>
      <c r="B451" s="308" t="s">
        <v>2389</v>
      </c>
      <c r="C451" s="309">
        <v>1427.6418942900004</v>
      </c>
      <c r="D451" s="309">
        <v>148</v>
      </c>
      <c r="E451" s="212"/>
      <c r="F451" s="219">
        <f t="shared" si="18"/>
        <v>0.25114597207195904</v>
      </c>
      <c r="G451" s="219">
        <f t="shared" si="19"/>
        <v>0.29838709677419356</v>
      </c>
    </row>
    <row r="452" spans="1:7" x14ac:dyDescent="0.25">
      <c r="A452" s="239" t="s">
        <v>1551</v>
      </c>
      <c r="B452" s="308" t="s">
        <v>2390</v>
      </c>
      <c r="C452" s="309">
        <v>1294.83399289</v>
      </c>
      <c r="D452" s="309">
        <v>43</v>
      </c>
      <c r="E452" s="212"/>
      <c r="F452" s="219">
        <f t="shared" si="18"/>
        <v>0.2277828516498536</v>
      </c>
      <c r="G452" s="219">
        <f t="shared" si="19"/>
        <v>8.669354838709678E-2</v>
      </c>
    </row>
    <row r="453" spans="1:7" x14ac:dyDescent="0.25">
      <c r="A453" s="239" t="s">
        <v>1552</v>
      </c>
      <c r="B453" s="308" t="s">
        <v>2390</v>
      </c>
      <c r="C453" s="309">
        <v>1177.4207545699999</v>
      </c>
      <c r="D453" s="309">
        <v>19</v>
      </c>
      <c r="E453" s="212"/>
      <c r="F453" s="219">
        <f t="shared" si="18"/>
        <v>0.20712790870517486</v>
      </c>
      <c r="G453" s="219">
        <f t="shared" si="19"/>
        <v>3.8306451612903226E-2</v>
      </c>
    </row>
    <row r="454" spans="1:7" x14ac:dyDescent="0.25">
      <c r="A454" s="239" t="s">
        <v>1553</v>
      </c>
      <c r="B454" s="308" t="s">
        <v>2391</v>
      </c>
      <c r="C454" s="309">
        <v>1167.3742064199998</v>
      </c>
      <c r="D454" s="309">
        <v>6</v>
      </c>
      <c r="E454" s="212"/>
      <c r="F454" s="219">
        <f t="shared" si="18"/>
        <v>0.20536055366243544</v>
      </c>
      <c r="G454" s="219">
        <f t="shared" si="19"/>
        <v>1.2096774193548387E-2</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5684.51041644</v>
      </c>
      <c r="D473" s="304">
        <f>SUM(D449:D472)</f>
        <v>496</v>
      </c>
      <c r="E473" s="206"/>
      <c r="F473" s="224">
        <f>SUM(F449:F472)</f>
        <v>1</v>
      </c>
      <c r="G473" s="224">
        <f>SUM(G449:G472)</f>
        <v>0.99999999999999989</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0.42624485082061625</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5078.410097708067</v>
      </c>
      <c r="D500" s="315" t="s">
        <v>808</v>
      </c>
      <c r="E500" s="203"/>
      <c r="F500" s="219">
        <f>IF($C$508=0,"",IF(C500="[for completion]","",IF(C500="","",C500/$C$508)))</f>
        <v>0.89337686549415929</v>
      </c>
      <c r="G500" s="219" t="str">
        <f>IF($D$508=0,"",IF(D500="[for completion]","",IF(D500="","",D500/$D$508)))</f>
        <v/>
      </c>
    </row>
    <row r="501" spans="1:7" x14ac:dyDescent="0.25">
      <c r="A501" s="239" t="s">
        <v>1573</v>
      </c>
      <c r="B501" s="203" t="s">
        <v>678</v>
      </c>
      <c r="C501" s="309">
        <v>473.439127842554</v>
      </c>
      <c r="D501" s="315" t="s">
        <v>808</v>
      </c>
      <c r="E501" s="203"/>
      <c r="F501" s="219">
        <f t="shared" ref="F501:F507" si="22">IF($C$508=0,"",IF(C501="[for completion]","",IF(C501="","",C501/$C$508)))</f>
        <v>8.3285822904525769E-2</v>
      </c>
      <c r="G501" s="219" t="str">
        <f t="shared" ref="G501:G507" si="23">IF($D$508=0,"",IF(D501="[for completion]","",IF(D501="","",D501/$D$508)))</f>
        <v/>
      </c>
    </row>
    <row r="502" spans="1:7" x14ac:dyDescent="0.25">
      <c r="A502" s="239" t="s">
        <v>1574</v>
      </c>
      <c r="B502" s="203" t="s">
        <v>680</v>
      </c>
      <c r="C502" s="309">
        <v>121.47462140915036</v>
      </c>
      <c r="D502" s="315" t="s">
        <v>808</v>
      </c>
      <c r="E502" s="203"/>
      <c r="F502" s="219">
        <f t="shared" si="22"/>
        <v>2.1369407831118976E-2</v>
      </c>
      <c r="G502" s="219" t="str">
        <f t="shared" si="23"/>
        <v/>
      </c>
    </row>
    <row r="503" spans="1:7" x14ac:dyDescent="0.25">
      <c r="A503" s="239" t="s">
        <v>1575</v>
      </c>
      <c r="B503" s="239" t="s">
        <v>682</v>
      </c>
      <c r="C503" s="309">
        <v>9.1202954889985346</v>
      </c>
      <c r="D503" s="315" t="s">
        <v>808</v>
      </c>
      <c r="E503" s="203"/>
      <c r="F503" s="219">
        <f t="shared" si="22"/>
        <v>1.6044117823448792E-3</v>
      </c>
      <c r="G503" s="219" t="str">
        <f t="shared" si="23"/>
        <v/>
      </c>
    </row>
    <row r="504" spans="1:7" x14ac:dyDescent="0.25">
      <c r="A504" s="239" t="s">
        <v>1576</v>
      </c>
      <c r="B504" s="203" t="s">
        <v>684</v>
      </c>
      <c r="C504" s="309">
        <v>1.9314165086048194</v>
      </c>
      <c r="D504" s="315" t="s">
        <v>808</v>
      </c>
      <c r="E504" s="203"/>
      <c r="F504" s="219">
        <f t="shared" si="22"/>
        <v>3.3976831197617786E-4</v>
      </c>
      <c r="G504" s="219" t="str">
        <f t="shared" si="23"/>
        <v/>
      </c>
    </row>
    <row r="505" spans="1:7" x14ac:dyDescent="0.25">
      <c r="A505" s="239" t="s">
        <v>1577</v>
      </c>
      <c r="B505" s="203" t="s">
        <v>686</v>
      </c>
      <c r="C505" s="309">
        <v>0.13485748262740652</v>
      </c>
      <c r="D505" s="315" t="s">
        <v>808</v>
      </c>
      <c r="E505" s="203"/>
      <c r="F505" s="219">
        <f t="shared" si="22"/>
        <v>2.3723675874951207E-5</v>
      </c>
      <c r="G505" s="219" t="str">
        <f t="shared" si="23"/>
        <v/>
      </c>
    </row>
    <row r="506" spans="1:7" x14ac:dyDescent="0.25">
      <c r="A506" s="239" t="s">
        <v>1578</v>
      </c>
      <c r="B506" s="203" t="s">
        <v>688</v>
      </c>
      <c r="C506" s="309">
        <v>0</v>
      </c>
      <c r="D506" s="315" t="s">
        <v>808</v>
      </c>
      <c r="E506" s="203"/>
      <c r="F506" s="219">
        <f t="shared" si="22"/>
        <v>0</v>
      </c>
      <c r="G506" s="219" t="str">
        <f t="shared" si="23"/>
        <v/>
      </c>
    </row>
    <row r="507" spans="1:7" x14ac:dyDescent="0.25">
      <c r="A507" s="239" t="s">
        <v>1579</v>
      </c>
      <c r="B507" s="203" t="s">
        <v>690</v>
      </c>
      <c r="C507" s="309">
        <v>0</v>
      </c>
      <c r="D507" s="315" t="s">
        <v>808</v>
      </c>
      <c r="E507" s="203"/>
      <c r="F507" s="219">
        <f t="shared" si="22"/>
        <v>0</v>
      </c>
      <c r="G507" s="219" t="str">
        <f t="shared" si="23"/>
        <v/>
      </c>
    </row>
    <row r="508" spans="1:7" x14ac:dyDescent="0.25">
      <c r="A508" s="239" t="s">
        <v>1580</v>
      </c>
      <c r="B508" s="215" t="s">
        <v>130</v>
      </c>
      <c r="C508" s="220">
        <f>SUM(C500:C507)</f>
        <v>5684.5104164400018</v>
      </c>
      <c r="D508" s="223">
        <f>SUM(D500:D507)</f>
        <v>0</v>
      </c>
      <c r="E508" s="203"/>
      <c r="F508" s="240">
        <f>SUM(F500:F507)</f>
        <v>1</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9.696834308295757E-2</v>
      </c>
      <c r="D519" s="315"/>
      <c r="E519" s="203"/>
      <c r="F519" s="203"/>
      <c r="G519" s="203"/>
    </row>
    <row r="520" spans="1:7" x14ac:dyDescent="0.25">
      <c r="A520" s="239" t="s">
        <v>1653</v>
      </c>
      <c r="B520" s="210" t="s">
        <v>762</v>
      </c>
      <c r="C520" s="315">
        <v>0.44641680825861613</v>
      </c>
      <c r="D520" s="315"/>
      <c r="E520" s="203"/>
      <c r="F520" s="203"/>
      <c r="G520" s="203"/>
    </row>
    <row r="521" spans="1:7" x14ac:dyDescent="0.25">
      <c r="A521" s="239" t="s">
        <v>1654</v>
      </c>
      <c r="B521" s="210" t="s">
        <v>763</v>
      </c>
      <c r="C521" s="315">
        <v>3.7497351946711818E-2</v>
      </c>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6.2435376524874048E-2</v>
      </c>
      <c r="D523" s="315"/>
      <c r="E523" s="203"/>
      <c r="F523" s="203"/>
      <c r="G523" s="203"/>
    </row>
    <row r="524" spans="1:7" x14ac:dyDescent="0.25">
      <c r="A524" s="239" t="s">
        <v>1657</v>
      </c>
      <c r="B524" s="210" t="s">
        <v>766</v>
      </c>
      <c r="C524" s="315">
        <v>3.5007957074802643E-2</v>
      </c>
      <c r="D524" s="315"/>
      <c r="E524" s="203"/>
      <c r="F524" s="203"/>
      <c r="G524" s="203"/>
    </row>
    <row r="525" spans="1:7" x14ac:dyDescent="0.25">
      <c r="A525" s="239" t="s">
        <v>1658</v>
      </c>
      <c r="B525" s="210" t="s">
        <v>767</v>
      </c>
      <c r="C525" s="315">
        <v>5.5109578797498296E-2</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7.3393001232510574E-5</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0.26649119131330729</v>
      </c>
      <c r="D531" s="315"/>
      <c r="E531" s="203"/>
      <c r="F531" s="203"/>
      <c r="G531" s="203"/>
    </row>
    <row r="532" spans="1:7" x14ac:dyDescent="0.25">
      <c r="A532" s="239" t="s">
        <v>1835</v>
      </c>
      <c r="B532" s="207" t="s">
        <v>1818</v>
      </c>
      <c r="C532" s="315">
        <v>0.26649119131330729</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3" t="s">
        <v>2393</v>
      </c>
      <c r="C547" s="309">
        <v>1884.0761252900006</v>
      </c>
      <c r="D547" s="314">
        <v>142</v>
      </c>
      <c r="E547" s="198"/>
      <c r="F547" s="219">
        <f>IF($C$565=0,"",IF(C547="[for completion]","",IF(C547="","",C547/$C$565)))</f>
        <v>0.33144035057814664</v>
      </c>
      <c r="G547" s="219">
        <f>IF($D$565=0,"",IF(D547="[for completion]","",IF(D547="","",D547/$D$565)))</f>
        <v>0.31346578366445915</v>
      </c>
    </row>
    <row r="548" spans="1:7" x14ac:dyDescent="0.25">
      <c r="A548" s="250" t="s">
        <v>1721</v>
      </c>
      <c r="B548" s="373" t="s">
        <v>2394</v>
      </c>
      <c r="C548" s="309">
        <v>817.38871807999965</v>
      </c>
      <c r="D548" s="314">
        <v>85</v>
      </c>
      <c r="E548" s="198"/>
      <c r="F548" s="219">
        <f t="shared" ref="F548:F564" si="24">IF($C$565=0,"",IF(C548="[for completion]","",IF(C548="","",C548/$C$565)))</f>
        <v>0.14379228081209144</v>
      </c>
      <c r="G548" s="219">
        <f t="shared" ref="G548:G564" si="25">IF($D$565=0,"",IF(D548="[for completion]","",IF(D548="","",D548/$D$565)))</f>
        <v>0.18763796909492272</v>
      </c>
    </row>
    <row r="549" spans="1:7" x14ac:dyDescent="0.25">
      <c r="A549" s="250" t="s">
        <v>1722</v>
      </c>
      <c r="B549" s="373" t="s">
        <v>2395</v>
      </c>
      <c r="C549" s="309"/>
      <c r="D549" s="314"/>
      <c r="E549" s="198"/>
      <c r="F549" s="219" t="str">
        <f t="shared" si="24"/>
        <v/>
      </c>
      <c r="G549" s="219" t="str">
        <f t="shared" si="25"/>
        <v/>
      </c>
    </row>
    <row r="550" spans="1:7" x14ac:dyDescent="0.25">
      <c r="A550" s="250" t="s">
        <v>1723</v>
      </c>
      <c r="B550" s="373" t="s">
        <v>2396</v>
      </c>
      <c r="C550" s="309"/>
      <c r="D550" s="314"/>
      <c r="E550" s="198"/>
      <c r="F550" s="219" t="str">
        <f t="shared" si="24"/>
        <v/>
      </c>
      <c r="G550" s="219" t="str">
        <f t="shared" si="25"/>
        <v/>
      </c>
    </row>
    <row r="551" spans="1:7" x14ac:dyDescent="0.25">
      <c r="A551" s="250" t="s">
        <v>1724</v>
      </c>
      <c r="B551" s="373" t="s">
        <v>2397</v>
      </c>
      <c r="C551" s="309"/>
      <c r="D551" s="314"/>
      <c r="E551" s="198"/>
      <c r="F551" s="219" t="str">
        <f t="shared" si="24"/>
        <v/>
      </c>
      <c r="G551" s="219" t="str">
        <f t="shared" si="25"/>
        <v/>
      </c>
    </row>
    <row r="552" spans="1:7" x14ac:dyDescent="0.25">
      <c r="A552" s="250" t="s">
        <v>1838</v>
      </c>
      <c r="B552" s="373" t="s">
        <v>2398</v>
      </c>
      <c r="C552" s="309"/>
      <c r="D552" s="314"/>
      <c r="E552" s="198"/>
      <c r="F552" s="219" t="str">
        <f t="shared" si="24"/>
        <v/>
      </c>
      <c r="G552" s="219" t="str">
        <f t="shared" si="25"/>
        <v/>
      </c>
    </row>
    <row r="553" spans="1:7" x14ac:dyDescent="0.25">
      <c r="A553" s="250" t="s">
        <v>1839</v>
      </c>
      <c r="B553" s="373" t="s">
        <v>2399</v>
      </c>
      <c r="C553" s="309"/>
      <c r="D553" s="314"/>
      <c r="E553" s="198"/>
      <c r="F553" s="219" t="str">
        <f t="shared" si="24"/>
        <v/>
      </c>
      <c r="G553" s="219" t="str">
        <f t="shared" si="25"/>
        <v/>
      </c>
    </row>
    <row r="554" spans="1:7" x14ac:dyDescent="0.25">
      <c r="A554" s="250" t="s">
        <v>1840</v>
      </c>
      <c r="B554" s="373" t="s">
        <v>2400</v>
      </c>
      <c r="C554" s="309">
        <v>1749.4364263500006</v>
      </c>
      <c r="D554" s="314">
        <v>127</v>
      </c>
      <c r="E554" s="198"/>
      <c r="F554" s="219">
        <f t="shared" si="24"/>
        <v>0.30775498647878419</v>
      </c>
      <c r="G554" s="219">
        <f t="shared" si="25"/>
        <v>0.2803532008830022</v>
      </c>
    </row>
    <row r="555" spans="1:7" x14ac:dyDescent="0.25">
      <c r="A555" s="250" t="s">
        <v>1841</v>
      </c>
      <c r="B555" s="373" t="s">
        <v>2401</v>
      </c>
      <c r="C555" s="309">
        <v>1233.6091467200004</v>
      </c>
      <c r="D555" s="314">
        <v>99</v>
      </c>
      <c r="E555" s="198"/>
      <c r="F555" s="219">
        <f t="shared" si="24"/>
        <v>0.21701238213097762</v>
      </c>
      <c r="G555" s="219">
        <f t="shared" si="25"/>
        <v>0.2185430463576159</v>
      </c>
    </row>
    <row r="556" spans="1:7" x14ac:dyDescent="0.25">
      <c r="A556" s="250" t="s">
        <v>1842</v>
      </c>
      <c r="B556" s="373" t="s">
        <v>2402</v>
      </c>
      <c r="C556" s="309"/>
      <c r="D556" s="314"/>
      <c r="E556" s="198"/>
      <c r="F556" s="219" t="str">
        <f t="shared" si="24"/>
        <v/>
      </c>
      <c r="G556" s="219" t="str">
        <f t="shared" si="25"/>
        <v/>
      </c>
    </row>
    <row r="557" spans="1:7" x14ac:dyDescent="0.25">
      <c r="A557" s="250" t="s">
        <v>1843</v>
      </c>
      <c r="B557" s="373" t="s">
        <v>2403</v>
      </c>
      <c r="C557" s="309"/>
      <c r="D557" s="314"/>
      <c r="E557" s="198"/>
      <c r="F557" s="219" t="str">
        <f t="shared" si="24"/>
        <v/>
      </c>
      <c r="G557" s="219" t="str">
        <f t="shared" si="25"/>
        <v/>
      </c>
    </row>
    <row r="558" spans="1:7" x14ac:dyDescent="0.25">
      <c r="A558" s="250" t="s">
        <v>1844</v>
      </c>
      <c r="B558" s="373" t="s">
        <v>2404</v>
      </c>
      <c r="C558" s="309"/>
      <c r="D558" s="314"/>
      <c r="E558" s="198"/>
      <c r="F558" s="219" t="str">
        <f t="shared" si="24"/>
        <v/>
      </c>
      <c r="G558" s="219" t="str">
        <f t="shared" si="25"/>
        <v/>
      </c>
    </row>
    <row r="559" spans="1:7" x14ac:dyDescent="0.25">
      <c r="A559" s="250" t="s">
        <v>1845</v>
      </c>
      <c r="B559" s="373" t="s">
        <v>2405</v>
      </c>
      <c r="C559" s="309"/>
      <c r="D559" s="314"/>
      <c r="E559" s="198"/>
      <c r="F559" s="219" t="str">
        <f t="shared" si="24"/>
        <v/>
      </c>
      <c r="G559" s="219" t="str">
        <f t="shared" si="25"/>
        <v/>
      </c>
    </row>
    <row r="560" spans="1:7" x14ac:dyDescent="0.25">
      <c r="A560" s="250" t="s">
        <v>1846</v>
      </c>
      <c r="B560" s="373" t="s">
        <v>2406</v>
      </c>
      <c r="C560" s="309"/>
      <c r="D560" s="314"/>
      <c r="E560" s="198"/>
      <c r="F560" s="219" t="str">
        <f t="shared" si="24"/>
        <v/>
      </c>
      <c r="G560" s="219" t="str">
        <f t="shared" si="25"/>
        <v/>
      </c>
    </row>
    <row r="561" spans="1:7" x14ac:dyDescent="0.25">
      <c r="A561" s="250" t="s">
        <v>1847</v>
      </c>
      <c r="B561" s="373"/>
      <c r="C561" s="309"/>
      <c r="D561" s="314"/>
      <c r="E561" s="198"/>
      <c r="F561" s="219" t="str">
        <f t="shared" si="24"/>
        <v/>
      </c>
      <c r="G561" s="219" t="str">
        <f t="shared" si="25"/>
        <v/>
      </c>
    </row>
    <row r="562" spans="1:7" x14ac:dyDescent="0.25">
      <c r="A562" s="250" t="s">
        <v>1848</v>
      </c>
      <c r="B562" s="373"/>
      <c r="C562" s="309"/>
      <c r="D562" s="314"/>
      <c r="E562" s="198"/>
      <c r="F562" s="219" t="str">
        <f t="shared" si="24"/>
        <v/>
      </c>
      <c r="G562" s="219" t="str">
        <f t="shared" si="25"/>
        <v/>
      </c>
    </row>
    <row r="563" spans="1:7" x14ac:dyDescent="0.25">
      <c r="A563" s="250" t="s">
        <v>1849</v>
      </c>
      <c r="B563" s="373"/>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5684.5104164400018</v>
      </c>
      <c r="D565" s="164">
        <f>SUM(D547:D564)</f>
        <v>453</v>
      </c>
      <c r="E565" s="198"/>
      <c r="F565" s="240">
        <f>SUM(F547:F564)</f>
        <v>0.99999999999999989</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3" t="s">
        <v>2407</v>
      </c>
      <c r="C570" s="309">
        <v>1884.0761252900006</v>
      </c>
      <c r="D570" s="316">
        <v>142</v>
      </c>
      <c r="E570" s="235"/>
      <c r="F570" s="219">
        <f>IF($C$588=0,"",IF(C570="[for completion]","",IF(C570="","",C570/$C$588)))</f>
        <v>0.33144035057814664</v>
      </c>
      <c r="G570" s="219">
        <f>IF($D$588=0,"",IF(D570="[for completion]","",IF(D570="","",D570/$D$588)))</f>
        <v>0.31346578366445915</v>
      </c>
    </row>
    <row r="571" spans="1:7" s="233" customFormat="1" x14ac:dyDescent="0.25">
      <c r="A571" s="250" t="s">
        <v>1853</v>
      </c>
      <c r="B571" s="373" t="s">
        <v>2408</v>
      </c>
      <c r="C571" s="309">
        <v>817.38871807999965</v>
      </c>
      <c r="D571" s="316">
        <v>85</v>
      </c>
      <c r="E571" s="235"/>
      <c r="F571" s="219">
        <f t="shared" ref="F571:F587" si="26">IF($C$588=0,"",IF(C571="[for completion]","",IF(C571="","",C571/$C$588)))</f>
        <v>0.14379228081209144</v>
      </c>
      <c r="G571" s="219">
        <f t="shared" ref="G571:G587" si="27">IF($D$588=0,"",IF(D571="[for completion]","",IF(D571="","",D571/$D$588)))</f>
        <v>0.18763796909492272</v>
      </c>
    </row>
    <row r="572" spans="1:7" s="233" customFormat="1" x14ac:dyDescent="0.25">
      <c r="A572" s="250" t="s">
        <v>1854</v>
      </c>
      <c r="B572" s="373" t="s">
        <v>2409</v>
      </c>
      <c r="C572" s="309"/>
      <c r="D572" s="316"/>
      <c r="E572" s="235"/>
      <c r="F572" s="219" t="str">
        <f t="shared" si="26"/>
        <v/>
      </c>
      <c r="G572" s="219" t="str">
        <f t="shared" si="27"/>
        <v/>
      </c>
    </row>
    <row r="573" spans="1:7" s="233" customFormat="1" x14ac:dyDescent="0.25">
      <c r="A573" s="250" t="s">
        <v>1855</v>
      </c>
      <c r="B573" s="373" t="s">
        <v>2410</v>
      </c>
      <c r="C573" s="309"/>
      <c r="D573" s="316"/>
      <c r="E573" s="235"/>
      <c r="F573" s="219" t="str">
        <f t="shared" si="26"/>
        <v/>
      </c>
      <c r="G573" s="219" t="str">
        <f t="shared" si="27"/>
        <v/>
      </c>
    </row>
    <row r="574" spans="1:7" s="233" customFormat="1" x14ac:dyDescent="0.25">
      <c r="A574" s="250" t="s">
        <v>1856</v>
      </c>
      <c r="B574" s="373" t="s">
        <v>2411</v>
      </c>
      <c r="C574" s="309"/>
      <c r="D574" s="316"/>
      <c r="E574" s="235"/>
      <c r="F574" s="219" t="str">
        <f t="shared" si="26"/>
        <v/>
      </c>
      <c r="G574" s="219" t="str">
        <f t="shared" si="27"/>
        <v/>
      </c>
    </row>
    <row r="575" spans="1:7" s="233" customFormat="1" x14ac:dyDescent="0.25">
      <c r="A575" s="250" t="s">
        <v>1857</v>
      </c>
      <c r="B575" s="373" t="s">
        <v>2412</v>
      </c>
      <c r="C575" s="309"/>
      <c r="D575" s="316"/>
      <c r="E575" s="235"/>
      <c r="F575" s="219" t="str">
        <f t="shared" si="26"/>
        <v/>
      </c>
      <c r="G575" s="219" t="str">
        <f t="shared" si="27"/>
        <v/>
      </c>
    </row>
    <row r="576" spans="1:7" s="233" customFormat="1" x14ac:dyDescent="0.25">
      <c r="A576" s="250" t="s">
        <v>1858</v>
      </c>
      <c r="B576" s="373" t="s">
        <v>2413</v>
      </c>
      <c r="C576" s="309"/>
      <c r="D576" s="316"/>
      <c r="E576" s="235"/>
      <c r="F576" s="219" t="str">
        <f t="shared" si="26"/>
        <v/>
      </c>
      <c r="G576" s="219" t="str">
        <f t="shared" si="27"/>
        <v/>
      </c>
    </row>
    <row r="577" spans="1:7" s="233" customFormat="1" x14ac:dyDescent="0.25">
      <c r="A577" s="250" t="s">
        <v>1859</v>
      </c>
      <c r="B577" s="373" t="s">
        <v>2414</v>
      </c>
      <c r="C577" s="309">
        <v>1749.4364263500006</v>
      </c>
      <c r="D577" s="316">
        <v>127</v>
      </c>
      <c r="E577" s="235"/>
      <c r="F577" s="219">
        <f t="shared" si="26"/>
        <v>0.30775498647878419</v>
      </c>
      <c r="G577" s="219">
        <f t="shared" si="27"/>
        <v>0.2803532008830022</v>
      </c>
    </row>
    <row r="578" spans="1:7" s="233" customFormat="1" x14ac:dyDescent="0.25">
      <c r="A578" s="250" t="s">
        <v>1860</v>
      </c>
      <c r="B578" s="373" t="s">
        <v>2415</v>
      </c>
      <c r="C578" s="309">
        <v>1233.6091467200004</v>
      </c>
      <c r="D578" s="316">
        <v>99</v>
      </c>
      <c r="E578" s="235"/>
      <c r="F578" s="219">
        <f t="shared" si="26"/>
        <v>0.21701238213097762</v>
      </c>
      <c r="G578" s="219">
        <f t="shared" si="27"/>
        <v>0.2185430463576159</v>
      </c>
    </row>
    <row r="579" spans="1:7" s="233" customFormat="1" x14ac:dyDescent="0.25">
      <c r="A579" s="250" t="s">
        <v>1861</v>
      </c>
      <c r="B579" s="373" t="s">
        <v>2416</v>
      </c>
      <c r="C579" s="309"/>
      <c r="D579" s="316"/>
      <c r="E579" s="235"/>
      <c r="F579" s="219" t="str">
        <f t="shared" si="26"/>
        <v/>
      </c>
      <c r="G579" s="219" t="str">
        <f t="shared" si="27"/>
        <v/>
      </c>
    </row>
    <row r="580" spans="1:7" s="233" customFormat="1" x14ac:dyDescent="0.25">
      <c r="A580" s="250" t="s">
        <v>1862</v>
      </c>
      <c r="B580" s="373" t="s">
        <v>2417</v>
      </c>
      <c r="C580" s="309"/>
      <c r="D580" s="316"/>
      <c r="E580" s="235"/>
      <c r="F580" s="219" t="str">
        <f t="shared" si="26"/>
        <v/>
      </c>
      <c r="G580" s="219" t="str">
        <f t="shared" si="27"/>
        <v/>
      </c>
    </row>
    <row r="581" spans="1:7" s="233" customFormat="1" x14ac:dyDescent="0.25">
      <c r="A581" s="250" t="s">
        <v>2025</v>
      </c>
      <c r="B581" s="373" t="s">
        <v>2418</v>
      </c>
      <c r="C581" s="309"/>
      <c r="D581" s="316"/>
      <c r="E581" s="235"/>
      <c r="F581" s="219" t="str">
        <f t="shared" si="26"/>
        <v/>
      </c>
      <c r="G581" s="219" t="str">
        <f t="shared" si="27"/>
        <v/>
      </c>
    </row>
    <row r="582" spans="1:7" s="233" customFormat="1" x14ac:dyDescent="0.25">
      <c r="A582" s="250" t="s">
        <v>2026</v>
      </c>
      <c r="B582" s="373" t="s">
        <v>2419</v>
      </c>
      <c r="C582" s="309"/>
      <c r="D582" s="316"/>
      <c r="E582" s="235"/>
      <c r="F582" s="219" t="str">
        <f t="shared" si="26"/>
        <v/>
      </c>
      <c r="G582" s="219" t="str">
        <f t="shared" si="27"/>
        <v/>
      </c>
    </row>
    <row r="583" spans="1:7" s="233" customFormat="1" x14ac:dyDescent="0.25">
      <c r="A583" s="250" t="s">
        <v>2027</v>
      </c>
      <c r="B583" s="373" t="s">
        <v>2420</v>
      </c>
      <c r="C583" s="309"/>
      <c r="D583" s="316"/>
      <c r="E583" s="235"/>
      <c r="F583" s="219" t="str">
        <f t="shared" si="26"/>
        <v/>
      </c>
      <c r="G583" s="219" t="str">
        <f t="shared" si="27"/>
        <v/>
      </c>
    </row>
    <row r="584" spans="1:7" s="233" customFormat="1" x14ac:dyDescent="0.25">
      <c r="A584" s="250" t="s">
        <v>2028</v>
      </c>
      <c r="B584" s="373"/>
      <c r="C584" s="309"/>
      <c r="D584" s="316"/>
      <c r="E584" s="235"/>
      <c r="F584" s="219" t="str">
        <f t="shared" si="26"/>
        <v/>
      </c>
      <c r="G584" s="219" t="str">
        <f t="shared" si="27"/>
        <v/>
      </c>
    </row>
    <row r="585" spans="1:7" s="233" customFormat="1" x14ac:dyDescent="0.25">
      <c r="A585" s="250" t="s">
        <v>2029</v>
      </c>
      <c r="B585" s="373"/>
      <c r="C585" s="309"/>
      <c r="D585" s="316"/>
      <c r="E585" s="235"/>
      <c r="F585" s="219" t="str">
        <f t="shared" si="26"/>
        <v/>
      </c>
      <c r="G585" s="219" t="str">
        <f t="shared" si="27"/>
        <v/>
      </c>
    </row>
    <row r="586" spans="1:7" s="233" customFormat="1" x14ac:dyDescent="0.25">
      <c r="A586" s="250" t="s">
        <v>2030</v>
      </c>
      <c r="B586" s="373"/>
      <c r="C586" s="309"/>
      <c r="D586" s="316"/>
      <c r="E586" s="235"/>
      <c r="F586" s="219" t="str">
        <f t="shared" si="26"/>
        <v/>
      </c>
      <c r="G586" s="219" t="str">
        <f t="shared" si="27"/>
        <v/>
      </c>
    </row>
    <row r="587" spans="1:7" s="233" customFormat="1" x14ac:dyDescent="0.25">
      <c r="A587" s="250" t="s">
        <v>2031</v>
      </c>
      <c r="B587" s="210" t="s">
        <v>1640</v>
      </c>
      <c r="C587" s="309"/>
      <c r="D587" s="316"/>
      <c r="E587" s="235"/>
      <c r="F587" s="219" t="str">
        <f t="shared" si="26"/>
        <v/>
      </c>
      <c r="G587" s="219" t="str">
        <f t="shared" si="27"/>
        <v/>
      </c>
    </row>
    <row r="588" spans="1:7" s="233" customFormat="1" x14ac:dyDescent="0.25">
      <c r="A588" s="250" t="s">
        <v>2032</v>
      </c>
      <c r="B588" s="236" t="s">
        <v>130</v>
      </c>
      <c r="C588" s="163">
        <f>SUM(C570:C587)</f>
        <v>5684.5104164400018</v>
      </c>
      <c r="D588" s="164">
        <f>SUM(D570:D587)</f>
        <v>453</v>
      </c>
      <c r="E588" s="235"/>
      <c r="F588" s="240">
        <f>SUM(F570:F587)</f>
        <v>0.99999999999999989</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09">
        <v>83.552080680000017</v>
      </c>
      <c r="D590" s="314">
        <v>19</v>
      </c>
      <c r="E590" s="198"/>
      <c r="F590" s="219">
        <f t="shared" ref="F590:F597" si="28">IF($C$603=0,"",IF(C590="[for completion]","",IF(C590="","",C590/$C$603)))</f>
        <v>1.4698201702359729E-2</v>
      </c>
      <c r="G590" s="219">
        <f t="shared" ref="G590:G597" si="29">IF($D$603=0,"",IF(D590="[for completion]","",IF(D590="","",D590/$D$603)))</f>
        <v>4.194260485651214E-2</v>
      </c>
    </row>
    <row r="591" spans="1:7" x14ac:dyDescent="0.25">
      <c r="A591" s="250" t="s">
        <v>1864</v>
      </c>
      <c r="B591" s="236" t="s">
        <v>1240</v>
      </c>
      <c r="C591" s="309">
        <v>98.066814219999998</v>
      </c>
      <c r="D591" s="314">
        <v>9</v>
      </c>
      <c r="E591" s="198"/>
      <c r="F591" s="219">
        <f t="shared" si="28"/>
        <v>1.7251584927416783E-2</v>
      </c>
      <c r="G591" s="219">
        <f t="shared" si="29"/>
        <v>1.9867549668874173E-2</v>
      </c>
    </row>
    <row r="592" spans="1:7" x14ac:dyDescent="0.25">
      <c r="A592" s="250" t="s">
        <v>1865</v>
      </c>
      <c r="B592" s="236" t="s">
        <v>1921</v>
      </c>
      <c r="C592" s="309">
        <v>80.403009679999997</v>
      </c>
      <c r="D592" s="314">
        <v>9</v>
      </c>
      <c r="E592" s="198"/>
      <c r="F592" s="219">
        <f t="shared" si="28"/>
        <v>1.4144227697686839E-2</v>
      </c>
      <c r="G592" s="219">
        <f t="shared" si="29"/>
        <v>1.9867549668874173E-2</v>
      </c>
    </row>
    <row r="593" spans="1:7" x14ac:dyDescent="0.25">
      <c r="A593" s="250" t="s">
        <v>1866</v>
      </c>
      <c r="B593" s="236" t="s">
        <v>1241</v>
      </c>
      <c r="C593" s="309">
        <v>373.11231169999991</v>
      </c>
      <c r="D593" s="314">
        <v>24</v>
      </c>
      <c r="E593" s="198"/>
      <c r="F593" s="219">
        <f t="shared" si="28"/>
        <v>6.5636666021568563E-2</v>
      </c>
      <c r="G593" s="219">
        <f t="shared" si="29"/>
        <v>5.2980132450331126E-2</v>
      </c>
    </row>
    <row r="594" spans="1:7" x14ac:dyDescent="0.25">
      <c r="A594" s="250" t="s">
        <v>1867</v>
      </c>
      <c r="B594" s="236" t="s">
        <v>1242</v>
      </c>
      <c r="C594" s="309">
        <v>283.46360184999998</v>
      </c>
      <c r="D594" s="314">
        <v>28</v>
      </c>
      <c r="E594" s="198"/>
      <c r="F594" s="219">
        <f t="shared" si="28"/>
        <v>4.9865965770808249E-2</v>
      </c>
      <c r="G594" s="219">
        <f t="shared" si="29"/>
        <v>6.1810154525386317E-2</v>
      </c>
    </row>
    <row r="595" spans="1:7" x14ac:dyDescent="0.25">
      <c r="A595" s="250" t="s">
        <v>2033</v>
      </c>
      <c r="B595" s="236" t="s">
        <v>1243</v>
      </c>
      <c r="C595" s="309">
        <v>335.63513094999996</v>
      </c>
      <c r="D595" s="314">
        <v>35</v>
      </c>
      <c r="E595" s="198"/>
      <c r="F595" s="219">
        <f t="shared" si="28"/>
        <v>5.9043806126086035E-2</v>
      </c>
      <c r="G595" s="219">
        <f t="shared" si="29"/>
        <v>7.7262693156732898E-2</v>
      </c>
    </row>
    <row r="596" spans="1:7" x14ac:dyDescent="0.25">
      <c r="A596" s="250" t="s">
        <v>2034</v>
      </c>
      <c r="B596" s="236" t="s">
        <v>1244</v>
      </c>
      <c r="C596" s="309">
        <v>309.90156767999991</v>
      </c>
      <c r="D596" s="314">
        <v>32</v>
      </c>
      <c r="E596" s="198"/>
      <c r="F596" s="219">
        <f t="shared" si="28"/>
        <v>5.4516844015931959E-2</v>
      </c>
      <c r="G596" s="219">
        <f t="shared" si="29"/>
        <v>7.0640176600441501E-2</v>
      </c>
    </row>
    <row r="597" spans="1:7" x14ac:dyDescent="0.25">
      <c r="A597" s="330" t="s">
        <v>2035</v>
      </c>
      <c r="B597" s="236" t="s">
        <v>1245</v>
      </c>
      <c r="C597" s="309">
        <v>478.3710448199999</v>
      </c>
      <c r="D597" s="314">
        <v>32</v>
      </c>
      <c r="E597" s="235"/>
      <c r="F597" s="333">
        <f t="shared" si="28"/>
        <v>8.4153429191811763E-2</v>
      </c>
      <c r="G597" s="333">
        <f t="shared" si="29"/>
        <v>7.0640176600441501E-2</v>
      </c>
    </row>
    <row r="598" spans="1:7" x14ac:dyDescent="0.25">
      <c r="A598" s="330" t="s">
        <v>2036</v>
      </c>
      <c r="B598" s="336" t="s">
        <v>2295</v>
      </c>
      <c r="C598" s="220">
        <v>496.84896057000014</v>
      </c>
      <c r="D598" s="335">
        <v>51</v>
      </c>
      <c r="E598" s="345"/>
      <c r="F598" s="333">
        <f t="shared" ref="F598:F601" si="30">IF($C$603=0,"",IF(C598="[for completion]","",IF(C598="","",C598/$C$603)))</f>
        <v>8.740400213412898E-2</v>
      </c>
      <c r="G598" s="333">
        <f t="shared" ref="G598:G601" si="31">IF($D$603=0,"",IF(D598="[for completion]","",IF(D598="","",D598/$D$603)))</f>
        <v>0.11258278145695365</v>
      </c>
    </row>
    <row r="599" spans="1:7" s="233" customFormat="1" x14ac:dyDescent="0.25">
      <c r="A599" s="330" t="s">
        <v>2037</v>
      </c>
      <c r="B599" s="335" t="s">
        <v>2298</v>
      </c>
      <c r="C599" s="220">
        <v>1259.1570301099998</v>
      </c>
      <c r="D599" s="335">
        <v>91</v>
      </c>
      <c r="E599" s="91"/>
      <c r="F599" s="333">
        <f t="shared" si="30"/>
        <v>0.22150668005962837</v>
      </c>
      <c r="G599" s="333">
        <f t="shared" si="31"/>
        <v>0.20088300220750552</v>
      </c>
    </row>
    <row r="600" spans="1:7" x14ac:dyDescent="0.25">
      <c r="A600" s="330" t="s">
        <v>2038</v>
      </c>
      <c r="B600" s="335" t="s">
        <v>2296</v>
      </c>
      <c r="C600" s="220">
        <v>1352.99031509</v>
      </c>
      <c r="D600" s="335">
        <v>91</v>
      </c>
      <c r="E600" s="91"/>
      <c r="F600" s="333">
        <f t="shared" si="30"/>
        <v>0.23801351672732585</v>
      </c>
      <c r="G600" s="333">
        <f t="shared" si="31"/>
        <v>0.20088300220750552</v>
      </c>
    </row>
    <row r="601" spans="1:7" s="329" customFormat="1" x14ac:dyDescent="0.25">
      <c r="A601" s="330" t="s">
        <v>2333</v>
      </c>
      <c r="B601" s="336" t="s">
        <v>2297</v>
      </c>
      <c r="C601" s="220">
        <v>451.67055058000005</v>
      </c>
      <c r="D601" s="335">
        <v>24</v>
      </c>
      <c r="E601" s="345"/>
      <c r="F601" s="333">
        <f t="shared" si="30"/>
        <v>7.945636782962652E-2</v>
      </c>
      <c r="G601" s="333">
        <f t="shared" si="31"/>
        <v>5.2980132450331126E-2</v>
      </c>
    </row>
    <row r="602" spans="1:7" s="329" customFormat="1" x14ac:dyDescent="0.25">
      <c r="A602" s="330" t="s">
        <v>2334</v>
      </c>
      <c r="B602" s="236" t="s">
        <v>1640</v>
      </c>
      <c r="C602" s="309">
        <v>81.337998510000006</v>
      </c>
      <c r="D602" s="314">
        <v>8</v>
      </c>
      <c r="E602" s="235"/>
      <c r="F602" s="333">
        <f>IF($C$603=0,"",IF(C602="[for completion]","",IF(C602="","",C602/$C$603)))</f>
        <v>1.4308707795620332E-2</v>
      </c>
      <c r="G602" s="333">
        <f>IF($D$603=0,"",IF(D602="[for completion]","",IF(D602="","",D602/$D$603)))</f>
        <v>1.7660044150110375E-2</v>
      </c>
    </row>
    <row r="603" spans="1:7" s="329" customFormat="1" x14ac:dyDescent="0.25">
      <c r="A603" s="330" t="s">
        <v>2335</v>
      </c>
      <c r="B603" s="236" t="s">
        <v>130</v>
      </c>
      <c r="C603" s="163">
        <f>SUM(C590:C602)</f>
        <v>5684.51041644</v>
      </c>
      <c r="D603" s="164">
        <f>SUM(D590:D602)</f>
        <v>453</v>
      </c>
      <c r="E603" s="235"/>
      <c r="F603" s="332">
        <f>SUM(F590:F602)</f>
        <v>1</v>
      </c>
      <c r="G603" s="332">
        <f>SUM(G590:G602)</f>
        <v>1.0000000000000002</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09">
        <v>1804.6608656699998</v>
      </c>
      <c r="D615" s="314">
        <v>115</v>
      </c>
      <c r="E615" s="246"/>
      <c r="F615" s="219">
        <f>IF($C$619=0,"",IF(C615="[for completion]","",IF(C615="","",C615/$C$619)))</f>
        <v>0.31746988455695241</v>
      </c>
      <c r="G615" s="219">
        <f>IF($D$619=0,"",IF(D615="[for completion]","",IF(D615="","",D615/$D$619)))</f>
        <v>0.25386313465783666</v>
      </c>
    </row>
    <row r="616" spans="1:7" x14ac:dyDescent="0.25">
      <c r="A616" s="250" t="s">
        <v>2040</v>
      </c>
      <c r="B616" s="241" t="s">
        <v>1869</v>
      </c>
      <c r="C616" s="309">
        <v>3879.8495507699981</v>
      </c>
      <c r="D616" s="314">
        <v>338</v>
      </c>
      <c r="E616" s="246"/>
      <c r="F616" s="246"/>
      <c r="G616" s="219">
        <f>IF($D$619=0,"",IF(D616="[for completion]","",IF(D616="","",D616/$D$619)))</f>
        <v>0.74613686534216339</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5684.5104164399982</v>
      </c>
      <c r="D619" s="164">
        <f>SUM(D615:D618)</f>
        <v>453</v>
      </c>
      <c r="E619" s="246"/>
      <c r="F619" s="240">
        <f>SUM(F615:F618)</f>
        <v>0.31746988455695241</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09">
        <v>178.91099205193305</v>
      </c>
      <c r="E622" s="353"/>
      <c r="F622" s="352"/>
      <c r="G622" s="219" t="str">
        <f t="shared" ref="G622:G637" si="32">IF($D$640=0,"",IF(D622="[for completion]","",IF(D622="","",D622/$D$640)))</f>
        <v/>
      </c>
    </row>
    <row r="623" spans="1:7" x14ac:dyDescent="0.25">
      <c r="A623" s="304" t="s">
        <v>2047</v>
      </c>
      <c r="B623" s="336" t="s">
        <v>762</v>
      </c>
      <c r="C623" s="351"/>
      <c r="D623" s="309">
        <v>1157.372496634579</v>
      </c>
      <c r="E623" s="353"/>
      <c r="F623" s="352"/>
      <c r="G623" s="219" t="str">
        <f t="shared" si="32"/>
        <v/>
      </c>
    </row>
    <row r="624" spans="1:7" x14ac:dyDescent="0.25">
      <c r="A624" s="304" t="s">
        <v>2048</v>
      </c>
      <c r="B624" s="336" t="s">
        <v>763</v>
      </c>
      <c r="C624" s="351"/>
      <c r="D624" s="309">
        <v>45.986163531056896</v>
      </c>
      <c r="E624" s="353"/>
      <c r="F624" s="352"/>
      <c r="G624" s="219" t="str">
        <f t="shared" si="32"/>
        <v/>
      </c>
    </row>
    <row r="625" spans="1:7" x14ac:dyDescent="0.25">
      <c r="A625" s="304" t="s">
        <v>2049</v>
      </c>
      <c r="B625" s="336" t="s">
        <v>764</v>
      </c>
      <c r="C625" s="351"/>
      <c r="D625" s="309"/>
      <c r="E625" s="353"/>
      <c r="F625" s="352"/>
      <c r="G625" s="219" t="str">
        <f t="shared" si="32"/>
        <v/>
      </c>
    </row>
    <row r="626" spans="1:7" x14ac:dyDescent="0.25">
      <c r="A626" s="304" t="s">
        <v>2050</v>
      </c>
      <c r="B626" s="336" t="s">
        <v>765</v>
      </c>
      <c r="C626" s="351"/>
      <c r="D626" s="309">
        <v>1142.2322783948193</v>
      </c>
      <c r="E626" s="353"/>
      <c r="F626" s="352"/>
      <c r="G626" s="219" t="str">
        <f t="shared" si="32"/>
        <v/>
      </c>
    </row>
    <row r="627" spans="1:7" x14ac:dyDescent="0.25">
      <c r="A627" s="304" t="s">
        <v>2051</v>
      </c>
      <c r="B627" s="336" t="s">
        <v>766</v>
      </c>
      <c r="C627" s="351"/>
      <c r="D627" s="309">
        <v>3470.6315239352298</v>
      </c>
      <c r="E627" s="353"/>
      <c r="F627" s="352"/>
      <c r="G627" s="219" t="str">
        <f t="shared" si="32"/>
        <v/>
      </c>
    </row>
    <row r="628" spans="1:7" x14ac:dyDescent="0.25">
      <c r="A628" s="304" t="s">
        <v>2052</v>
      </c>
      <c r="B628" s="336" t="s">
        <v>767</v>
      </c>
      <c r="C628" s="351"/>
      <c r="D628" s="309">
        <v>1.3595735611101429</v>
      </c>
      <c r="E628" s="353"/>
      <c r="F628" s="352"/>
      <c r="G628" s="219" t="str">
        <f t="shared" si="32"/>
        <v/>
      </c>
    </row>
    <row r="629" spans="1:7" x14ac:dyDescent="0.25">
      <c r="A629" s="304" t="s">
        <v>2053</v>
      </c>
      <c r="B629" s="336" t="s">
        <v>1815</v>
      </c>
      <c r="C629" s="351"/>
      <c r="D629" s="309"/>
      <c r="E629" s="353"/>
      <c r="F629" s="352"/>
      <c r="G629" s="219" t="str">
        <f t="shared" si="32"/>
        <v/>
      </c>
    </row>
    <row r="630" spans="1:7" x14ac:dyDescent="0.25">
      <c r="A630" s="304" t="s">
        <v>2054</v>
      </c>
      <c r="B630" s="336" t="s">
        <v>1816</v>
      </c>
      <c r="C630" s="351"/>
      <c r="D630" s="309"/>
      <c r="E630" s="353"/>
      <c r="F630" s="352"/>
      <c r="G630" s="219" t="str">
        <f t="shared" si="32"/>
        <v/>
      </c>
    </row>
    <row r="631" spans="1:7" x14ac:dyDescent="0.25">
      <c r="A631" s="304" t="s">
        <v>2055</v>
      </c>
      <c r="B631" s="336" t="s">
        <v>1817</v>
      </c>
      <c r="C631" s="351"/>
      <c r="D631" s="309"/>
      <c r="E631" s="353"/>
      <c r="F631" s="352"/>
      <c r="G631" s="219" t="str">
        <f t="shared" si="32"/>
        <v/>
      </c>
    </row>
    <row r="632" spans="1:7" x14ac:dyDescent="0.25">
      <c r="A632" s="304" t="s">
        <v>2056</v>
      </c>
      <c r="B632" s="336" t="s">
        <v>768</v>
      </c>
      <c r="C632" s="351"/>
      <c r="D632" s="309">
        <v>7.0248754339877539E-2</v>
      </c>
      <c r="E632" s="353"/>
      <c r="F632" s="352"/>
      <c r="G632" s="219" t="str">
        <f t="shared" si="32"/>
        <v/>
      </c>
    </row>
    <row r="633" spans="1:7" x14ac:dyDescent="0.25">
      <c r="A633" s="304" t="s">
        <v>2057</v>
      </c>
      <c r="B633" s="336" t="s">
        <v>769</v>
      </c>
      <c r="C633" s="351"/>
      <c r="D633" s="309"/>
      <c r="E633" s="353"/>
      <c r="F633" s="352"/>
      <c r="G633" s="219" t="str">
        <f t="shared" si="32"/>
        <v/>
      </c>
    </row>
    <row r="634" spans="1:7" x14ac:dyDescent="0.25">
      <c r="A634" s="304" t="s">
        <v>2058</v>
      </c>
      <c r="B634" s="336" t="s">
        <v>128</v>
      </c>
      <c r="C634" s="351"/>
      <c r="D634" s="309">
        <v>556.69246789801753</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6553.2557447610852</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9" t="s">
        <v>1131</v>
      </c>
      <c r="B1" s="649"/>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50" t="s">
        <v>1698</v>
      </c>
      <c r="F5" s="651"/>
      <c r="G5" s="257" t="s">
        <v>1697</v>
      </c>
      <c r="H5" s="248"/>
    </row>
    <row r="6" spans="1:9" x14ac:dyDescent="0.25">
      <c r="A6" s="243"/>
      <c r="B6" s="243"/>
      <c r="C6" s="243"/>
      <c r="D6" s="243"/>
      <c r="F6" s="258"/>
      <c r="G6" s="258"/>
    </row>
    <row r="7" spans="1:9" ht="18.75" customHeight="1" x14ac:dyDescent="0.25">
      <c r="A7" s="259"/>
      <c r="B7" s="635" t="s">
        <v>1725</v>
      </c>
      <c r="C7" s="636"/>
      <c r="D7" s="260"/>
      <c r="E7" s="635" t="s">
        <v>1714</v>
      </c>
      <c r="F7" s="652"/>
      <c r="G7" s="652"/>
      <c r="H7" s="636"/>
    </row>
    <row r="8" spans="1:9" ht="18.75" customHeight="1" x14ac:dyDescent="0.25">
      <c r="A8" s="243"/>
      <c r="B8" s="653" t="s">
        <v>1691</v>
      </c>
      <c r="C8" s="654"/>
      <c r="D8" s="260"/>
      <c r="E8" s="655" t="s">
        <v>69</v>
      </c>
      <c r="F8" s="656"/>
      <c r="G8" s="656"/>
      <c r="H8" s="657"/>
    </row>
    <row r="9" spans="1:9" ht="18.75" customHeight="1" x14ac:dyDescent="0.25">
      <c r="A9" s="243"/>
      <c r="B9" s="653" t="s">
        <v>1695</v>
      </c>
      <c r="C9" s="654"/>
      <c r="D9" s="261"/>
      <c r="E9" s="655"/>
      <c r="F9" s="656"/>
      <c r="G9" s="656"/>
      <c r="H9" s="657"/>
      <c r="I9" s="248"/>
    </row>
    <row r="10" spans="1:9" x14ac:dyDescent="0.25">
      <c r="A10" s="262"/>
      <c r="B10" s="658"/>
      <c r="C10" s="658"/>
      <c r="D10" s="260"/>
      <c r="E10" s="655"/>
      <c r="F10" s="656"/>
      <c r="G10" s="656"/>
      <c r="H10" s="657"/>
      <c r="I10" s="248"/>
    </row>
    <row r="11" spans="1:9" ht="15.75" thickBot="1" x14ac:dyDescent="0.3">
      <c r="A11" s="262"/>
      <c r="B11" s="659"/>
      <c r="C11" s="660"/>
      <c r="D11" s="261"/>
      <c r="E11" s="655"/>
      <c r="F11" s="656"/>
      <c r="G11" s="656"/>
      <c r="H11" s="657"/>
      <c r="I11" s="248"/>
    </row>
    <row r="12" spans="1:9" x14ac:dyDescent="0.25">
      <c r="A12" s="243"/>
      <c r="B12" s="263"/>
      <c r="C12" s="243"/>
      <c r="D12" s="243"/>
      <c r="E12" s="655"/>
      <c r="F12" s="656"/>
      <c r="G12" s="656"/>
      <c r="H12" s="657"/>
      <c r="I12" s="248"/>
    </row>
    <row r="13" spans="1:9" ht="15.75" customHeight="1" thickBot="1" x14ac:dyDescent="0.3">
      <c r="A13" s="243"/>
      <c r="B13" s="263"/>
      <c r="C13" s="243"/>
      <c r="D13" s="243"/>
      <c r="E13" s="644" t="s">
        <v>1726</v>
      </c>
      <c r="F13" s="645"/>
      <c r="G13" s="646" t="s">
        <v>1727</v>
      </c>
      <c r="H13" s="647"/>
      <c r="I13" s="248"/>
    </row>
    <row r="14" spans="1:9" x14ac:dyDescent="0.25">
      <c r="A14" s="243"/>
      <c r="B14" s="263"/>
      <c r="C14" s="243"/>
      <c r="D14" s="243"/>
      <c r="E14" s="264"/>
      <c r="F14" s="264"/>
      <c r="G14" s="243"/>
      <c r="H14" s="249"/>
    </row>
    <row r="15" spans="1:9" ht="18.75" customHeight="1" x14ac:dyDescent="0.25">
      <c r="A15" s="265"/>
      <c r="B15" s="648" t="s">
        <v>1728</v>
      </c>
      <c r="C15" s="648"/>
      <c r="D15" s="648"/>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8" t="s">
        <v>1695</v>
      </c>
      <c r="C20" s="648"/>
      <c r="D20" s="648"/>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10" t="s">
        <v>2369</v>
      </c>
      <c r="E6" s="610"/>
      <c r="F6" s="610"/>
      <c r="G6" s="610"/>
      <c r="H6" s="610"/>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2778</v>
      </c>
      <c r="G9" s="7"/>
      <c r="H9" s="7"/>
      <c r="I9" s="7"/>
      <c r="J9" s="8"/>
    </row>
    <row r="10" spans="2:10" ht="21" x14ac:dyDescent="0.25">
      <c r="B10" s="6"/>
      <c r="C10" s="7"/>
      <c r="D10" s="7"/>
      <c r="E10" s="7"/>
      <c r="F10" s="11" t="s">
        <v>2775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3" t="s">
        <v>15</v>
      </c>
      <c r="E24" s="614" t="s">
        <v>16</v>
      </c>
      <c r="F24" s="614"/>
      <c r="G24" s="614"/>
      <c r="H24" s="614"/>
      <c r="I24" s="7"/>
      <c r="J24" s="8"/>
    </row>
    <row r="25" spans="2:10" x14ac:dyDescent="0.25">
      <c r="B25" s="6"/>
      <c r="C25" s="7"/>
      <c r="D25" s="7"/>
      <c r="E25" s="14"/>
      <c r="F25" s="14"/>
      <c r="G25" s="14"/>
      <c r="H25" s="7"/>
      <c r="I25" s="7"/>
      <c r="J25" s="8"/>
    </row>
    <row r="26" spans="2:10" x14ac:dyDescent="0.25">
      <c r="B26" s="6"/>
      <c r="C26" s="7"/>
      <c r="D26" s="613" t="s">
        <v>17</v>
      </c>
      <c r="E26" s="614"/>
      <c r="F26" s="614"/>
      <c r="G26" s="614"/>
      <c r="H26" s="614"/>
      <c r="I26" s="7"/>
      <c r="J26" s="8"/>
    </row>
    <row r="27" spans="2:10" x14ac:dyDescent="0.25">
      <c r="B27" s="6"/>
      <c r="C27" s="7"/>
      <c r="D27" s="15"/>
      <c r="E27" s="15"/>
      <c r="F27" s="15"/>
      <c r="G27" s="15"/>
      <c r="H27" s="15"/>
      <c r="I27" s="7"/>
      <c r="J27" s="8"/>
    </row>
    <row r="28" spans="2:10" x14ac:dyDescent="0.25">
      <c r="B28" s="6"/>
      <c r="C28" s="7"/>
      <c r="D28" s="613" t="s">
        <v>18</v>
      </c>
      <c r="E28" s="614" t="s">
        <v>16</v>
      </c>
      <c r="F28" s="614"/>
      <c r="G28" s="614"/>
      <c r="H28" s="614"/>
      <c r="I28" s="7"/>
      <c r="J28" s="8"/>
    </row>
    <row r="29" spans="2:10" x14ac:dyDescent="0.25">
      <c r="B29" s="6"/>
      <c r="C29" s="7"/>
      <c r="D29" s="15"/>
      <c r="E29" s="15"/>
      <c r="F29" s="15"/>
      <c r="G29" s="15"/>
      <c r="H29" s="15"/>
      <c r="I29" s="7"/>
      <c r="J29" s="8"/>
    </row>
    <row r="30" spans="2:10" x14ac:dyDescent="0.25">
      <c r="B30" s="6"/>
      <c r="C30" s="7"/>
      <c r="D30" s="613" t="s">
        <v>19</v>
      </c>
      <c r="E30" s="614" t="s">
        <v>16</v>
      </c>
      <c r="F30" s="614"/>
      <c r="G30" s="614"/>
      <c r="H30" s="614"/>
      <c r="I30" s="7"/>
      <c r="J30" s="8"/>
    </row>
    <row r="31" spans="2:10" x14ac:dyDescent="0.25">
      <c r="B31" s="6"/>
      <c r="C31" s="7"/>
      <c r="D31" s="15"/>
      <c r="E31" s="15"/>
      <c r="F31" s="15"/>
      <c r="G31" s="15"/>
      <c r="H31" s="15"/>
      <c r="I31" s="7"/>
      <c r="J31" s="8"/>
    </row>
    <row r="32" spans="2:10" x14ac:dyDescent="0.25">
      <c r="B32" s="6"/>
      <c r="C32" s="7"/>
      <c r="D32" s="613" t="s">
        <v>20</v>
      </c>
      <c r="E32" s="614" t="s">
        <v>16</v>
      </c>
      <c r="F32" s="614"/>
      <c r="G32" s="614"/>
      <c r="H32" s="614"/>
      <c r="I32" s="7"/>
      <c r="J32" s="8"/>
    </row>
    <row r="33" spans="1:18" x14ac:dyDescent="0.25">
      <c r="B33" s="6"/>
      <c r="C33" s="7"/>
      <c r="D33" s="14"/>
      <c r="E33" s="14"/>
      <c r="F33" s="14"/>
      <c r="G33" s="14"/>
      <c r="H33" s="14"/>
      <c r="I33" s="7"/>
      <c r="J33" s="8"/>
    </row>
    <row r="34" spans="1:18" x14ac:dyDescent="0.25">
      <c r="B34" s="6"/>
      <c r="C34" s="7"/>
      <c r="D34" s="613" t="s">
        <v>21</v>
      </c>
      <c r="E34" s="614" t="s">
        <v>16</v>
      </c>
      <c r="F34" s="614"/>
      <c r="G34" s="614"/>
      <c r="H34" s="614"/>
      <c r="I34" s="7"/>
      <c r="J34" s="8"/>
    </row>
    <row r="35" spans="1:18" x14ac:dyDescent="0.25">
      <c r="B35" s="6"/>
      <c r="C35" s="7"/>
      <c r="D35" s="7"/>
      <c r="E35" s="7"/>
      <c r="F35" s="7"/>
      <c r="G35" s="7"/>
      <c r="H35" s="7"/>
      <c r="I35" s="7"/>
      <c r="J35" s="8"/>
    </row>
    <row r="36" spans="1:18" x14ac:dyDescent="0.25">
      <c r="B36" s="6"/>
      <c r="C36" s="7"/>
      <c r="D36" s="611" t="s">
        <v>22</v>
      </c>
      <c r="E36" s="612"/>
      <c r="F36" s="612"/>
      <c r="G36" s="612"/>
      <c r="H36" s="612"/>
      <c r="I36" s="7"/>
      <c r="J36" s="8"/>
    </row>
    <row r="37" spans="1:18" x14ac:dyDescent="0.25">
      <c r="B37" s="6"/>
      <c r="C37" s="7"/>
      <c r="D37" s="7"/>
      <c r="E37" s="7"/>
      <c r="F37" s="13"/>
      <c r="G37" s="7"/>
      <c r="H37" s="7"/>
      <c r="I37" s="7"/>
      <c r="J37" s="8"/>
    </row>
    <row r="38" spans="1:18" x14ac:dyDescent="0.25">
      <c r="B38" s="6"/>
      <c r="C38" s="7"/>
      <c r="D38" s="611" t="s">
        <v>1132</v>
      </c>
      <c r="E38" s="612"/>
      <c r="F38" s="612"/>
      <c r="G38" s="612"/>
      <c r="H38" s="612"/>
      <c r="I38" s="7"/>
      <c r="J38" s="8"/>
    </row>
    <row r="39" spans="1:18" x14ac:dyDescent="0.25">
      <c r="B39" s="6"/>
      <c r="C39" s="7"/>
      <c r="D39" s="118"/>
      <c r="E39" s="118"/>
      <c r="F39" s="118"/>
      <c r="G39" s="118"/>
      <c r="H39" s="118"/>
      <c r="I39" s="7"/>
      <c r="J39" s="8"/>
    </row>
    <row r="40" spans="1:18" s="233" customFormat="1" x14ac:dyDescent="0.25">
      <c r="A40" s="2"/>
      <c r="B40" s="6"/>
      <c r="C40" s="7"/>
      <c r="D40" s="611" t="s">
        <v>2373</v>
      </c>
      <c r="E40" s="612" t="s">
        <v>16</v>
      </c>
      <c r="F40" s="612"/>
      <c r="G40" s="612"/>
      <c r="H40" s="612"/>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11" t="s">
        <v>2374</v>
      </c>
      <c r="E42" s="612"/>
      <c r="F42" s="612"/>
      <c r="G42" s="612"/>
      <c r="H42" s="61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2"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5" t="s">
        <v>24</v>
      </c>
      <c r="B1" s="616"/>
      <c r="C1" s="616"/>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81" zoomScale="80" zoomScaleNormal="80" workbookViewId="0">
      <selection activeCell="C204" sqref="C204"/>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44926</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5"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582135.70495497901</v>
      </c>
      <c r="F38" s="67"/>
      <c r="H38" s="48"/>
      <c r="L38" s="48"/>
      <c r="M38" s="48"/>
    </row>
    <row r="39" spans="1:14" x14ac:dyDescent="0.25">
      <c r="A39" s="50" t="s">
        <v>99</v>
      </c>
      <c r="B39" s="67" t="s">
        <v>100</v>
      </c>
      <c r="C39" s="368">
        <f>C77</f>
        <v>563697.51626725681</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1.270936655853629E-2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563697.51626725681</v>
      </c>
      <c r="E53" s="74"/>
      <c r="F53" s="174">
        <f>IF($C$58=0,"",IF(C53="[for completion]","",C53/$C$58))</f>
        <v>0.96832664869929574</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18438.18868772222</v>
      </c>
      <c r="E56" s="74"/>
      <c r="F56" s="182">
        <f>IF($C$58=0,"",IF(C56="[for completion]","",C56/$C$58))</f>
        <v>3.1673351300704339E-2</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582135.70495497901</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27.679249297169385</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1.0066819999999999E-2</v>
      </c>
      <c r="D72" s="365" t="s">
        <v>808</v>
      </c>
      <c r="E72" s="46"/>
      <c r="F72" s="174">
        <f t="shared" si="1"/>
        <v>1.7858549504814884E-8</v>
      </c>
      <c r="G72" s="174" t="str">
        <f t="shared" si="2"/>
        <v/>
      </c>
      <c r="H72" s="48"/>
      <c r="L72" s="48"/>
      <c r="M72" s="48"/>
      <c r="N72" s="79"/>
    </row>
    <row r="73" spans="1:14" x14ac:dyDescent="0.25">
      <c r="A73" s="50" t="s">
        <v>147</v>
      </c>
      <c r="B73" s="154" t="s">
        <v>1156</v>
      </c>
      <c r="C73" s="163">
        <v>0.81784707000000001</v>
      </c>
      <c r="D73" s="365" t="s">
        <v>808</v>
      </c>
      <c r="E73" s="46"/>
      <c r="F73" s="174">
        <f t="shared" si="1"/>
        <v>1.4508615816079759E-6</v>
      </c>
      <c r="G73" s="174" t="str">
        <f t="shared" si="2"/>
        <v/>
      </c>
      <c r="H73" s="48"/>
      <c r="L73" s="48"/>
      <c r="M73" s="48"/>
      <c r="N73" s="79"/>
    </row>
    <row r="74" spans="1:14" x14ac:dyDescent="0.25">
      <c r="A74" s="50" t="s">
        <v>148</v>
      </c>
      <c r="B74" s="154" t="s">
        <v>1157</v>
      </c>
      <c r="C74" s="163">
        <v>6.0476728699999995</v>
      </c>
      <c r="D74" s="365" t="s">
        <v>808</v>
      </c>
      <c r="E74" s="46"/>
      <c r="F74" s="174">
        <f t="shared" si="1"/>
        <v>1.0728578174420612E-5</v>
      </c>
      <c r="G74" s="174" t="str">
        <f t="shared" si="2"/>
        <v/>
      </c>
      <c r="H74" s="48"/>
      <c r="L74" s="48"/>
      <c r="M74" s="48"/>
      <c r="N74" s="79"/>
    </row>
    <row r="75" spans="1:14" x14ac:dyDescent="0.25">
      <c r="A75" s="50" t="s">
        <v>149</v>
      </c>
      <c r="B75" s="154" t="s">
        <v>1158</v>
      </c>
      <c r="C75" s="163">
        <v>779.35206124999888</v>
      </c>
      <c r="D75" s="365" t="s">
        <v>808</v>
      </c>
      <c r="E75" s="46"/>
      <c r="F75" s="174">
        <f t="shared" si="1"/>
        <v>1.3825713946919312E-3</v>
      </c>
      <c r="G75" s="174" t="str">
        <f t="shared" si="2"/>
        <v/>
      </c>
      <c r="H75" s="48"/>
      <c r="L75" s="48"/>
      <c r="M75" s="48"/>
      <c r="N75" s="79"/>
    </row>
    <row r="76" spans="1:14" x14ac:dyDescent="0.25">
      <c r="A76" s="50" t="s">
        <v>150</v>
      </c>
      <c r="B76" s="154" t="s">
        <v>1159</v>
      </c>
      <c r="C76" s="163">
        <v>562911.2886192468</v>
      </c>
      <c r="D76" s="365" t="s">
        <v>808</v>
      </c>
      <c r="E76" s="46"/>
      <c r="F76" s="174">
        <f t="shared" si="1"/>
        <v>0.99860523130700252</v>
      </c>
      <c r="G76" s="174" t="str">
        <f t="shared" si="2"/>
        <v/>
      </c>
      <c r="H76" s="48"/>
      <c r="L76" s="48"/>
      <c r="M76" s="48"/>
      <c r="N76" s="79"/>
    </row>
    <row r="77" spans="1:14" x14ac:dyDescent="0.25">
      <c r="A77" s="50" t="s">
        <v>151</v>
      </c>
      <c r="B77" s="83" t="s">
        <v>130</v>
      </c>
      <c r="C77" s="165">
        <f>SUM(C70:C76)</f>
        <v>563697.51626725681</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27.676923070088954</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5"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0</v>
      </c>
      <c r="D94" s="365" t="s">
        <v>808</v>
      </c>
      <c r="E94" s="46"/>
      <c r="F94" s="174">
        <f t="shared" ref="F94:F99" si="5">IF($C$100=0,"",IF(C94="[for completion]","",IF(C94="","",C94/$C$100)))</f>
        <v>0</v>
      </c>
      <c r="G94" s="174" t="str">
        <f t="shared" ref="G94:G99" si="6">IF($D$100=0,"",IF(D94="[Mark as ND1 if not relevant]","",IF(D94="","",D94/$D$100)))</f>
        <v/>
      </c>
      <c r="H94" s="48"/>
      <c r="L94" s="48"/>
      <c r="M94" s="48"/>
      <c r="N94" s="79"/>
    </row>
    <row r="95" spans="1:14" x14ac:dyDescent="0.25">
      <c r="A95" s="50" t="s">
        <v>174</v>
      </c>
      <c r="B95" s="155" t="s">
        <v>1155</v>
      </c>
      <c r="C95" s="163">
        <v>1.0066819999999999E-2</v>
      </c>
      <c r="D95" s="365" t="s">
        <v>808</v>
      </c>
      <c r="E95" s="46"/>
      <c r="F95" s="174">
        <f t="shared" si="5"/>
        <v>1.7858549504814888E-8</v>
      </c>
      <c r="G95" s="174" t="str">
        <f t="shared" si="6"/>
        <v/>
      </c>
      <c r="H95" s="48"/>
      <c r="L95" s="48"/>
      <c r="M95" s="48"/>
      <c r="N95" s="79"/>
    </row>
    <row r="96" spans="1:14" x14ac:dyDescent="0.25">
      <c r="A96" s="50" t="s">
        <v>175</v>
      </c>
      <c r="B96" s="155" t="s">
        <v>1156</v>
      </c>
      <c r="C96" s="163">
        <v>0.88034266999999999</v>
      </c>
      <c r="D96" s="365" t="s">
        <v>808</v>
      </c>
      <c r="E96" s="46"/>
      <c r="F96" s="174">
        <f t="shared" si="5"/>
        <v>1.5617288432092675E-6</v>
      </c>
      <c r="G96" s="174" t="str">
        <f t="shared" si="6"/>
        <v/>
      </c>
      <c r="H96" s="48"/>
      <c r="L96" s="48"/>
      <c r="M96" s="48"/>
      <c r="N96" s="79"/>
    </row>
    <row r="97" spans="1:14" x14ac:dyDescent="0.25">
      <c r="A97" s="50" t="s">
        <v>176</v>
      </c>
      <c r="B97" s="155" t="s">
        <v>1157</v>
      </c>
      <c r="C97" s="163">
        <v>6.1562233200000005</v>
      </c>
      <c r="D97" s="365" t="s">
        <v>808</v>
      </c>
      <c r="E97" s="46"/>
      <c r="F97" s="174">
        <f t="shared" si="5"/>
        <v>1.0921146789444519E-5</v>
      </c>
      <c r="G97" s="174" t="str">
        <f t="shared" si="6"/>
        <v/>
      </c>
      <c r="H97" s="48"/>
      <c r="L97" s="48"/>
      <c r="M97" s="48"/>
    </row>
    <row r="98" spans="1:14" x14ac:dyDescent="0.25">
      <c r="A98" s="50" t="s">
        <v>177</v>
      </c>
      <c r="B98" s="155" t="s">
        <v>1158</v>
      </c>
      <c r="C98" s="163">
        <v>797.41767094999841</v>
      </c>
      <c r="D98" s="365" t="s">
        <v>808</v>
      </c>
      <c r="E98" s="46"/>
      <c r="F98" s="174">
        <f t="shared" si="5"/>
        <v>1.4146198057256151E-3</v>
      </c>
      <c r="G98" s="174" t="str">
        <f t="shared" si="6"/>
        <v/>
      </c>
      <c r="H98" s="48"/>
      <c r="L98" s="48"/>
      <c r="M98" s="48"/>
    </row>
    <row r="99" spans="1:14" x14ac:dyDescent="0.25">
      <c r="A99" s="50" t="s">
        <v>178</v>
      </c>
      <c r="B99" s="155" t="s">
        <v>1159</v>
      </c>
      <c r="C99" s="163">
        <v>562893.05196349672</v>
      </c>
      <c r="D99" s="365" t="s">
        <v>808</v>
      </c>
      <c r="E99" s="46"/>
      <c r="F99" s="174">
        <f t="shared" si="5"/>
        <v>0.99857287946009232</v>
      </c>
      <c r="G99" s="174" t="str">
        <f t="shared" si="6"/>
        <v/>
      </c>
      <c r="H99" s="48"/>
      <c r="L99" s="48"/>
      <c r="M99" s="48"/>
    </row>
    <row r="100" spans="1:14" x14ac:dyDescent="0.25">
      <c r="A100" s="50" t="s">
        <v>179</v>
      </c>
      <c r="B100" s="83" t="s">
        <v>130</v>
      </c>
      <c r="C100" s="165">
        <f>SUM(C93:C99)</f>
        <v>563697.51626725669</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8.7265295100000007</v>
      </c>
      <c r="D112" s="163">
        <f>C112</f>
        <v>8.7265295100000007</v>
      </c>
      <c r="E112" s="75"/>
      <c r="F112" s="174">
        <f t="shared" ref="F112:F129" si="7">IF($C$130=0,"",IF(C112="[for completion]","",IF(C112="","",C112/$C$130)))</f>
        <v>1.5480872734345435E-5</v>
      </c>
      <c r="G112" s="174">
        <f t="shared" ref="G112:G129" si="8">IF($D$130=0,"",IF(D112="[for completion]","",IF(D112="","",D112/$D$130)))</f>
        <v>1.5480872734345435E-5</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563688.78973774565</v>
      </c>
      <c r="D118" s="220">
        <f t="shared" si="9"/>
        <v>563688.78973774565</v>
      </c>
      <c r="E118" s="67"/>
      <c r="F118" s="174">
        <f t="shared" si="7"/>
        <v>0.99998451912726571</v>
      </c>
      <c r="G118" s="174">
        <f t="shared" si="8"/>
        <v>0.99998451912726571</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563697.51626725565</v>
      </c>
      <c r="D130" s="163">
        <f>SUM(D112:D129)</f>
        <v>563697.51626725565</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8.7265295100000007</v>
      </c>
      <c r="D138" s="220">
        <f>D112</f>
        <v>8.7265295100000007</v>
      </c>
      <c r="E138" s="75"/>
      <c r="F138" s="174">
        <f t="shared" ref="F138:F155" si="12">IF($C$156=0,"",IF(C138="[for completion]","",IF(C138="","",C138/$C$156)))</f>
        <v>1.5480872734345435E-5</v>
      </c>
      <c r="G138" s="174">
        <f t="shared" ref="G138:G155" si="13">IF($D$156=0,"",IF(D138="[for completion]","",IF(D138="","",D138/$D$156)))</f>
        <v>1.5480872734345435E-5</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563688.78973774565</v>
      </c>
      <c r="D144" s="220">
        <f t="shared" si="19"/>
        <v>563688.78973774565</v>
      </c>
      <c r="E144" s="67"/>
      <c r="F144" s="174">
        <f t="shared" si="12"/>
        <v>0.99998451912726571</v>
      </c>
      <c r="G144" s="174">
        <f t="shared" si="13"/>
        <v>0.99998451912726571</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563697.51626725565</v>
      </c>
      <c r="D156" s="163">
        <f>SUM(D138:D155)</f>
        <v>563697.51626725565</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562423.48952538683</v>
      </c>
      <c r="D164" s="163">
        <f>C164</f>
        <v>562423.48952538683</v>
      </c>
      <c r="E164" s="87"/>
      <c r="F164" s="174">
        <f>IF($C$167=0,"",IF(C164="[for completion]","",IF(C164="","",C164/$C$167)))</f>
        <v>0.99773987518996632</v>
      </c>
      <c r="G164" s="174">
        <f>IF($D$167=0,"",IF(D164="[for completion]","",IF(D164="","",D164/$D$167)))</f>
        <v>0.99773987518996632</v>
      </c>
      <c r="H164" s="48"/>
      <c r="L164" s="48"/>
      <c r="M164" s="48"/>
      <c r="N164" s="79"/>
    </row>
    <row r="165" spans="1:14" x14ac:dyDescent="0.25">
      <c r="A165" s="50" t="s">
        <v>252</v>
      </c>
      <c r="B165" s="48" t="s">
        <v>253</v>
      </c>
      <c r="C165" s="163">
        <v>934.65288176000001</v>
      </c>
      <c r="D165" s="220">
        <f t="shared" ref="D165:D166" si="33">C165</f>
        <v>934.65288176000001</v>
      </c>
      <c r="E165" s="87"/>
      <c r="F165" s="174">
        <f>IF($C$167=0,"",IF(C165="[for completion]","",IF(C165="","",C165/$C$167)))</f>
        <v>1.65807521727108E-3</v>
      </c>
      <c r="G165" s="174">
        <f>IF($D$167=0,"",IF(D165="[for completion]","",IF(D165="","",D165/$D$167)))</f>
        <v>1.65807521727108E-3</v>
      </c>
      <c r="H165" s="48"/>
      <c r="L165" s="48"/>
      <c r="M165" s="48"/>
      <c r="N165" s="79"/>
    </row>
    <row r="166" spans="1:14" x14ac:dyDescent="0.25">
      <c r="A166" s="50" t="s">
        <v>254</v>
      </c>
      <c r="B166" s="48" t="s">
        <v>128</v>
      </c>
      <c r="C166" s="163">
        <v>339.37386011000041</v>
      </c>
      <c r="D166" s="220">
        <f t="shared" si="33"/>
        <v>339.37386011000041</v>
      </c>
      <c r="E166" s="87"/>
      <c r="F166" s="174">
        <f>IF($C$167=0,"",IF(C166="[for completion]","",IF(C166="","",C166/$C$167)))</f>
        <v>6.0204959276261656E-4</v>
      </c>
      <c r="G166" s="174">
        <f>IF($D$167=0,"",IF(D166="[for completion]","",IF(D166="","",D166/$D$167)))</f>
        <v>6.0204959276261656E-4</v>
      </c>
      <c r="H166" s="48"/>
      <c r="L166" s="48"/>
      <c r="M166" s="48"/>
      <c r="N166" s="79"/>
    </row>
    <row r="167" spans="1:14" x14ac:dyDescent="0.25">
      <c r="A167" s="50" t="s">
        <v>255</v>
      </c>
      <c r="B167" s="88" t="s">
        <v>130</v>
      </c>
      <c r="C167" s="177">
        <f>SUM(C164:C166)</f>
        <v>563697.51626725681</v>
      </c>
      <c r="D167" s="177">
        <f>SUM(D164:D166)</f>
        <v>563697.51626725681</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936.83725086619302</v>
      </c>
      <c r="D174" s="64"/>
      <c r="E174" s="56"/>
      <c r="F174" s="174">
        <f>IF($C$179=0,"",IF(C174="[for completion]","",C174/$C$179))</f>
        <v>5.0809614042512878E-2</v>
      </c>
      <c r="G174" s="75"/>
      <c r="H174" s="48"/>
      <c r="L174" s="48"/>
      <c r="M174" s="48"/>
      <c r="N174" s="79"/>
    </row>
    <row r="175" spans="1:14" ht="30.75" customHeight="1" x14ac:dyDescent="0.25">
      <c r="A175" s="50" t="s">
        <v>9</v>
      </c>
      <c r="B175" s="67" t="s">
        <v>982</v>
      </c>
      <c r="C175" s="163">
        <v>452.28665017570688</v>
      </c>
      <c r="E175" s="77"/>
      <c r="F175" s="174">
        <f>IF($C$179=0,"",IF(C175="[for completion]","",C175/$C$179))</f>
        <v>2.4529885111593385E-2</v>
      </c>
      <c r="G175" s="75"/>
      <c r="H175" s="48"/>
      <c r="L175" s="48"/>
      <c r="M175" s="48"/>
      <c r="N175" s="79"/>
    </row>
    <row r="176" spans="1:14" x14ac:dyDescent="0.25">
      <c r="A176" s="50" t="s">
        <v>265</v>
      </c>
      <c r="B176" s="67" t="s">
        <v>266</v>
      </c>
      <c r="C176" s="163">
        <v>192.36631401475404</v>
      </c>
      <c r="E176" s="77"/>
      <c r="F176" s="174"/>
      <c r="G176" s="75"/>
      <c r="H176" s="48"/>
      <c r="L176" s="48"/>
      <c r="M176" s="48"/>
      <c r="N176" s="79"/>
    </row>
    <row r="177" spans="1:14" x14ac:dyDescent="0.25">
      <c r="A177" s="50" t="s">
        <v>267</v>
      </c>
      <c r="B177" s="67" t="s">
        <v>268</v>
      </c>
      <c r="C177" s="163">
        <v>16856.698472665565</v>
      </c>
      <c r="E177" s="77"/>
      <c r="F177" s="174">
        <f t="shared" ref="F177:F187" si="34">IF($C$179=0,"",IF(C177="[for completion]","",C177/$C$179))</f>
        <v>0.91422746334569449</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18438.18868772222</v>
      </c>
      <c r="E179" s="77"/>
      <c r="F179" s="175">
        <f>SUM(F174:F178)</f>
        <v>0.9895669624998007</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15088.777913829936</v>
      </c>
      <c r="E193" s="74"/>
      <c r="F193" s="174">
        <f t="shared" ref="F193:F206" si="35">IF($C$208=0,"",IF(C193="[for completion]","",C193/$C$208))</f>
        <v>0.81834382809399153</v>
      </c>
      <c r="G193" s="75"/>
      <c r="H193" s="48"/>
      <c r="L193" s="48"/>
      <c r="M193" s="48"/>
      <c r="N193" s="79"/>
    </row>
    <row r="194" spans="1:14" x14ac:dyDescent="0.25">
      <c r="A194" s="50" t="s">
        <v>293</v>
      </c>
      <c r="B194" s="67" t="s">
        <v>294</v>
      </c>
      <c r="C194" s="163">
        <v>3274.3722250107476</v>
      </c>
      <c r="E194" s="77"/>
      <c r="F194" s="174">
        <f t="shared" si="35"/>
        <v>0.17758643652405587</v>
      </c>
      <c r="G194" s="77"/>
      <c r="H194" s="48"/>
      <c r="L194" s="48"/>
      <c r="M194" s="48"/>
      <c r="N194" s="79"/>
    </row>
    <row r="195" spans="1:14" x14ac:dyDescent="0.25">
      <c r="A195" s="50" t="s">
        <v>295</v>
      </c>
      <c r="B195" s="67" t="s">
        <v>296</v>
      </c>
      <c r="C195" s="163">
        <v>55.077665547838706</v>
      </c>
      <c r="E195" s="77"/>
      <c r="F195" s="174">
        <f t="shared" si="35"/>
        <v>2.9871516384098119E-3</v>
      </c>
      <c r="G195" s="77"/>
      <c r="H195" s="48"/>
      <c r="L195" s="48"/>
      <c r="M195" s="48"/>
      <c r="N195" s="79"/>
    </row>
    <row r="196" spans="1:14" x14ac:dyDescent="0.25">
      <c r="A196" s="50" t="s">
        <v>297</v>
      </c>
      <c r="B196" s="67" t="s">
        <v>298</v>
      </c>
      <c r="C196" s="163">
        <v>19.960883333700707</v>
      </c>
      <c r="E196" s="77"/>
      <c r="F196" s="174">
        <f t="shared" si="35"/>
        <v>1.0825837435426847E-3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18438.188687722224</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18438.188687722224</v>
      </c>
      <c r="E218" s="87"/>
      <c r="F218" s="174">
        <f>IF($C$38=0,"",IF(C218="[for completion]","",IF(C218="","",C218/$C$38)))</f>
        <v>3.1673351300704346E-2</v>
      </c>
      <c r="G218" s="174">
        <f>IF($C$39=0,"",IF(C218="[for completion]","",IF(C218="","",C218/$C$39)))</f>
        <v>3.2709366558536374E-2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18438.188687722224</v>
      </c>
      <c r="E220" s="87"/>
      <c r="F220" s="159">
        <f>SUM(F217:F219)</f>
        <v>3.1673351300704346E-2</v>
      </c>
      <c r="G220" s="159">
        <f>SUM(G217:G219)</f>
        <v>3.2709366558536374E-2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5"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0">
        <v>0</v>
      </c>
      <c r="E231" s="67"/>
      <c r="H231" s="48"/>
      <c r="L231" s="48"/>
      <c r="M231" s="48"/>
    </row>
    <row r="232" spans="1:14" x14ac:dyDescent="0.25">
      <c r="A232" s="50" t="s">
        <v>345</v>
      </c>
      <c r="B232" s="90" t="s">
        <v>346</v>
      </c>
      <c r="C232" s="370">
        <v>0</v>
      </c>
      <c r="E232" s="67"/>
      <c r="H232" s="48"/>
      <c r="L232" s="48"/>
      <c r="M232" s="48"/>
    </row>
    <row r="233" spans="1:14" x14ac:dyDescent="0.25">
      <c r="A233" s="50" t="s">
        <v>347</v>
      </c>
      <c r="B233" s="90" t="s">
        <v>348</v>
      </c>
      <c r="C233" s="370">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4" t="s">
        <v>69</v>
      </c>
      <c r="D241" s="233"/>
      <c r="E241"/>
      <c r="F241"/>
      <c r="G241"/>
      <c r="H241" s="48"/>
      <c r="K241" s="91"/>
      <c r="L241" s="91"/>
      <c r="M241" s="91"/>
      <c r="N241" s="91"/>
    </row>
    <row r="242" spans="1:14" outlineLevel="1" x14ac:dyDescent="0.25">
      <c r="A242" s="50" t="s">
        <v>1824</v>
      </c>
      <c r="B242" s="50" t="s">
        <v>1196</v>
      </c>
      <c r="C242" s="374"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229" r:id="rId6" display="https://coveredbondlabel.com/issuer/64-nykredit-realkredit-a-s" xr:uid="{0B268E87-D937-4793-87E5-D8B8443B6BBA}"/>
    <hyperlink ref="C30" r:id="rId7" display="https://coveredbondlabel.com/issuer/64-nykredit-realkredit-a-s" xr:uid="{9C9B12E4-410A-4674-844D-93230A83518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74" zoomScale="80" zoomScaleNormal="80" workbookViewId="0">
      <selection activeCell="E99" sqref="E99:E103"/>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523777.56807123363</v>
      </c>
      <c r="F12" s="182">
        <f>IF($C$15=0,"",IF(C12="[for completion]","",C12/$C$15))</f>
        <v>0.92918196897446859</v>
      </c>
    </row>
    <row r="13" spans="1:7" x14ac:dyDescent="0.25">
      <c r="A13" s="123" t="s">
        <v>442</v>
      </c>
      <c r="B13" s="123" t="s">
        <v>443</v>
      </c>
      <c r="C13" s="220">
        <v>39919.948196030069</v>
      </c>
      <c r="F13" s="182">
        <f>IF($C$15=0,"",IF(C13="[for completion]","",C13/$C$15))</f>
        <v>7.08180310255314E-2</v>
      </c>
    </row>
    <row r="14" spans="1:7" x14ac:dyDescent="0.25">
      <c r="A14" s="123" t="s">
        <v>444</v>
      </c>
      <c r="B14" s="123" t="s">
        <v>128</v>
      </c>
      <c r="C14" s="183">
        <v>0</v>
      </c>
      <c r="F14" s="182">
        <f>IF($C$15=0,"",IF(C14="[for completion]","",C14/$C$15))</f>
        <v>0</v>
      </c>
    </row>
    <row r="15" spans="1:7" x14ac:dyDescent="0.25">
      <c r="A15" s="123" t="s">
        <v>445</v>
      </c>
      <c r="B15" s="138" t="s">
        <v>130</v>
      </c>
      <c r="C15" s="183">
        <f>SUM(C12:C14)</f>
        <v>563697.51626726368</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377500</v>
      </c>
      <c r="D28" s="123">
        <v>6563</v>
      </c>
      <c r="F28" s="123">
        <f>IF(AND(C28="[For completion]",D28="[For completion]"),"[For completion]",SUM(C28:D28))</f>
        <v>384063</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5.9051144784217965E-3</v>
      </c>
      <c r="D36" s="157">
        <v>0.1015249562679304</v>
      </c>
      <c r="E36" s="185"/>
      <c r="F36" s="157">
        <v>8.2723659954338866E-3</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0.99999999999999956</v>
      </c>
      <c r="D44" s="156">
        <f>SUM(D45:D71)</f>
        <v>1.0000000000000002</v>
      </c>
      <c r="E44" s="157"/>
      <c r="F44" s="156">
        <f>SUM(F45:F71)</f>
        <v>0.99999999999999567</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0.99998333924543137</v>
      </c>
      <c r="D51" s="157">
        <v>1.0000000000000002</v>
      </c>
      <c r="E51" s="157"/>
      <c r="F51" s="157">
        <v>0.99998451912726127</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4.8093970676831114E-7</v>
      </c>
      <c r="D54" s="157">
        <v>0</v>
      </c>
      <c r="E54" s="157"/>
      <c r="F54" s="157">
        <v>4.468805036929718E-7</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1.6179814861501275E-5</v>
      </c>
      <c r="D70" s="157">
        <v>0</v>
      </c>
      <c r="E70" s="157"/>
      <c r="F70" s="157">
        <v>1.5033992230651749E-5</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157">
        <v>0</v>
      </c>
      <c r="D77" s="157">
        <v>0</v>
      </c>
      <c r="E77" s="157"/>
      <c r="F77" s="157">
        <v>0</v>
      </c>
      <c r="G77" s="123"/>
    </row>
    <row r="78" spans="1:7" s="238" customFormat="1" x14ac:dyDescent="0.25">
      <c r="A78" s="239" t="s">
        <v>543</v>
      </c>
      <c r="B78" s="239" t="s">
        <v>536</v>
      </c>
      <c r="C78" s="240">
        <v>0</v>
      </c>
      <c r="D78" s="240">
        <v>0</v>
      </c>
      <c r="E78" s="240"/>
      <c r="F78" s="240">
        <v>0</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0.29784181673971238</v>
      </c>
      <c r="D99" s="157">
        <v>0.25350644578265086</v>
      </c>
      <c r="E99" s="157"/>
      <c r="F99" s="157">
        <v>0.29469114959289483</v>
      </c>
      <c r="G99" s="123"/>
    </row>
    <row r="100" spans="1:7" x14ac:dyDescent="0.25">
      <c r="A100" s="123" t="s">
        <v>564</v>
      </c>
      <c r="B100" s="144" t="s">
        <v>2379</v>
      </c>
      <c r="C100" s="157">
        <v>0.13937247880484702</v>
      </c>
      <c r="D100" s="157">
        <v>0.15025002463007678</v>
      </c>
      <c r="E100" s="157"/>
      <c r="F100" s="157">
        <v>0.14014548522229064</v>
      </c>
      <c r="G100" s="123"/>
    </row>
    <row r="101" spans="1:7" x14ac:dyDescent="0.25">
      <c r="A101" s="123" t="s">
        <v>565</v>
      </c>
      <c r="B101" s="144" t="s">
        <v>2380</v>
      </c>
      <c r="C101" s="157">
        <v>0.11943494168993653</v>
      </c>
      <c r="D101" s="157">
        <v>0.13099462128937786</v>
      </c>
      <c r="E101" s="157"/>
      <c r="F101" s="157">
        <v>0.12025642354416481</v>
      </c>
      <c r="G101" s="123"/>
    </row>
    <row r="102" spans="1:7" x14ac:dyDescent="0.25">
      <c r="A102" s="123" t="s">
        <v>566</v>
      </c>
      <c r="B102" s="144" t="s">
        <v>2381</v>
      </c>
      <c r="C102" s="157">
        <v>0.24062634783064649</v>
      </c>
      <c r="D102" s="157">
        <v>0.27354345202038471</v>
      </c>
      <c r="E102" s="157"/>
      <c r="F102" s="157">
        <v>0.2429655825432519</v>
      </c>
      <c r="G102" s="123"/>
    </row>
    <row r="103" spans="1:7" x14ac:dyDescent="0.25">
      <c r="A103" s="123" t="s">
        <v>567</v>
      </c>
      <c r="B103" s="144" t="s">
        <v>2382</v>
      </c>
      <c r="C103" s="157">
        <v>0.20272441493485763</v>
      </c>
      <c r="D103" s="157">
        <v>0.19170545627750971</v>
      </c>
      <c r="E103" s="157"/>
      <c r="F103" s="157">
        <v>0.20194135909739766</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0.99802370245195593</v>
      </c>
      <c r="D150" s="157">
        <v>0.99401586351773497</v>
      </c>
      <c r="E150" s="158"/>
      <c r="F150" s="157">
        <v>0.99773987518996687</v>
      </c>
    </row>
    <row r="151" spans="1:7" x14ac:dyDescent="0.25">
      <c r="A151" s="123" t="s">
        <v>597</v>
      </c>
      <c r="B151" s="123" t="s">
        <v>598</v>
      </c>
      <c r="C151" s="157">
        <f>C153+C154+C155+C156</f>
        <v>1.9762975480446957E-3</v>
      </c>
      <c r="D151" s="332">
        <f>D153+D154+D155+D156</f>
        <v>5.9841364822651975E-3</v>
      </c>
      <c r="E151" s="158"/>
      <c r="F151" s="332">
        <f>F153+F154+F155+F156</f>
        <v>2.2601248100335958E-3</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0</v>
      </c>
      <c r="D154" s="157">
        <v>0</v>
      </c>
      <c r="E154" s="158"/>
      <c r="F154" s="157">
        <v>0</v>
      </c>
    </row>
    <row r="155" spans="1:7" outlineLevel="1" x14ac:dyDescent="0.25">
      <c r="A155" s="123" t="s">
        <v>602</v>
      </c>
      <c r="B155" s="123" t="s">
        <v>2385</v>
      </c>
      <c r="C155" s="157">
        <v>6.4305852965469115E-4</v>
      </c>
      <c r="D155" s="157">
        <v>6.3983733331948891E-5</v>
      </c>
      <c r="E155" s="158"/>
      <c r="F155" s="157">
        <v>6.020495927625887E-4</v>
      </c>
    </row>
    <row r="156" spans="1:7" outlineLevel="1" x14ac:dyDescent="0.25">
      <c r="A156" s="123" t="s">
        <v>603</v>
      </c>
      <c r="B156" s="123" t="s">
        <v>2386</v>
      </c>
      <c r="C156" s="157">
        <v>1.3332390183900043E-3</v>
      </c>
      <c r="D156" s="157">
        <v>5.9201527489332485E-3</v>
      </c>
      <c r="E156" s="158"/>
      <c r="F156" s="157">
        <v>1.6580752172710071E-3</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0.30927472737049033</v>
      </c>
      <c r="D160" s="157">
        <v>0.22808136856814626</v>
      </c>
      <c r="E160" s="158"/>
      <c r="F160" s="157">
        <v>0.30352477356774865</v>
      </c>
    </row>
    <row r="161" spans="1:7" x14ac:dyDescent="0.25">
      <c r="A161" s="123" t="s">
        <v>609</v>
      </c>
      <c r="B161" s="123" t="s">
        <v>610</v>
      </c>
      <c r="C161" s="157">
        <v>0.69072527262950467</v>
      </c>
      <c r="D161" s="157">
        <v>0.77191863143185591</v>
      </c>
      <c r="E161" s="158"/>
      <c r="F161" s="157">
        <v>0.69647522643221305</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5.2489115660105515E-2</v>
      </c>
      <c r="D170" s="157">
        <v>8.7764282099905735E-2</v>
      </c>
      <c r="E170" s="158"/>
      <c r="F170" s="157">
        <v>5.4987233491468689E-2</v>
      </c>
    </row>
    <row r="171" spans="1:7" x14ac:dyDescent="0.25">
      <c r="A171" s="123" t="s">
        <v>621</v>
      </c>
      <c r="B171" s="145" t="s">
        <v>622</v>
      </c>
      <c r="C171" s="157">
        <v>8.2991804999327054E-2</v>
      </c>
      <c r="D171" s="157">
        <v>7.4353939298327634E-2</v>
      </c>
      <c r="E171" s="158"/>
      <c r="F171" s="157">
        <v>8.2380088358117026E-2</v>
      </c>
    </row>
    <row r="172" spans="1:7" x14ac:dyDescent="0.25">
      <c r="A172" s="123" t="s">
        <v>623</v>
      </c>
      <c r="B172" s="145" t="s">
        <v>624</v>
      </c>
      <c r="C172" s="157">
        <v>7.3596560413002249E-2</v>
      </c>
      <c r="D172" s="157">
        <v>7.4037626659644043E-2</v>
      </c>
      <c r="E172" s="157"/>
      <c r="F172" s="157">
        <v>7.3627795856138933E-2</v>
      </c>
    </row>
    <row r="173" spans="1:7" x14ac:dyDescent="0.25">
      <c r="A173" s="123" t="s">
        <v>625</v>
      </c>
      <c r="B173" s="145" t="s">
        <v>626</v>
      </c>
      <c r="C173" s="157">
        <v>0.12386272747941887</v>
      </c>
      <c r="D173" s="157">
        <v>0.16891604499403129</v>
      </c>
      <c r="E173" s="157"/>
      <c r="F173" s="157">
        <v>0.12705331471696926</v>
      </c>
    </row>
    <row r="174" spans="1:7" x14ac:dyDescent="0.25">
      <c r="A174" s="123" t="s">
        <v>627</v>
      </c>
      <c r="B174" s="145" t="s">
        <v>628</v>
      </c>
      <c r="C174" s="157">
        <v>0.66705979144813843</v>
      </c>
      <c r="D174" s="157">
        <v>0.59492810694809162</v>
      </c>
      <c r="E174" s="157"/>
      <c r="F174" s="157">
        <v>0.66195156757727269</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5.1164610072333867E-4</v>
      </c>
      <c r="D180" s="315">
        <v>2.9325020369550935E-4</v>
      </c>
      <c r="E180" s="218"/>
      <c r="F180" s="315">
        <v>4.9617973331177309E-4</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1387.4902465463106</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299019.39062235295</v>
      </c>
      <c r="D190" s="186">
        <v>312407</v>
      </c>
      <c r="E190" s="150"/>
      <c r="F190" s="182">
        <f>IF($C$214=0,"",IF(C190="[for completion]","",IF(C190="","",C190/$C$214)))</f>
        <v>0.57089002822985957</v>
      </c>
      <c r="G190" s="182">
        <f>IF($D$214=0,"",IF(D190="[for completion]","",IF(D190="","",D190/$D$214)))</f>
        <v>0.82756821192052976</v>
      </c>
    </row>
    <row r="191" spans="1:7" x14ac:dyDescent="0.25">
      <c r="A191" s="123" t="s">
        <v>647</v>
      </c>
      <c r="B191" s="144" t="s">
        <v>2388</v>
      </c>
      <c r="C191" s="183">
        <v>165003.32711452938</v>
      </c>
      <c r="D191" s="186">
        <v>60193</v>
      </c>
      <c r="E191" s="150"/>
      <c r="F191" s="182">
        <f t="shared" ref="F191:F213" si="1">IF($C$214=0,"",IF(C191="[for completion]","",IF(C191="","",C191/$C$214)))</f>
        <v>0.31502557034303807</v>
      </c>
      <c r="G191" s="182">
        <f t="shared" ref="G191:G213" si="2">IF($D$214=0,"",IF(D191="[for completion]","",IF(D191="","",D191/$D$214)))</f>
        <v>0.15945165562913907</v>
      </c>
    </row>
    <row r="192" spans="1:7" x14ac:dyDescent="0.25">
      <c r="A192" s="123" t="s">
        <v>648</v>
      </c>
      <c r="B192" s="144" t="s">
        <v>2389</v>
      </c>
      <c r="C192" s="183">
        <v>35179.614343839938</v>
      </c>
      <c r="D192" s="186">
        <v>4343</v>
      </c>
      <c r="E192" s="150"/>
      <c r="F192" s="182">
        <f t="shared" si="1"/>
        <v>6.716517943558746E-2</v>
      </c>
      <c r="G192" s="182">
        <f t="shared" si="2"/>
        <v>1.1504635761589404E-2</v>
      </c>
    </row>
    <row r="193" spans="1:7" x14ac:dyDescent="0.25">
      <c r="A193" s="123" t="s">
        <v>649</v>
      </c>
      <c r="B193" s="144" t="s">
        <v>2390</v>
      </c>
      <c r="C193" s="183">
        <v>12923.77197401</v>
      </c>
      <c r="D193" s="186">
        <v>432</v>
      </c>
      <c r="E193" s="150"/>
      <c r="F193" s="182">
        <f t="shared" si="1"/>
        <v>2.4674160868707544E-2</v>
      </c>
      <c r="G193" s="182">
        <f t="shared" si="2"/>
        <v>1.1443708609271523E-3</v>
      </c>
    </row>
    <row r="194" spans="1:7" x14ac:dyDescent="0.25">
      <c r="A194" s="123" t="s">
        <v>650</v>
      </c>
      <c r="B194" s="144" t="s">
        <v>2390</v>
      </c>
      <c r="C194" s="183">
        <v>6621.0443226900043</v>
      </c>
      <c r="D194" s="186">
        <v>100</v>
      </c>
      <c r="E194" s="150"/>
      <c r="F194" s="182">
        <f t="shared" si="1"/>
        <v>1.2640946703906116E-2</v>
      </c>
      <c r="G194" s="182">
        <f t="shared" si="2"/>
        <v>2.6490066225165563E-4</v>
      </c>
    </row>
    <row r="195" spans="1:7" x14ac:dyDescent="0.25">
      <c r="A195" s="123" t="s">
        <v>651</v>
      </c>
      <c r="B195" s="144" t="s">
        <v>2391</v>
      </c>
      <c r="C195" s="183">
        <v>5030.4196938100004</v>
      </c>
      <c r="D195" s="186">
        <v>25</v>
      </c>
      <c r="E195" s="150"/>
      <c r="F195" s="182">
        <f t="shared" si="1"/>
        <v>9.6041144189013411E-3</v>
      </c>
      <c r="G195" s="182">
        <f t="shared" si="2"/>
        <v>6.6225165562913907E-5</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523777.56807123224</v>
      </c>
      <c r="D214" s="187">
        <f>SUM(D190:D213)</f>
        <v>377500</v>
      </c>
      <c r="E214" s="139"/>
      <c r="F214" s="188">
        <f>SUM(F190:F213)</f>
        <v>1.0000000000000002</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157"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365" t="s">
        <v>808</v>
      </c>
      <c r="D219" s="365" t="s">
        <v>808</v>
      </c>
      <c r="F219" s="182" t="str">
        <f t="shared" ref="F219:F233" si="3">IF($C$227=0,"",IF(C219="[for completion]","",C219/$C$227))</f>
        <v/>
      </c>
      <c r="G219" s="182" t="str">
        <f t="shared" ref="G219:G233" si="4">IF($D$227=0,"",IF(D219="[for completion]","",D219/$D$227))</f>
        <v/>
      </c>
    </row>
    <row r="220" spans="1:7" x14ac:dyDescent="0.25">
      <c r="A220" s="123" t="s">
        <v>677</v>
      </c>
      <c r="B220" s="123" t="s">
        <v>678</v>
      </c>
      <c r="C220" s="365" t="s">
        <v>808</v>
      </c>
      <c r="D220" s="365" t="s">
        <v>808</v>
      </c>
      <c r="F220" s="182" t="str">
        <f t="shared" si="3"/>
        <v/>
      </c>
      <c r="G220" s="182" t="str">
        <f t="shared" si="4"/>
        <v/>
      </c>
    </row>
    <row r="221" spans="1:7" x14ac:dyDescent="0.25">
      <c r="A221" s="123" t="s">
        <v>679</v>
      </c>
      <c r="B221" s="123" t="s">
        <v>680</v>
      </c>
      <c r="C221" s="365" t="s">
        <v>808</v>
      </c>
      <c r="D221" s="365" t="s">
        <v>808</v>
      </c>
      <c r="F221" s="182" t="str">
        <f t="shared" si="3"/>
        <v/>
      </c>
      <c r="G221" s="182" t="str">
        <f t="shared" si="4"/>
        <v/>
      </c>
    </row>
    <row r="222" spans="1:7" x14ac:dyDescent="0.25">
      <c r="A222" s="123" t="s">
        <v>681</v>
      </c>
      <c r="B222" s="123" t="s">
        <v>682</v>
      </c>
      <c r="C222" s="365" t="s">
        <v>808</v>
      </c>
      <c r="D222" s="365" t="s">
        <v>808</v>
      </c>
      <c r="F222" s="182" t="str">
        <f t="shared" si="3"/>
        <v/>
      </c>
      <c r="G222" s="182" t="str">
        <f t="shared" si="4"/>
        <v/>
      </c>
    </row>
    <row r="223" spans="1:7" x14ac:dyDescent="0.25">
      <c r="A223" s="123" t="s">
        <v>683</v>
      </c>
      <c r="B223" s="123" t="s">
        <v>684</v>
      </c>
      <c r="C223" s="365" t="s">
        <v>808</v>
      </c>
      <c r="D223" s="365" t="s">
        <v>808</v>
      </c>
      <c r="F223" s="182" t="str">
        <f t="shared" si="3"/>
        <v/>
      </c>
      <c r="G223" s="182" t="str">
        <f t="shared" si="4"/>
        <v/>
      </c>
    </row>
    <row r="224" spans="1:7" x14ac:dyDescent="0.25">
      <c r="A224" s="123" t="s">
        <v>685</v>
      </c>
      <c r="B224" s="123" t="s">
        <v>686</v>
      </c>
      <c r="C224" s="365" t="s">
        <v>808</v>
      </c>
      <c r="D224" s="365" t="s">
        <v>808</v>
      </c>
      <c r="F224" s="182" t="str">
        <f t="shared" si="3"/>
        <v/>
      </c>
      <c r="G224" s="182" t="str">
        <f t="shared" si="4"/>
        <v/>
      </c>
    </row>
    <row r="225" spans="1:7" x14ac:dyDescent="0.25">
      <c r="A225" s="123" t="s">
        <v>687</v>
      </c>
      <c r="B225" s="123" t="s">
        <v>688</v>
      </c>
      <c r="C225" s="365" t="s">
        <v>808</v>
      </c>
      <c r="D225" s="365" t="s">
        <v>808</v>
      </c>
      <c r="F225" s="182" t="str">
        <f t="shared" si="3"/>
        <v/>
      </c>
      <c r="G225" s="182" t="str">
        <f t="shared" si="4"/>
        <v/>
      </c>
    </row>
    <row r="226" spans="1:7" x14ac:dyDescent="0.25">
      <c r="A226" s="123" t="s">
        <v>689</v>
      </c>
      <c r="B226" s="123" t="s">
        <v>690</v>
      </c>
      <c r="C226" s="365" t="s">
        <v>808</v>
      </c>
      <c r="D226" s="365"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0.58544557682494558</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348074.47930564632</v>
      </c>
      <c r="D241" s="365" t="s">
        <v>808</v>
      </c>
      <c r="F241" s="182">
        <f>IF($C$249=0,"",IF(C241="[Mark as ND1 if not relevant]","",C241/$C$249))</f>
        <v>0.66454636571663228</v>
      </c>
      <c r="G241" s="182" t="str">
        <f>IF($D$249=0,"",IF(D241="[Mark as ND1 if not relevant]","",D241/$D$249))</f>
        <v/>
      </c>
    </row>
    <row r="242" spans="1:7" x14ac:dyDescent="0.25">
      <c r="A242" s="123" t="s">
        <v>710</v>
      </c>
      <c r="B242" s="123" t="s">
        <v>678</v>
      </c>
      <c r="C242" s="183">
        <v>67098.483960054975</v>
      </c>
      <c r="D242" s="365" t="s">
        <v>808</v>
      </c>
      <c r="F242" s="182">
        <f t="shared" ref="F242:F248" si="5">IF($C$249=0,"",IF(C242="[Mark as ND1 if not relevant]","",C242/$C$249))</f>
        <v>0.12810492096318121</v>
      </c>
      <c r="G242" s="182" t="str">
        <f t="shared" ref="G242:G248" si="6">IF($D$249=0,"",IF(D242="[Mark as ND1 if not relevant]","",D242/$D$249))</f>
        <v/>
      </c>
    </row>
    <row r="243" spans="1:7" x14ac:dyDescent="0.25">
      <c r="A243" s="123" t="s">
        <v>711</v>
      </c>
      <c r="B243" s="123" t="s">
        <v>680</v>
      </c>
      <c r="C243" s="183">
        <v>54127.144664868414</v>
      </c>
      <c r="D243" s="365" t="s">
        <v>808</v>
      </c>
      <c r="F243" s="182">
        <f t="shared" si="5"/>
        <v>0.10333994421369581</v>
      </c>
      <c r="G243" s="182" t="str">
        <f t="shared" si="6"/>
        <v/>
      </c>
    </row>
    <row r="244" spans="1:7" x14ac:dyDescent="0.25">
      <c r="A244" s="123" t="s">
        <v>712</v>
      </c>
      <c r="B244" s="123" t="s">
        <v>682</v>
      </c>
      <c r="C244" s="183">
        <v>35803.983283588153</v>
      </c>
      <c r="D244" s="365" t="s">
        <v>808</v>
      </c>
      <c r="F244" s="182">
        <f t="shared" si="5"/>
        <v>6.8357229225054522E-2</v>
      </c>
      <c r="G244" s="182" t="str">
        <f t="shared" si="6"/>
        <v/>
      </c>
    </row>
    <row r="245" spans="1:7" x14ac:dyDescent="0.25">
      <c r="A245" s="123" t="s">
        <v>713</v>
      </c>
      <c r="B245" s="123" t="s">
        <v>684</v>
      </c>
      <c r="C245" s="183">
        <v>17716.552915953489</v>
      </c>
      <c r="D245" s="365" t="s">
        <v>808</v>
      </c>
      <c r="F245" s="182">
        <f t="shared" si="5"/>
        <v>3.3824573628062342E-2</v>
      </c>
      <c r="G245" s="182" t="str">
        <f t="shared" si="6"/>
        <v/>
      </c>
    </row>
    <row r="246" spans="1:7" x14ac:dyDescent="0.25">
      <c r="A246" s="123" t="s">
        <v>714</v>
      </c>
      <c r="B246" s="123" t="s">
        <v>686</v>
      </c>
      <c r="C246" s="183">
        <v>932.14579392193093</v>
      </c>
      <c r="D246" s="365" t="s">
        <v>808</v>
      </c>
      <c r="F246" s="182">
        <f t="shared" si="5"/>
        <v>1.7796596317678254E-3</v>
      </c>
      <c r="G246" s="182" t="str">
        <f t="shared" si="6"/>
        <v/>
      </c>
    </row>
    <row r="247" spans="1:7" x14ac:dyDescent="0.25">
      <c r="A247" s="123" t="s">
        <v>715</v>
      </c>
      <c r="B247" s="123" t="s">
        <v>688</v>
      </c>
      <c r="C247" s="183">
        <v>12.978705971962295</v>
      </c>
      <c r="D247" s="365" t="s">
        <v>808</v>
      </c>
      <c r="F247" s="182">
        <f t="shared" si="5"/>
        <v>2.4779041263173655E-5</v>
      </c>
      <c r="G247" s="182" t="str">
        <f t="shared" si="6"/>
        <v/>
      </c>
    </row>
    <row r="248" spans="1:7" x14ac:dyDescent="0.25">
      <c r="A248" s="123" t="s">
        <v>716</v>
      </c>
      <c r="B248" s="123" t="s">
        <v>690</v>
      </c>
      <c r="C248" s="183">
        <v>11.799441246405472</v>
      </c>
      <c r="D248" s="365" t="s">
        <v>808</v>
      </c>
      <c r="F248" s="182">
        <f t="shared" si="5"/>
        <v>2.2527580342654808E-5</v>
      </c>
      <c r="G248" s="182" t="str">
        <f t="shared" si="6"/>
        <v/>
      </c>
    </row>
    <row r="249" spans="1:7" x14ac:dyDescent="0.25">
      <c r="A249" s="123" t="s">
        <v>717</v>
      </c>
      <c r="B249" s="153" t="s">
        <v>130</v>
      </c>
      <c r="C249" s="183">
        <f>SUM(C241:C248)</f>
        <v>523777.56807125174</v>
      </c>
      <c r="D249" s="186">
        <f>SUM(D241:D248)</f>
        <v>0</v>
      </c>
      <c r="F249" s="157">
        <f>SUM(F241:F248)</f>
        <v>0.99999999999999978</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0.83593106313223864</v>
      </c>
      <c r="E260" s="139"/>
      <c r="F260" s="139"/>
      <c r="G260" s="139"/>
    </row>
    <row r="261" spans="1:14" x14ac:dyDescent="0.25">
      <c r="A261" s="123" t="s">
        <v>730</v>
      </c>
      <c r="B261" s="123" t="s">
        <v>731</v>
      </c>
      <c r="C261" s="157">
        <v>4.3972161048060399E-2</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3.5189488669097074E-2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8.4907287150585625E-2</v>
      </c>
      <c r="E265" s="139"/>
      <c r="F265" s="139"/>
    </row>
    <row r="266" spans="1:14" outlineLevel="1" x14ac:dyDescent="0.25">
      <c r="A266" s="123" t="s">
        <v>735</v>
      </c>
      <c r="B266" s="140" t="s">
        <v>737</v>
      </c>
      <c r="C266" s="190">
        <v>5.0724236834912471E-2</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157">
        <v>3.4183050315673161E-2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36171.050074870189</v>
      </c>
      <c r="D287" s="226">
        <v>15210</v>
      </c>
      <c r="E287" s="228"/>
      <c r="F287" s="219">
        <f>IF($C$305=0,"",IF(C287="[For completion]","",C287/$C$305))</f>
        <v>6.9058035853017827E-2</v>
      </c>
      <c r="G287" s="219">
        <f>IF($D$305=0,"",IF(D287="[For completion]","",D287/$D$305))</f>
        <v>4.1961977647867001E-2</v>
      </c>
    </row>
    <row r="288" spans="1:7" s="191" customFormat="1" x14ac:dyDescent="0.25">
      <c r="A288" s="304" t="s">
        <v>1586</v>
      </c>
      <c r="B288" s="305" t="s">
        <v>2394</v>
      </c>
      <c r="C288" s="220">
        <v>19938.08480217999</v>
      </c>
      <c r="D288" s="226">
        <v>9901</v>
      </c>
      <c r="E288" s="228"/>
      <c r="F288" s="219">
        <f t="shared" ref="F288:F304" si="9">IF($C$305=0,"",IF(C288="[For completion]","",C288/$C$305))</f>
        <v>3.8065938706768297E-2</v>
      </c>
      <c r="G288" s="219">
        <f t="shared" ref="G288:G304" si="10">IF($D$305=0,"",IF(D288="[For completion]","",D288/$D$305))</f>
        <v>2.7315288671369571E-2</v>
      </c>
    </row>
    <row r="289" spans="1:7" s="191" customFormat="1" x14ac:dyDescent="0.25">
      <c r="A289" s="304" t="s">
        <v>1587</v>
      </c>
      <c r="B289" s="305" t="s">
        <v>2395</v>
      </c>
      <c r="C289" s="220">
        <v>94606.122965030314</v>
      </c>
      <c r="D289" s="226">
        <v>52348</v>
      </c>
      <c r="E289" s="228"/>
      <c r="F289" s="219">
        <f t="shared" si="9"/>
        <v>0.1806227084397832</v>
      </c>
      <c r="G289" s="219">
        <f t="shared" si="10"/>
        <v>0.14441982944842485</v>
      </c>
    </row>
    <row r="290" spans="1:7" s="191" customFormat="1" x14ac:dyDescent="0.25">
      <c r="A290" s="304" t="s">
        <v>1588</v>
      </c>
      <c r="B290" s="305" t="s">
        <v>2396</v>
      </c>
      <c r="C290" s="220">
        <v>86217.483528119177</v>
      </c>
      <c r="D290" s="226">
        <v>53419</v>
      </c>
      <c r="E290" s="228"/>
      <c r="F290" s="219">
        <f t="shared" si="9"/>
        <v>0.16460705609369</v>
      </c>
      <c r="G290" s="219">
        <f t="shared" si="10"/>
        <v>0.14737454858457641</v>
      </c>
    </row>
    <row r="291" spans="1:7" s="191" customFormat="1" x14ac:dyDescent="0.25">
      <c r="A291" s="304" t="s">
        <v>1589</v>
      </c>
      <c r="B291" s="305" t="s">
        <v>2397</v>
      </c>
      <c r="C291" s="220">
        <v>31368.120009669994</v>
      </c>
      <c r="D291" s="226">
        <v>21774</v>
      </c>
      <c r="E291" s="228"/>
      <c r="F291" s="219">
        <f t="shared" si="9"/>
        <v>5.9888246312609444E-2</v>
      </c>
      <c r="G291" s="219">
        <f t="shared" si="10"/>
        <v>6.0071012577557932E-2</v>
      </c>
    </row>
    <row r="292" spans="1:7" s="191" customFormat="1" x14ac:dyDescent="0.25">
      <c r="A292" s="304" t="s">
        <v>1590</v>
      </c>
      <c r="B292" s="305" t="s">
        <v>2398</v>
      </c>
      <c r="C292" s="220">
        <v>12691.577439439983</v>
      </c>
      <c r="D292" s="226">
        <v>9602</v>
      </c>
      <c r="E292" s="228"/>
      <c r="F292" s="219">
        <f t="shared" si="9"/>
        <v>2.4230853349018894E-2</v>
      </c>
      <c r="G292" s="219">
        <f t="shared" si="10"/>
        <v>2.6490395093676459E-2</v>
      </c>
    </row>
    <row r="293" spans="1:7" s="191" customFormat="1" x14ac:dyDescent="0.25">
      <c r="A293" s="304" t="s">
        <v>1591</v>
      </c>
      <c r="B293" s="305" t="s">
        <v>2399</v>
      </c>
      <c r="C293" s="220">
        <v>5783.7817750500053</v>
      </c>
      <c r="D293" s="226">
        <v>5078</v>
      </c>
      <c r="E293" s="228"/>
      <c r="F293" s="219">
        <f t="shared" si="9"/>
        <v>1.1042438866460466E-2</v>
      </c>
      <c r="G293" s="219">
        <f t="shared" si="10"/>
        <v>1.400939661379807E-2</v>
      </c>
    </row>
    <row r="294" spans="1:7" s="191" customFormat="1" x14ac:dyDescent="0.25">
      <c r="A294" s="304" t="s">
        <v>1592</v>
      </c>
      <c r="B294" s="305" t="s">
        <v>2400</v>
      </c>
      <c r="C294" s="220">
        <v>9857.614473409998</v>
      </c>
      <c r="D294" s="226">
        <v>4072</v>
      </c>
      <c r="E294" s="228"/>
      <c r="F294" s="219">
        <f t="shared" si="9"/>
        <v>1.8820230331187533E-2</v>
      </c>
      <c r="G294" s="219">
        <f t="shared" si="10"/>
        <v>1.1234002168449338E-2</v>
      </c>
    </row>
    <row r="295" spans="1:7" s="191" customFormat="1" x14ac:dyDescent="0.25">
      <c r="A295" s="304" t="s">
        <v>1593</v>
      </c>
      <c r="B295" s="305" t="s">
        <v>2401</v>
      </c>
      <c r="C295" s="220">
        <v>10773.152935489983</v>
      </c>
      <c r="D295" s="226">
        <v>4968</v>
      </c>
      <c r="E295" s="228"/>
      <c r="F295" s="219">
        <f t="shared" si="9"/>
        <v>2.0568183122391184E-2</v>
      </c>
      <c r="G295" s="219">
        <f t="shared" si="10"/>
        <v>1.3705924060131706E-2</v>
      </c>
    </row>
    <row r="296" spans="1:7" s="191" customFormat="1" x14ac:dyDescent="0.25">
      <c r="A296" s="304" t="s">
        <v>1594</v>
      </c>
      <c r="B296" s="305" t="s">
        <v>2402</v>
      </c>
      <c r="C296" s="220">
        <v>42885.631494099878</v>
      </c>
      <c r="D296" s="226">
        <v>28821</v>
      </c>
      <c r="E296" s="228"/>
      <c r="F296" s="219">
        <f t="shared" si="9"/>
        <v>8.1877564272219663E-2</v>
      </c>
      <c r="G296" s="219">
        <f t="shared" si="10"/>
        <v>7.9512567901983883E-2</v>
      </c>
    </row>
    <row r="297" spans="1:7" s="191" customFormat="1" x14ac:dyDescent="0.25">
      <c r="A297" s="304" t="s">
        <v>1595</v>
      </c>
      <c r="B297" s="305" t="s">
        <v>2403</v>
      </c>
      <c r="C297" s="220">
        <v>93998.354961690187</v>
      </c>
      <c r="D297" s="226">
        <v>77127</v>
      </c>
      <c r="E297" s="228"/>
      <c r="F297" s="219">
        <f t="shared" si="9"/>
        <v>0.17946235328066829</v>
      </c>
      <c r="G297" s="219">
        <f t="shared" si="10"/>
        <v>0.21278116042386838</v>
      </c>
    </row>
    <row r="298" spans="1:7" s="191" customFormat="1" x14ac:dyDescent="0.25">
      <c r="A298" s="304" t="s">
        <v>1596</v>
      </c>
      <c r="B298" s="305" t="s">
        <v>2404</v>
      </c>
      <c r="C298" s="220">
        <v>36608.385068219999</v>
      </c>
      <c r="D298" s="226">
        <v>39028</v>
      </c>
      <c r="E298" s="228"/>
      <c r="F298" s="219">
        <f t="shared" si="9"/>
        <v>6.9892999051156021E-2</v>
      </c>
      <c r="G298" s="219">
        <f t="shared" si="10"/>
        <v>0.10767206204082533</v>
      </c>
    </row>
    <row r="299" spans="1:7" s="191" customFormat="1" x14ac:dyDescent="0.25">
      <c r="A299" s="304" t="s">
        <v>1597</v>
      </c>
      <c r="B299" s="305" t="s">
        <v>2405</v>
      </c>
      <c r="C299" s="220">
        <v>7556.2866585500096</v>
      </c>
      <c r="D299" s="226">
        <v>8743</v>
      </c>
      <c r="E299" s="228"/>
      <c r="F299" s="219">
        <f t="shared" si="9"/>
        <v>1.4426518276403661E-2</v>
      </c>
      <c r="G299" s="219">
        <f t="shared" si="10"/>
        <v>2.4120550333681868E-2</v>
      </c>
    </row>
    <row r="300" spans="1:7" s="191" customFormat="1" x14ac:dyDescent="0.25">
      <c r="A300" s="304" t="s">
        <v>1598</v>
      </c>
      <c r="B300" s="305" t="s">
        <v>2406</v>
      </c>
      <c r="C300" s="220">
        <v>13.585889120000001</v>
      </c>
      <c r="D300" s="226">
        <v>8</v>
      </c>
      <c r="E300" s="228"/>
      <c r="F300" s="219">
        <f t="shared" si="9"/>
        <v>2.5938279812227758E-5</v>
      </c>
      <c r="G300" s="219">
        <f t="shared" si="10"/>
        <v>2.2070731175735437E-5</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70">
        <f>C346-C287-C288-C289-C290-C291-C292-C293-C294-C295-C296-C297-C298-C299-C300</f>
        <v>35308.335996300433</v>
      </c>
      <c r="D304" s="370">
        <f>D346-D287-D288-D289-D290-D291-D292-D293-D294-D295-D296-D297-D298-D299-D300</f>
        <v>32372</v>
      </c>
      <c r="E304" s="228"/>
      <c r="F304" s="219">
        <f t="shared" si="9"/>
        <v>6.7410935764813176E-2</v>
      </c>
      <c r="G304" s="219">
        <f t="shared" si="10"/>
        <v>8.9309213702613452E-2</v>
      </c>
    </row>
    <row r="305" spans="1:7" s="191" customFormat="1" x14ac:dyDescent="0.25">
      <c r="A305" s="304" t="s">
        <v>1603</v>
      </c>
      <c r="B305" s="227" t="s">
        <v>130</v>
      </c>
      <c r="C305" s="220">
        <f>SUM(C287:C304)</f>
        <v>523777.56807124021</v>
      </c>
      <c r="D305" s="226">
        <f>SUM(D287:D304)</f>
        <v>362471</v>
      </c>
      <c r="E305" s="228"/>
      <c r="F305" s="271">
        <f>SUM(F287:F304)</f>
        <v>0.99999999999999978</v>
      </c>
      <c r="G305" s="271">
        <f>SUM(G287:G304)</f>
        <v>1</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36171.050074870189</v>
      </c>
      <c r="D310" s="243">
        <v>15210</v>
      </c>
      <c r="E310" s="246"/>
      <c r="F310" s="219">
        <f>IF($C$328=0,"",IF(C310="[For completion]","",C310/$C$328))</f>
        <v>6.9058035853017827E-2</v>
      </c>
      <c r="G310" s="219">
        <f>IF($D$328=0,"",IF(D310="[For completion]","",D310/$D$328))</f>
        <v>4.1961977647867001E-2</v>
      </c>
    </row>
    <row r="311" spans="1:7" s="233" customFormat="1" x14ac:dyDescent="0.25">
      <c r="A311" s="304" t="s">
        <v>1608</v>
      </c>
      <c r="B311" s="305" t="s">
        <v>2408</v>
      </c>
      <c r="C311" s="220">
        <v>19938.08480217999</v>
      </c>
      <c r="D311" s="243">
        <v>9901</v>
      </c>
      <c r="E311" s="246"/>
      <c r="F311" s="333">
        <f t="shared" ref="F311:F327" si="11">IF($C$328=0,"",IF(C311="[For completion]","",C311/$C$328))</f>
        <v>3.8065938706768297E-2</v>
      </c>
      <c r="G311" s="333">
        <f t="shared" ref="G311:G327" si="12">IF($D$328=0,"",IF(D311="[For completion]","",D311/$D$328))</f>
        <v>2.7315288671369571E-2</v>
      </c>
    </row>
    <row r="312" spans="1:7" s="233" customFormat="1" x14ac:dyDescent="0.25">
      <c r="A312" s="304" t="s">
        <v>1609</v>
      </c>
      <c r="B312" s="305" t="s">
        <v>2409</v>
      </c>
      <c r="C312" s="220">
        <v>94606.122965030314</v>
      </c>
      <c r="D312" s="243">
        <v>52348</v>
      </c>
      <c r="E312" s="246"/>
      <c r="F312" s="333">
        <f t="shared" si="11"/>
        <v>0.1806227084397832</v>
      </c>
      <c r="G312" s="333">
        <f t="shared" si="12"/>
        <v>0.14441982944842485</v>
      </c>
    </row>
    <row r="313" spans="1:7" s="233" customFormat="1" x14ac:dyDescent="0.25">
      <c r="A313" s="304" t="s">
        <v>1610</v>
      </c>
      <c r="B313" s="305" t="s">
        <v>2410</v>
      </c>
      <c r="C313" s="220">
        <v>86217.483528119177</v>
      </c>
      <c r="D313" s="243">
        <v>53419</v>
      </c>
      <c r="E313" s="246"/>
      <c r="F313" s="333">
        <f t="shared" si="11"/>
        <v>0.16460705609369</v>
      </c>
      <c r="G313" s="333">
        <f t="shared" si="12"/>
        <v>0.14737454858457641</v>
      </c>
    </row>
    <row r="314" spans="1:7" s="233" customFormat="1" x14ac:dyDescent="0.25">
      <c r="A314" s="304" t="s">
        <v>1611</v>
      </c>
      <c r="B314" s="305" t="s">
        <v>2411</v>
      </c>
      <c r="C314" s="220">
        <v>31368.120009669994</v>
      </c>
      <c r="D314" s="243">
        <v>21774</v>
      </c>
      <c r="E314" s="246"/>
      <c r="F314" s="333">
        <f t="shared" si="11"/>
        <v>5.9888246312609444E-2</v>
      </c>
      <c r="G314" s="333">
        <f t="shared" si="12"/>
        <v>6.0071012577557932E-2</v>
      </c>
    </row>
    <row r="315" spans="1:7" s="233" customFormat="1" x14ac:dyDescent="0.25">
      <c r="A315" s="304" t="s">
        <v>1612</v>
      </c>
      <c r="B315" s="305" t="s">
        <v>2412</v>
      </c>
      <c r="C315" s="220">
        <v>12691.577439439983</v>
      </c>
      <c r="D315" s="243">
        <v>9602</v>
      </c>
      <c r="E315" s="246"/>
      <c r="F315" s="333">
        <f t="shared" si="11"/>
        <v>2.4230853349018894E-2</v>
      </c>
      <c r="G315" s="333">
        <f t="shared" si="12"/>
        <v>2.6490395093676459E-2</v>
      </c>
    </row>
    <row r="316" spans="1:7" s="233" customFormat="1" x14ac:dyDescent="0.25">
      <c r="A316" s="304" t="s">
        <v>1613</v>
      </c>
      <c r="B316" s="305" t="s">
        <v>2413</v>
      </c>
      <c r="C316" s="220">
        <v>5783.7817750500053</v>
      </c>
      <c r="D316" s="243">
        <v>5078</v>
      </c>
      <c r="E316" s="246"/>
      <c r="F316" s="333">
        <f t="shared" si="11"/>
        <v>1.1042438866460466E-2</v>
      </c>
      <c r="G316" s="333">
        <f t="shared" si="12"/>
        <v>1.400939661379807E-2</v>
      </c>
    </row>
    <row r="317" spans="1:7" s="233" customFormat="1" x14ac:dyDescent="0.25">
      <c r="A317" s="304" t="s">
        <v>1614</v>
      </c>
      <c r="B317" s="305" t="s">
        <v>2414</v>
      </c>
      <c r="C317" s="220">
        <v>9857.614473409998</v>
      </c>
      <c r="D317" s="243">
        <v>4072</v>
      </c>
      <c r="E317" s="246"/>
      <c r="F317" s="333">
        <f t="shared" si="11"/>
        <v>1.8820230331187533E-2</v>
      </c>
      <c r="G317" s="333">
        <f t="shared" si="12"/>
        <v>1.1234002168449338E-2</v>
      </c>
    </row>
    <row r="318" spans="1:7" s="233" customFormat="1" x14ac:dyDescent="0.25">
      <c r="A318" s="304" t="s">
        <v>1615</v>
      </c>
      <c r="B318" s="305" t="s">
        <v>2415</v>
      </c>
      <c r="C318" s="220">
        <v>10773.152935489983</v>
      </c>
      <c r="D318" s="243">
        <v>4968</v>
      </c>
      <c r="E318" s="246"/>
      <c r="F318" s="333">
        <f t="shared" si="11"/>
        <v>2.0568183122391184E-2</v>
      </c>
      <c r="G318" s="333">
        <f t="shared" si="12"/>
        <v>1.3705924060131706E-2</v>
      </c>
    </row>
    <row r="319" spans="1:7" s="233" customFormat="1" x14ac:dyDescent="0.25">
      <c r="A319" s="304" t="s">
        <v>1616</v>
      </c>
      <c r="B319" s="305" t="s">
        <v>2416</v>
      </c>
      <c r="C319" s="220">
        <v>42885.631494099878</v>
      </c>
      <c r="D319" s="243">
        <v>28821</v>
      </c>
      <c r="E319" s="246"/>
      <c r="F319" s="333">
        <f t="shared" si="11"/>
        <v>8.1877564272219663E-2</v>
      </c>
      <c r="G319" s="333">
        <f t="shared" si="12"/>
        <v>7.9512567901983883E-2</v>
      </c>
    </row>
    <row r="320" spans="1:7" s="233" customFormat="1" x14ac:dyDescent="0.25">
      <c r="A320" s="304" t="s">
        <v>1717</v>
      </c>
      <c r="B320" s="305" t="s">
        <v>2417</v>
      </c>
      <c r="C320" s="220">
        <v>93998.354961690187</v>
      </c>
      <c r="D320" s="243">
        <v>77127</v>
      </c>
      <c r="E320" s="246"/>
      <c r="F320" s="333">
        <f t="shared" si="11"/>
        <v>0.17946235328066829</v>
      </c>
      <c r="G320" s="333">
        <f t="shared" si="12"/>
        <v>0.21278116042386838</v>
      </c>
    </row>
    <row r="321" spans="1:7" s="233" customFormat="1" x14ac:dyDescent="0.25">
      <c r="A321" s="304" t="s">
        <v>1759</v>
      </c>
      <c r="B321" s="305" t="s">
        <v>2418</v>
      </c>
      <c r="C321" s="220">
        <v>36608.385068219999</v>
      </c>
      <c r="D321" s="243">
        <v>39028</v>
      </c>
      <c r="E321" s="246"/>
      <c r="F321" s="333">
        <f>IF($C$328=0,"",IF(C321="[For completion]","",C321/$C$328))</f>
        <v>6.9892999051156021E-2</v>
      </c>
      <c r="G321" s="333">
        <f t="shared" si="12"/>
        <v>0.10767206204082533</v>
      </c>
    </row>
    <row r="322" spans="1:7" s="233" customFormat="1" x14ac:dyDescent="0.25">
      <c r="A322" s="304" t="s">
        <v>1760</v>
      </c>
      <c r="B322" s="305" t="s">
        <v>2419</v>
      </c>
      <c r="C322" s="220">
        <v>7556.2866585500096</v>
      </c>
      <c r="D322" s="243">
        <v>8743</v>
      </c>
      <c r="E322" s="246"/>
      <c r="F322" s="333">
        <f t="shared" si="11"/>
        <v>1.4426518276403661E-2</v>
      </c>
      <c r="G322" s="333">
        <f t="shared" si="12"/>
        <v>2.4120550333681868E-2</v>
      </c>
    </row>
    <row r="323" spans="1:7" s="233" customFormat="1" x14ac:dyDescent="0.25">
      <c r="A323" s="304" t="s">
        <v>1761</v>
      </c>
      <c r="B323" s="305" t="s">
        <v>2420</v>
      </c>
      <c r="C323" s="220">
        <v>13.585889120000001</v>
      </c>
      <c r="D323" s="243">
        <v>8</v>
      </c>
      <c r="E323" s="246"/>
      <c r="F323" s="333">
        <f t="shared" si="11"/>
        <v>2.5938279812227758E-5</v>
      </c>
      <c r="G323" s="333">
        <f t="shared" si="12"/>
        <v>2.2070731175735437E-5</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70">
        <f>C346-C310-C311-C312-C313-C314-C315-C316-C317-C318-C319-C320-C321-C322-C323</f>
        <v>35308.335996300433</v>
      </c>
      <c r="D327" s="370">
        <f>D346-D310-D311-D312-D313-D314-D315-D316-D317-D318-D319-D320-D321-D322-D323</f>
        <v>32372</v>
      </c>
      <c r="E327" s="246"/>
      <c r="F327" s="333">
        <f t="shared" si="11"/>
        <v>6.7410935764813176E-2</v>
      </c>
      <c r="G327" s="333">
        <f t="shared" si="12"/>
        <v>8.9309213702613452E-2</v>
      </c>
    </row>
    <row r="328" spans="1:7" s="233" customFormat="1" x14ac:dyDescent="0.25">
      <c r="A328" s="304" t="s">
        <v>1766</v>
      </c>
      <c r="B328" s="245" t="s">
        <v>130</v>
      </c>
      <c r="C328" s="220">
        <f>SUM(C310:C327)</f>
        <v>523777.56807124021</v>
      </c>
      <c r="D328" s="243">
        <f>SUM(D310:D327)</f>
        <v>362471</v>
      </c>
      <c r="E328" s="246"/>
      <c r="F328" s="271">
        <f>SUM(F310:F327)</f>
        <v>0.99999999999999978</v>
      </c>
      <c r="G328" s="271">
        <f>SUM(G310:G327)</f>
        <v>1</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75391.011263790249</v>
      </c>
      <c r="D333" s="226">
        <v>50997</v>
      </c>
      <c r="E333" s="228"/>
      <c r="F333" s="219">
        <f>IF($C$346=0,"",IF(C333="[For completion]","",C333/$C$346))</f>
        <v>0.14393707531502409</v>
      </c>
      <c r="G333" s="219">
        <f>IF($D$346=0,"",IF(D333="[For completion]","",D333/$D$346))</f>
        <v>0.14069263472112251</v>
      </c>
    </row>
    <row r="334" spans="1:7" s="191" customFormat="1" x14ac:dyDescent="0.25">
      <c r="A334" s="304" t="s">
        <v>1770</v>
      </c>
      <c r="B334" s="227" t="s">
        <v>1240</v>
      </c>
      <c r="C334" s="220">
        <v>70134.90412507049</v>
      </c>
      <c r="D334" s="226">
        <v>45608</v>
      </c>
      <c r="E334" s="228"/>
      <c r="F334" s="333">
        <f t="shared" ref="F334:F345" si="13">IF($C$346=0,"",IF(C334="[For completion]","",C334/$C$346))</f>
        <v>0.13390207676005569</v>
      </c>
      <c r="G334" s="333">
        <f t="shared" ref="G334:G345" si="14">IF($D$346=0,"",IF(D334="[For completion]","",D334/$D$346))</f>
        <v>0.12582523843286772</v>
      </c>
    </row>
    <row r="335" spans="1:7" s="191" customFormat="1" x14ac:dyDescent="0.25">
      <c r="A335" s="304" t="s">
        <v>1771</v>
      </c>
      <c r="B335" s="319" t="s">
        <v>1921</v>
      </c>
      <c r="C335" s="220">
        <v>48359.845131509734</v>
      </c>
      <c r="D335" s="226">
        <v>33382</v>
      </c>
      <c r="E335" s="228"/>
      <c r="F335" s="333">
        <f t="shared" si="13"/>
        <v>9.2328973364762743E-2</v>
      </c>
      <c r="G335" s="333">
        <f t="shared" si="14"/>
        <v>9.2095643513550055E-2</v>
      </c>
    </row>
    <row r="336" spans="1:7" s="191" customFormat="1" x14ac:dyDescent="0.25">
      <c r="A336" s="304" t="s">
        <v>1772</v>
      </c>
      <c r="B336" s="227" t="s">
        <v>1241</v>
      </c>
      <c r="C336" s="220">
        <v>73108.572071559873</v>
      </c>
      <c r="D336" s="226">
        <v>58138</v>
      </c>
      <c r="E336" s="228"/>
      <c r="F336" s="333">
        <f t="shared" si="13"/>
        <v>0.13957942555801897</v>
      </c>
      <c r="G336" s="333">
        <f t="shared" si="14"/>
        <v>0.16039352113686337</v>
      </c>
    </row>
    <row r="337" spans="1:7" s="191" customFormat="1" x14ac:dyDescent="0.25">
      <c r="A337" s="304" t="s">
        <v>1773</v>
      </c>
      <c r="B337" s="227" t="s">
        <v>1242</v>
      </c>
      <c r="C337" s="220">
        <v>93391.677826739644</v>
      </c>
      <c r="D337" s="226">
        <v>75537</v>
      </c>
      <c r="E337" s="228"/>
      <c r="F337" s="333">
        <f t="shared" si="13"/>
        <v>0.17830408081553664</v>
      </c>
      <c r="G337" s="333">
        <f t="shared" si="14"/>
        <v>0.20839460260269096</v>
      </c>
    </row>
    <row r="338" spans="1:7" s="191" customFormat="1" x14ac:dyDescent="0.25">
      <c r="A338" s="304" t="s">
        <v>1774</v>
      </c>
      <c r="B338" s="227" t="s">
        <v>1243</v>
      </c>
      <c r="C338" s="220">
        <v>38267.776914279973</v>
      </c>
      <c r="D338" s="226">
        <v>31323</v>
      </c>
      <c r="E338" s="228"/>
      <c r="F338" s="333">
        <f t="shared" si="13"/>
        <v>7.3061122214907626E-2</v>
      </c>
      <c r="G338" s="333">
        <f t="shared" si="14"/>
        <v>8.6415189077195143E-2</v>
      </c>
    </row>
    <row r="339" spans="1:7" s="191" customFormat="1" x14ac:dyDescent="0.25">
      <c r="A339" s="304" t="s">
        <v>1775</v>
      </c>
      <c r="B339" s="227" t="s">
        <v>1244</v>
      </c>
      <c r="C339" s="220">
        <v>20048.458479700053</v>
      </c>
      <c r="D339" s="226">
        <v>13789</v>
      </c>
      <c r="E339" s="228"/>
      <c r="F339" s="333">
        <f t="shared" si="13"/>
        <v>3.8276664946776069E-2</v>
      </c>
      <c r="G339" s="333">
        <f t="shared" si="14"/>
        <v>3.8041664022776991E-2</v>
      </c>
    </row>
    <row r="340" spans="1:7" s="191" customFormat="1" x14ac:dyDescent="0.25">
      <c r="A340" s="304" t="s">
        <v>1776</v>
      </c>
      <c r="B340" s="227" t="s">
        <v>1245</v>
      </c>
      <c r="C340" s="220">
        <v>21192.647272780054</v>
      </c>
      <c r="D340" s="226">
        <v>12889</v>
      </c>
      <c r="E340" s="228"/>
      <c r="F340" s="333">
        <f t="shared" si="13"/>
        <v>4.0461158638045371E-2</v>
      </c>
      <c r="G340" s="333">
        <f t="shared" si="14"/>
        <v>3.5558706765506758E-2</v>
      </c>
    </row>
    <row r="341" spans="1:7" s="191" customFormat="1" x14ac:dyDescent="0.25">
      <c r="A341" s="335" t="s">
        <v>1777</v>
      </c>
      <c r="B341" s="336" t="s">
        <v>2295</v>
      </c>
      <c r="C341" s="220">
        <v>25657.40130539002</v>
      </c>
      <c r="D341" s="335">
        <v>15520</v>
      </c>
      <c r="E341" s="345"/>
      <c r="F341" s="333">
        <f t="shared" si="13"/>
        <v>4.898530000028619E-2</v>
      </c>
      <c r="G341" s="333">
        <f t="shared" si="14"/>
        <v>4.2817218480926747E-2</v>
      </c>
    </row>
    <row r="342" spans="1:7" s="191" customFormat="1" x14ac:dyDescent="0.25">
      <c r="A342" s="335" t="s">
        <v>1778</v>
      </c>
      <c r="B342" s="335" t="s">
        <v>2298</v>
      </c>
      <c r="C342" s="220">
        <v>14274.941570169931</v>
      </c>
      <c r="D342" s="335">
        <v>7959</v>
      </c>
      <c r="E342" s="91"/>
      <c r="F342" s="333">
        <f t="shared" si="13"/>
        <v>2.7253823837351438E-2</v>
      </c>
      <c r="G342" s="333">
        <f t="shared" si="14"/>
        <v>2.1957618678459793E-2</v>
      </c>
    </row>
    <row r="343" spans="1:7" s="191" customFormat="1" x14ac:dyDescent="0.25">
      <c r="A343" s="335" t="s">
        <v>1779</v>
      </c>
      <c r="B343" s="335" t="s">
        <v>2296</v>
      </c>
      <c r="C343" s="220">
        <v>26666.755115610136</v>
      </c>
      <c r="D343" s="335">
        <v>11286</v>
      </c>
      <c r="E343" s="91"/>
      <c r="F343" s="333">
        <f t="shared" si="13"/>
        <v>5.0912365746795654E-2</v>
      </c>
      <c r="G343" s="333">
        <f t="shared" si="14"/>
        <v>3.1136284006168771E-2</v>
      </c>
    </row>
    <row r="344" spans="1:7" s="329" customFormat="1" x14ac:dyDescent="0.25">
      <c r="A344" s="335" t="s">
        <v>2292</v>
      </c>
      <c r="B344" s="336" t="s">
        <v>2297</v>
      </c>
      <c r="C344" s="220">
        <v>15301.900852189996</v>
      </c>
      <c r="D344" s="335">
        <v>5726</v>
      </c>
      <c r="E344" s="345"/>
      <c r="F344" s="333">
        <f t="shared" si="13"/>
        <v>2.9214502080602181E-2</v>
      </c>
      <c r="G344" s="333">
        <f t="shared" si="14"/>
        <v>1.5797125839032641E-2</v>
      </c>
    </row>
    <row r="345" spans="1:7" s="329" customFormat="1" x14ac:dyDescent="0.25">
      <c r="A345" s="335" t="s">
        <v>2293</v>
      </c>
      <c r="B345" s="335" t="s">
        <v>1640</v>
      </c>
      <c r="C345" s="220">
        <v>1981.676142449998</v>
      </c>
      <c r="D345" s="335">
        <v>317</v>
      </c>
      <c r="E345" s="91"/>
      <c r="F345" s="333">
        <f t="shared" si="13"/>
        <v>3.7834307218373772E-3</v>
      </c>
      <c r="G345" s="333">
        <f t="shared" si="14"/>
        <v>8.745527228385167E-4</v>
      </c>
    </row>
    <row r="346" spans="1:7" s="329" customFormat="1" x14ac:dyDescent="0.25">
      <c r="A346" s="335" t="s">
        <v>2294</v>
      </c>
      <c r="B346" s="336" t="s">
        <v>130</v>
      </c>
      <c r="C346" s="220">
        <f>SUM(C333:C345)</f>
        <v>523777.56807124015</v>
      </c>
      <c r="D346" s="335">
        <f>SUM(D333:D345)</f>
        <v>362471</v>
      </c>
      <c r="E346" s="345"/>
      <c r="F346" s="346">
        <f>SUM(F333:F345)</f>
        <v>1</v>
      </c>
      <c r="G346" s="346">
        <f>SUM(G333:G345)</f>
        <v>0.99999999999999989</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385068.10315480066</v>
      </c>
      <c r="D358" s="370">
        <f>D346-D359-D361-D362</f>
        <v>303469</v>
      </c>
      <c r="E358" s="246"/>
      <c r="F358" s="219">
        <f>IF($C$365=0,"",IF(C358="[For completion]","",C358/$C$365))</f>
        <v>0.73517486549258559</v>
      </c>
      <c r="G358" s="219">
        <f>IF($D$365=0,"",IF(D358="[For completion]","",D358/$D$365))</f>
        <v>0.8372228398961572</v>
      </c>
    </row>
    <row r="359" spans="1:7" s="191" customFormat="1" x14ac:dyDescent="0.25">
      <c r="A359" s="304" t="s">
        <v>2098</v>
      </c>
      <c r="B359" s="241" t="s">
        <v>1629</v>
      </c>
      <c r="C359" s="220">
        <v>50789.103982709901</v>
      </c>
      <c r="D359" s="243">
        <v>33490</v>
      </c>
      <c r="E359" s="246"/>
      <c r="F359" s="219">
        <f t="shared" ref="F359:F364" si="15">IF($C$365=0,"",IF(C359="[For completion]","",C359/$C$365))</f>
        <v>9.696693229864109E-2</v>
      </c>
      <c r="G359" s="219">
        <f t="shared" ref="G359:G364" si="16">IF($D$365=0,"",IF(D359="[For completion]","",D359/$D$365))</f>
        <v>9.2393598384422473E-2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25016.363761690136</v>
      </c>
      <c r="D361" s="243">
        <v>16205</v>
      </c>
      <c r="E361" s="246"/>
      <c r="F361" s="219">
        <f t="shared" si="15"/>
        <v>4.7761426389088993E-2</v>
      </c>
      <c r="G361" s="219">
        <f t="shared" si="16"/>
        <v>4.4707024837849094E-2</v>
      </c>
    </row>
    <row r="362" spans="1:7" s="191" customFormat="1" x14ac:dyDescent="0.25">
      <c r="A362" s="304" t="s">
        <v>2101</v>
      </c>
      <c r="B362" s="245" t="s">
        <v>1632</v>
      </c>
      <c r="C362" s="220">
        <v>62903.99717203006</v>
      </c>
      <c r="D362" s="243">
        <v>9307</v>
      </c>
      <c r="E362" s="246"/>
      <c r="F362" s="219">
        <f t="shared" si="15"/>
        <v>0.12009677581968436</v>
      </c>
      <c r="G362" s="219">
        <f t="shared" si="16"/>
        <v>2.5676536881571215E-2</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523777.56807123072</v>
      </c>
      <c r="D365" s="243">
        <f>SUM(D358:D364)</f>
        <v>362471</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41968.655967800049</v>
      </c>
      <c r="D368" s="243">
        <v>17012</v>
      </c>
      <c r="E368" s="246"/>
      <c r="F368" s="219">
        <f>IF($C$372=0,"",IF(C368="[For completion]","",C368/$C$372))</f>
        <v>8.0126867827398945E-2</v>
      </c>
      <c r="G368" s="219">
        <f>IF($D$372=0,"",IF(D368="[For completion]","",D368/$D$372))</f>
        <v>4.6933409845201411E-2</v>
      </c>
    </row>
    <row r="369" spans="1:7" s="191" customFormat="1" x14ac:dyDescent="0.25">
      <c r="A369" s="304" t="s">
        <v>2106</v>
      </c>
      <c r="B369" s="241" t="s">
        <v>1869</v>
      </c>
      <c r="C369" s="220">
        <v>481808.91210343182</v>
      </c>
      <c r="D369" s="243">
        <v>345459</v>
      </c>
      <c r="E369" s="246"/>
      <c r="F369" s="219">
        <f>IF($C$372=0,"",IF(C369="[For completion]","",C369/$C$372))</f>
        <v>0.91987313217260103</v>
      </c>
      <c r="G369" s="219">
        <f>IF($D$372=0,"",IF(D369="[For completion]","",D369/$D$372))</f>
        <v>0.95306659015479855</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523777.56807123189</v>
      </c>
      <c r="D372" s="243">
        <f>SUM(D368:D371)</f>
        <v>362471</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65">
        <v>359762.02891096799</v>
      </c>
      <c r="E375" s="320"/>
      <c r="F375" s="352"/>
      <c r="G375" s="219" t="str">
        <f>IF($D$393=0,"",IF(D375="[For completion]","",D375/$D$393))</f>
        <v/>
      </c>
    </row>
    <row r="376" spans="1:7" s="191" customFormat="1" x14ac:dyDescent="0.25">
      <c r="A376" s="304" t="s">
        <v>2112</v>
      </c>
      <c r="B376" s="245" t="s">
        <v>1629</v>
      </c>
      <c r="C376" s="347"/>
      <c r="D376" s="365">
        <v>10568.840754907371</v>
      </c>
      <c r="E376" s="320"/>
      <c r="F376" s="352"/>
      <c r="G376" s="219" t="str">
        <f t="shared" ref="G376:G393" si="17">IF($D$393=0,"",IF(D376="[For completion]","",D376/$D$393))</f>
        <v/>
      </c>
    </row>
    <row r="377" spans="1:7" s="191" customFormat="1" x14ac:dyDescent="0.25">
      <c r="A377" s="304" t="s">
        <v>2113</v>
      </c>
      <c r="B377" s="245" t="s">
        <v>1630</v>
      </c>
      <c r="C377" s="347"/>
      <c r="D377" s="365"/>
      <c r="E377" s="320"/>
      <c r="F377" s="352"/>
      <c r="G377" s="219" t="str">
        <f t="shared" si="17"/>
        <v/>
      </c>
    </row>
    <row r="378" spans="1:7" s="191" customFormat="1" x14ac:dyDescent="0.25">
      <c r="A378" s="304" t="s">
        <v>2114</v>
      </c>
      <c r="B378" s="245" t="s">
        <v>1631</v>
      </c>
      <c r="C378" s="347"/>
      <c r="D378" s="365">
        <v>8499.6718355613557</v>
      </c>
      <c r="E378" s="320"/>
      <c r="F378" s="352"/>
      <c r="G378" s="219" t="str">
        <f t="shared" si="17"/>
        <v/>
      </c>
    </row>
    <row r="379" spans="1:7" s="191" customFormat="1" x14ac:dyDescent="0.25">
      <c r="A379" s="304" t="s">
        <v>2115</v>
      </c>
      <c r="B379" s="245" t="s">
        <v>1632</v>
      </c>
      <c r="C379" s="347"/>
      <c r="D379" s="365">
        <v>24275.869835759357</v>
      </c>
      <c r="E379" s="320"/>
      <c r="F379" s="352"/>
      <c r="G379" s="219" t="str">
        <f t="shared" si="17"/>
        <v/>
      </c>
    </row>
    <row r="380" spans="1:7" s="191" customFormat="1" x14ac:dyDescent="0.25">
      <c r="A380" s="304" t="s">
        <v>2116</v>
      </c>
      <c r="B380" s="245" t="s">
        <v>1633</v>
      </c>
      <c r="C380" s="347"/>
      <c r="D380" s="36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403106.41133719601</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0">
        <f>(C452/D452)*1000</f>
        <v>6082.5762907252729</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2985.9367282100061</v>
      </c>
      <c r="D428" s="186">
        <v>3004</v>
      </c>
      <c r="E428" s="150"/>
      <c r="F428" s="182">
        <f t="shared" ref="F428:F451" si="18">IF($C$452=0,"",IF(C428="[for completion]","",C428/$C$452))</f>
        <v>7.4798111298825715E-2</v>
      </c>
      <c r="G428" s="182">
        <f t="shared" ref="G428:G451" si="19">IF($D$452=0,"",IF(D428="[for completion]","",D428/$D$452))</f>
        <v>0.45771750723754379</v>
      </c>
    </row>
    <row r="429" spans="1:7" x14ac:dyDescent="0.25">
      <c r="A429" s="304" t="s">
        <v>1664</v>
      </c>
      <c r="B429" s="144" t="s">
        <v>2388</v>
      </c>
      <c r="C429" s="183">
        <v>6065.6311453299913</v>
      </c>
      <c r="D429" s="186">
        <v>1882</v>
      </c>
      <c r="E429" s="150"/>
      <c r="F429" s="182">
        <f t="shared" si="18"/>
        <v>0.15194486514722524</v>
      </c>
      <c r="G429" s="182">
        <f t="shared" si="19"/>
        <v>0.28675910406826144</v>
      </c>
    </row>
    <row r="430" spans="1:7" x14ac:dyDescent="0.25">
      <c r="A430" s="304" t="s">
        <v>1665</v>
      </c>
      <c r="B430" s="144" t="s">
        <v>2389</v>
      </c>
      <c r="C430" s="183">
        <v>12497.746488229974</v>
      </c>
      <c r="D430" s="186">
        <v>1368</v>
      </c>
      <c r="E430" s="150"/>
      <c r="F430" s="182">
        <f t="shared" si="18"/>
        <v>0.31307020807889907</v>
      </c>
      <c r="G430" s="182">
        <f t="shared" si="19"/>
        <v>0.20844126161816243</v>
      </c>
    </row>
    <row r="431" spans="1:7" x14ac:dyDescent="0.25">
      <c r="A431" s="304" t="s">
        <v>1666</v>
      </c>
      <c r="B431" s="144" t="s">
        <v>2390</v>
      </c>
      <c r="C431" s="183">
        <v>6248.8825578399956</v>
      </c>
      <c r="D431" s="186">
        <v>208</v>
      </c>
      <c r="E431" s="150"/>
      <c r="F431" s="182">
        <f t="shared" si="18"/>
        <v>0.15653533734949701</v>
      </c>
      <c r="G431" s="182">
        <f t="shared" si="19"/>
        <v>3.1692823403931127E-2</v>
      </c>
    </row>
    <row r="432" spans="1:7" x14ac:dyDescent="0.25">
      <c r="A432" s="304" t="s">
        <v>1667</v>
      </c>
      <c r="B432" s="144" t="s">
        <v>2390</v>
      </c>
      <c r="C432" s="183">
        <v>4562.5252853499996</v>
      </c>
      <c r="D432" s="186">
        <v>68</v>
      </c>
      <c r="E432" s="150"/>
      <c r="F432" s="182">
        <f t="shared" si="18"/>
        <v>0.11429186388081891</v>
      </c>
      <c r="G432" s="182">
        <f t="shared" si="19"/>
        <v>1.0361115343592868E-2</v>
      </c>
    </row>
    <row r="433" spans="1:7" x14ac:dyDescent="0.25">
      <c r="A433" s="304" t="s">
        <v>1668</v>
      </c>
      <c r="B433" s="144" t="s">
        <v>2391</v>
      </c>
      <c r="C433" s="183">
        <v>7559.2259910700004</v>
      </c>
      <c r="D433" s="186">
        <v>33</v>
      </c>
      <c r="E433" s="150"/>
      <c r="F433" s="182">
        <f t="shared" si="18"/>
        <v>0.18935961424473402</v>
      </c>
      <c r="G433" s="182">
        <f t="shared" si="19"/>
        <v>5.0281883285083042E-3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39919.948196029967</v>
      </c>
      <c r="D452" s="187">
        <f>SUM(D428:D451)</f>
        <v>6563</v>
      </c>
      <c r="E452" s="139"/>
      <c r="F452" s="188">
        <f>SUM(F428:F451)</f>
        <v>1</v>
      </c>
      <c r="G452" s="188">
        <f>SUM(G428:G451)</f>
        <v>0.99999999999999989</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220"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0.42001150226371559</v>
      </c>
      <c r="G476" s="123"/>
    </row>
    <row r="477" spans="1:7" x14ac:dyDescent="0.25">
      <c r="A477" s="304"/>
      <c r="G477" s="123"/>
    </row>
    <row r="478" spans="1:7" x14ac:dyDescent="0.25">
      <c r="A478" s="304"/>
      <c r="B478" s="144" t="s">
        <v>674</v>
      </c>
      <c r="G478" s="123"/>
    </row>
    <row r="479" spans="1:7" x14ac:dyDescent="0.25">
      <c r="A479" s="304" t="s">
        <v>1783</v>
      </c>
      <c r="B479" s="123" t="s">
        <v>676</v>
      </c>
      <c r="C479" s="183">
        <v>34819.553404044724</v>
      </c>
      <c r="D479" s="186" t="s">
        <v>808</v>
      </c>
      <c r="F479" s="182">
        <f>IF($C$487=0,"",IF(C479="[Mark as ND1 if not relevant]","",C479/$C$487))</f>
        <v>0.87223443359847797</v>
      </c>
      <c r="G479" s="182" t="str">
        <f>IF($D$487=0,"",IF(D479="[Mark as ND1 if not relevant]","",D479/$D$487))</f>
        <v/>
      </c>
    </row>
    <row r="480" spans="1:7" x14ac:dyDescent="0.25">
      <c r="A480" s="304" t="s">
        <v>1784</v>
      </c>
      <c r="B480" s="123" t="s">
        <v>678</v>
      </c>
      <c r="C480" s="183">
        <v>3737.2641716290532</v>
      </c>
      <c r="D480" s="186" t="s">
        <v>808</v>
      </c>
      <c r="F480" s="182">
        <f t="shared" ref="F480:F486" si="22">IF($C$487=0,"",IF(C480="[Mark as ND1 if not relevant]","",C480/$C$487))</f>
        <v>9.361896346350293E-2</v>
      </c>
      <c r="G480" s="182" t="str">
        <f t="shared" ref="G480:G486" si="23">IF($D$487=0,"",IF(D480="[Mark as ND1 if not relevant]","",D480/$D$487))</f>
        <v/>
      </c>
    </row>
    <row r="481" spans="1:7" x14ac:dyDescent="0.25">
      <c r="A481" s="304" t="s">
        <v>1785</v>
      </c>
      <c r="B481" s="123" t="s">
        <v>680</v>
      </c>
      <c r="C481" s="183">
        <v>1137.3572895265092</v>
      </c>
      <c r="D481" s="186" t="s">
        <v>808</v>
      </c>
      <c r="F481" s="182">
        <f t="shared" si="22"/>
        <v>2.8490951038849823E-2</v>
      </c>
      <c r="G481" s="182" t="str">
        <f t="shared" si="23"/>
        <v/>
      </c>
    </row>
    <row r="482" spans="1:7" x14ac:dyDescent="0.25">
      <c r="A482" s="304" t="s">
        <v>1786</v>
      </c>
      <c r="B482" s="123" t="s">
        <v>682</v>
      </c>
      <c r="C482" s="183">
        <v>152.72014370140087</v>
      </c>
      <c r="D482" s="186" t="s">
        <v>808</v>
      </c>
      <c r="F482" s="182">
        <f t="shared" si="22"/>
        <v>3.8256598668780116E-3</v>
      </c>
      <c r="G482" s="182" t="str">
        <f t="shared" si="23"/>
        <v/>
      </c>
    </row>
    <row r="483" spans="1:7" x14ac:dyDescent="0.25">
      <c r="A483" s="304" t="s">
        <v>1787</v>
      </c>
      <c r="B483" s="123" t="s">
        <v>684</v>
      </c>
      <c r="C483" s="183">
        <v>49.889754888887005</v>
      </c>
      <c r="D483" s="186" t="s">
        <v>808</v>
      </c>
      <c r="F483" s="182">
        <f t="shared" si="22"/>
        <v>1.2497449807274202E-3</v>
      </c>
      <c r="G483" s="182" t="str">
        <f t="shared" si="23"/>
        <v/>
      </c>
    </row>
    <row r="484" spans="1:7" x14ac:dyDescent="0.25">
      <c r="A484" s="304" t="s">
        <v>1788</v>
      </c>
      <c r="B484" s="123" t="s">
        <v>686</v>
      </c>
      <c r="C484" s="183">
        <v>18.425495311999871</v>
      </c>
      <c r="D484" s="186" t="s">
        <v>808</v>
      </c>
      <c r="F484" s="182">
        <f t="shared" si="22"/>
        <v>4.6156110277298189E-4</v>
      </c>
      <c r="G484" s="182" t="str">
        <f t="shared" si="23"/>
        <v/>
      </c>
    </row>
    <row r="485" spans="1:7" x14ac:dyDescent="0.25">
      <c r="A485" s="304" t="s">
        <v>1789</v>
      </c>
      <c r="B485" s="123" t="s">
        <v>688</v>
      </c>
      <c r="C485" s="183">
        <v>4.626419144956408</v>
      </c>
      <c r="D485" s="186" t="s">
        <v>808</v>
      </c>
      <c r="F485" s="182">
        <f t="shared" si="22"/>
        <v>1.158924135431747E-4</v>
      </c>
      <c r="G485" s="182" t="str">
        <f t="shared" si="23"/>
        <v/>
      </c>
    </row>
    <row r="486" spans="1:7" x14ac:dyDescent="0.25">
      <c r="A486" s="304" t="s">
        <v>1790</v>
      </c>
      <c r="B486" s="123" t="s">
        <v>690</v>
      </c>
      <c r="C486" s="183">
        <v>0.11151778236881431</v>
      </c>
      <c r="D486" s="186" t="s">
        <v>808</v>
      </c>
      <c r="F486" s="182">
        <f t="shared" si="22"/>
        <v>2.7935352476210108E-6</v>
      </c>
      <c r="G486" s="182" t="str">
        <f t="shared" si="23"/>
        <v/>
      </c>
    </row>
    <row r="487" spans="1:7" x14ac:dyDescent="0.25">
      <c r="A487" s="304" t="s">
        <v>1791</v>
      </c>
      <c r="B487" s="153" t="s">
        <v>130</v>
      </c>
      <c r="C487" s="183">
        <f>SUM(C479:C486)</f>
        <v>39919.948196029902</v>
      </c>
      <c r="D487" s="186">
        <f>SUM(D479:D486)</f>
        <v>0</v>
      </c>
      <c r="F487" s="157">
        <f>SUM(F479:F486)</f>
        <v>0.99999999999999978</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9.946632685547617E-2</v>
      </c>
      <c r="G498" s="123"/>
    </row>
    <row r="499" spans="1:7" x14ac:dyDescent="0.25">
      <c r="A499" s="304" t="s">
        <v>2067</v>
      </c>
      <c r="B499" s="144" t="s">
        <v>762</v>
      </c>
      <c r="C499" s="157">
        <v>0.44045897626912933</v>
      </c>
      <c r="G499" s="123"/>
    </row>
    <row r="500" spans="1:7" x14ac:dyDescent="0.25">
      <c r="A500" s="304" t="s">
        <v>2068</v>
      </c>
      <c r="B500" s="144" t="s">
        <v>763</v>
      </c>
      <c r="C500" s="157">
        <v>3.5344655577992885E-2</v>
      </c>
      <c r="G500" s="123"/>
    </row>
    <row r="501" spans="1:7" x14ac:dyDescent="0.25">
      <c r="A501" s="304" t="s">
        <v>2069</v>
      </c>
      <c r="B501" s="144" t="s">
        <v>764</v>
      </c>
      <c r="C501" s="157">
        <v>0</v>
      </c>
      <c r="G501" s="123"/>
    </row>
    <row r="502" spans="1:7" x14ac:dyDescent="0.25">
      <c r="A502" s="304" t="s">
        <v>2070</v>
      </c>
      <c r="B502" s="144" t="s">
        <v>765</v>
      </c>
      <c r="C502" s="157">
        <v>6.3483158919580604E-2</v>
      </c>
      <c r="G502" s="123"/>
    </row>
    <row r="503" spans="1:7" x14ac:dyDescent="0.25">
      <c r="A503" s="304" t="s">
        <v>2071</v>
      </c>
      <c r="B503" s="144" t="s">
        <v>766</v>
      </c>
      <c r="C503" s="157">
        <v>0.15456283278152158</v>
      </c>
      <c r="G503" s="123"/>
    </row>
    <row r="504" spans="1:7" x14ac:dyDescent="0.25">
      <c r="A504" s="304" t="s">
        <v>2072</v>
      </c>
      <c r="B504" s="144" t="s">
        <v>767</v>
      </c>
      <c r="C504" s="157">
        <v>7.2228721864091738E-2</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0.1340771601785867</v>
      </c>
      <c r="G510" s="123"/>
    </row>
    <row r="511" spans="1:7" outlineLevel="1" x14ac:dyDescent="0.25">
      <c r="A511" s="304" t="s">
        <v>2079</v>
      </c>
      <c r="B511" s="207" t="s">
        <v>1818</v>
      </c>
      <c r="C511" s="157">
        <v>0.1340771601785867</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1884.0761252900006</v>
      </c>
      <c r="D526" s="286">
        <v>142</v>
      </c>
      <c r="E526" s="228"/>
      <c r="F526" s="232">
        <f>IF($C$544=0,"",IF(C526="[for completion]","",IF(C526="","",C526/$C$544)))</f>
        <v>4.7196356970156839E-2</v>
      </c>
      <c r="G526" s="232">
        <f>IF($D$544=0,"",IF(D526="[for completion]","",IF(D526="","",D526/$D$544)))</f>
        <v>2.3994592767826967E-2</v>
      </c>
    </row>
    <row r="527" spans="1:7" s="191" customFormat="1" x14ac:dyDescent="0.25">
      <c r="A527" s="304" t="s">
        <v>2160</v>
      </c>
      <c r="B527" s="305" t="s">
        <v>2394</v>
      </c>
      <c r="C527" s="276">
        <v>817.38871807999965</v>
      </c>
      <c r="D527" s="286">
        <v>85</v>
      </c>
      <c r="E527" s="228"/>
      <c r="F527" s="232">
        <f t="shared" ref="F527:F543" si="26">IF($C$544=0,"",IF(C527="[for completion]","",IF(C527="","",C527/$C$544)))</f>
        <v>2.0475695861781908E-2</v>
      </c>
      <c r="G527" s="232">
        <f t="shared" ref="G527:G543" si="27">IF($D$544=0,"",IF(D527="[for completion]","",IF(D527="","",D527/$D$544)))</f>
        <v>1.4362960459614734E-2</v>
      </c>
    </row>
    <row r="528" spans="1:7" s="191" customFormat="1" x14ac:dyDescent="0.25">
      <c r="A528" s="304" t="s">
        <v>2161</v>
      </c>
      <c r="B528" s="305" t="s">
        <v>2395</v>
      </c>
      <c r="C528" s="276">
        <v>2255.6097477500011</v>
      </c>
      <c r="D528" s="286">
        <v>317</v>
      </c>
      <c r="E528" s="228"/>
      <c r="F528" s="232">
        <f t="shared" si="26"/>
        <v>5.6503323518198333E-2</v>
      </c>
      <c r="G528" s="232">
        <f t="shared" si="27"/>
        <v>5.35653937140926E-2</v>
      </c>
    </row>
    <row r="529" spans="1:7" s="191" customFormat="1" x14ac:dyDescent="0.25">
      <c r="A529" s="304" t="s">
        <v>2162</v>
      </c>
      <c r="B529" s="305" t="s">
        <v>2396</v>
      </c>
      <c r="C529" s="276">
        <v>2406.3801358300007</v>
      </c>
      <c r="D529" s="286">
        <v>314</v>
      </c>
      <c r="E529" s="228"/>
      <c r="F529" s="232">
        <f t="shared" si="26"/>
        <v>6.0280141748012404E-2</v>
      </c>
      <c r="G529" s="232">
        <f t="shared" si="27"/>
        <v>5.3058465697870899E-2</v>
      </c>
    </row>
    <row r="530" spans="1:7" s="191" customFormat="1" x14ac:dyDescent="0.25">
      <c r="A530" s="304" t="s">
        <v>2163</v>
      </c>
      <c r="B530" s="305" t="s">
        <v>2397</v>
      </c>
      <c r="C530" s="276">
        <v>732.18269712000017</v>
      </c>
      <c r="D530" s="286">
        <v>136</v>
      </c>
      <c r="E530" s="228"/>
      <c r="F530" s="232">
        <f t="shared" si="26"/>
        <v>1.8341273729228311E-2</v>
      </c>
      <c r="G530" s="232">
        <f t="shared" si="27"/>
        <v>2.2980736735383575E-2</v>
      </c>
    </row>
    <row r="531" spans="1:7" s="191" customFormat="1" x14ac:dyDescent="0.25">
      <c r="A531" s="304" t="s">
        <v>2164</v>
      </c>
      <c r="B531" s="305" t="s">
        <v>2398</v>
      </c>
      <c r="C531" s="276">
        <v>371.36671771000005</v>
      </c>
      <c r="D531" s="286">
        <v>83</v>
      </c>
      <c r="E531" s="228"/>
      <c r="F531" s="232">
        <f t="shared" si="26"/>
        <v>9.3027855619044128E-3</v>
      </c>
      <c r="G531" s="232">
        <f t="shared" si="27"/>
        <v>1.402500844880027E-2</v>
      </c>
    </row>
    <row r="532" spans="1:7" s="191" customFormat="1" x14ac:dyDescent="0.25">
      <c r="A532" s="304" t="s">
        <v>2165</v>
      </c>
      <c r="B532" s="305" t="s">
        <v>2399</v>
      </c>
      <c r="C532" s="276">
        <v>196.80098816999995</v>
      </c>
      <c r="D532" s="286">
        <v>56</v>
      </c>
      <c r="E532" s="228"/>
      <c r="F532" s="232">
        <f t="shared" si="26"/>
        <v>4.9298908706893463E-3</v>
      </c>
      <c r="G532" s="232">
        <f t="shared" si="27"/>
        <v>9.4626563028050014E-3</v>
      </c>
    </row>
    <row r="533" spans="1:7" s="191" customFormat="1" x14ac:dyDescent="0.25">
      <c r="A533" s="304" t="s">
        <v>2166</v>
      </c>
      <c r="B533" s="305" t="s">
        <v>2400</v>
      </c>
      <c r="C533" s="276">
        <v>1749.4364263500006</v>
      </c>
      <c r="D533" s="286">
        <v>127</v>
      </c>
      <c r="E533" s="228"/>
      <c r="F533" s="232">
        <f t="shared" si="26"/>
        <v>4.3823614643968403E-2</v>
      </c>
      <c r="G533" s="232">
        <f t="shared" si="27"/>
        <v>2.1459952686718485E-2</v>
      </c>
    </row>
    <row r="534" spans="1:7" s="191" customFormat="1" x14ac:dyDescent="0.25">
      <c r="A534" s="304" t="s">
        <v>2167</v>
      </c>
      <c r="B534" s="305" t="s">
        <v>2401</v>
      </c>
      <c r="C534" s="276">
        <v>1233.6091467200004</v>
      </c>
      <c r="D534" s="286">
        <v>99</v>
      </c>
      <c r="E534" s="228"/>
      <c r="F534" s="232">
        <f t="shared" si="26"/>
        <v>3.0902072834921201E-2</v>
      </c>
      <c r="G534" s="232">
        <f t="shared" si="27"/>
        <v>1.6728624535315983E-2</v>
      </c>
    </row>
    <row r="535" spans="1:7" s="191" customFormat="1" x14ac:dyDescent="0.25">
      <c r="A535" s="304" t="s">
        <v>2168</v>
      </c>
      <c r="B535" s="305" t="s">
        <v>2402</v>
      </c>
      <c r="C535" s="276">
        <v>5245.0844854500065</v>
      </c>
      <c r="D535" s="286">
        <v>597</v>
      </c>
      <c r="E535" s="228"/>
      <c r="F535" s="232">
        <f t="shared" si="26"/>
        <v>0.13139006242426998</v>
      </c>
      <c r="G535" s="232">
        <f t="shared" si="27"/>
        <v>0.10087867522811761</v>
      </c>
    </row>
    <row r="536" spans="1:7" s="191" customFormat="1" x14ac:dyDescent="0.25">
      <c r="A536" s="304" t="s">
        <v>2169</v>
      </c>
      <c r="B536" s="305" t="s">
        <v>2403</v>
      </c>
      <c r="C536" s="276">
        <v>6959.3059924300005</v>
      </c>
      <c r="D536" s="286">
        <v>1340</v>
      </c>
      <c r="E536" s="228"/>
      <c r="F536" s="232">
        <f t="shared" si="26"/>
        <v>0.17433153866472442</v>
      </c>
      <c r="G536" s="232">
        <f t="shared" si="27"/>
        <v>0.22642784724569112</v>
      </c>
    </row>
    <row r="537" spans="1:7" s="191" customFormat="1" x14ac:dyDescent="0.25">
      <c r="A537" s="304" t="s">
        <v>2170</v>
      </c>
      <c r="B537" s="305" t="s">
        <v>2404</v>
      </c>
      <c r="C537" s="276">
        <v>4075.3068765099993</v>
      </c>
      <c r="D537" s="286">
        <v>958</v>
      </c>
      <c r="E537" s="228"/>
      <c r="F537" s="232">
        <f t="shared" si="26"/>
        <v>0.10208697808168209</v>
      </c>
      <c r="G537" s="232">
        <f t="shared" si="27"/>
        <v>0.16187901318012843</v>
      </c>
    </row>
    <row r="538" spans="1:7" s="191" customFormat="1" x14ac:dyDescent="0.25">
      <c r="A538" s="304" t="s">
        <v>2171</v>
      </c>
      <c r="B538" s="305" t="s">
        <v>2405</v>
      </c>
      <c r="C538" s="276">
        <v>1962.4437984099982</v>
      </c>
      <c r="D538" s="286">
        <v>513</v>
      </c>
      <c r="E538" s="228"/>
      <c r="F538" s="232">
        <f t="shared" si="26"/>
        <v>4.915947758181613E-2</v>
      </c>
      <c r="G538" s="232">
        <f t="shared" si="27"/>
        <v>8.6684690773910111E-2</v>
      </c>
    </row>
    <row r="539" spans="1:7" s="191" customFormat="1" x14ac:dyDescent="0.25">
      <c r="A539" s="304" t="s">
        <v>2172</v>
      </c>
      <c r="B539" s="305" t="s">
        <v>2406</v>
      </c>
      <c r="C539" s="276">
        <v>18.411783639999999</v>
      </c>
      <c r="D539" s="286">
        <v>4</v>
      </c>
      <c r="E539" s="228"/>
      <c r="F539" s="232">
        <f t="shared" si="26"/>
        <v>4.6121762356973777E-4</v>
      </c>
      <c r="G539" s="232">
        <f t="shared" si="27"/>
        <v>6.7590402162892864E-4</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70">
        <f>C585-C526-C527-C528-C529-C530-C531-C532-C533-C534-C535-C536-C537-C538-C539</f>
        <v>10012.544556570001</v>
      </c>
      <c r="D543" s="370">
        <f>D585-D526-D527-D528-D529-D530-D531-D532-D533-D534-D535-D536-D537-D538-D539</f>
        <v>1147</v>
      </c>
      <c r="E543" s="228"/>
      <c r="F543" s="232">
        <f t="shared" si="26"/>
        <v>0.25081556988507658</v>
      </c>
      <c r="G543" s="232">
        <f t="shared" si="27"/>
        <v>0.1938154782020953</v>
      </c>
    </row>
    <row r="544" spans="1:7" s="191" customFormat="1" x14ac:dyDescent="0.25">
      <c r="A544" s="304" t="s">
        <v>2177</v>
      </c>
      <c r="B544" s="227" t="s">
        <v>130</v>
      </c>
      <c r="C544" s="276">
        <f>SUM(C526:C543)</f>
        <v>39919.948196030004</v>
      </c>
      <c r="D544" s="286">
        <f>SUM(D526:D543)</f>
        <v>5918</v>
      </c>
      <c r="E544" s="228"/>
      <c r="F544" s="240">
        <f>SUM(F526:F543)</f>
        <v>1.0000000000000002</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276">
        <v>1884.0761252900006</v>
      </c>
      <c r="D549" s="286">
        <v>142</v>
      </c>
      <c r="E549" s="246"/>
      <c r="F549" s="232">
        <f>IF($C$567=0,"",IF(C549="[for completion]","",IF(C549="","",C549/$C$567)))</f>
        <v>4.7196356970156839E-2</v>
      </c>
      <c r="G549" s="232">
        <f>IF($D$567=0,"",IF(D549="[for completion]","",IF(D549="","",D549/$D$567)))</f>
        <v>2.3994592767826967E-2</v>
      </c>
    </row>
    <row r="550" spans="1:7" s="233" customFormat="1" x14ac:dyDescent="0.25">
      <c r="A550" s="304" t="s">
        <v>2182</v>
      </c>
      <c r="B550" s="305" t="s">
        <v>2408</v>
      </c>
      <c r="C550" s="276">
        <v>817.38871807999965</v>
      </c>
      <c r="D550" s="286">
        <v>85</v>
      </c>
      <c r="E550" s="246"/>
      <c r="F550" s="232">
        <f t="shared" ref="F550:F566" si="28">IF($C$567=0,"",IF(C550="[for completion]","",IF(C550="","",C550/$C$567)))</f>
        <v>2.0475695861781908E-2</v>
      </c>
      <c r="G550" s="232">
        <f t="shared" ref="G550:G566" si="29">IF($D$567=0,"",IF(D550="[for completion]","",IF(D550="","",D550/$D$567)))</f>
        <v>1.4362960459614734E-2</v>
      </c>
    </row>
    <row r="551" spans="1:7" s="233" customFormat="1" x14ac:dyDescent="0.25">
      <c r="A551" s="304" t="s">
        <v>2183</v>
      </c>
      <c r="B551" s="305" t="s">
        <v>2409</v>
      </c>
      <c r="C551" s="276">
        <v>2255.6097477500011</v>
      </c>
      <c r="D551" s="286">
        <v>317</v>
      </c>
      <c r="E551" s="246"/>
      <c r="F551" s="232">
        <f t="shared" si="28"/>
        <v>5.6503323518198333E-2</v>
      </c>
      <c r="G551" s="232">
        <f t="shared" si="29"/>
        <v>5.35653937140926E-2</v>
      </c>
    </row>
    <row r="552" spans="1:7" s="233" customFormat="1" x14ac:dyDescent="0.25">
      <c r="A552" s="304" t="s">
        <v>2184</v>
      </c>
      <c r="B552" s="305" t="s">
        <v>2410</v>
      </c>
      <c r="C552" s="276">
        <v>2406.3801358300007</v>
      </c>
      <c r="D552" s="286">
        <v>314</v>
      </c>
      <c r="E552" s="246"/>
      <c r="F552" s="232">
        <f t="shared" si="28"/>
        <v>6.0280141748012404E-2</v>
      </c>
      <c r="G552" s="232">
        <f t="shared" si="29"/>
        <v>5.3058465697870899E-2</v>
      </c>
    </row>
    <row r="553" spans="1:7" s="233" customFormat="1" x14ac:dyDescent="0.25">
      <c r="A553" s="304" t="s">
        <v>2185</v>
      </c>
      <c r="B553" s="305" t="s">
        <v>2411</v>
      </c>
      <c r="C553" s="276">
        <v>732.18269712000017</v>
      </c>
      <c r="D553" s="286">
        <v>136</v>
      </c>
      <c r="E553" s="246"/>
      <c r="F553" s="232">
        <f t="shared" si="28"/>
        <v>1.8341273729228311E-2</v>
      </c>
      <c r="G553" s="232">
        <f t="shared" si="29"/>
        <v>2.2980736735383575E-2</v>
      </c>
    </row>
    <row r="554" spans="1:7" s="233" customFormat="1" x14ac:dyDescent="0.25">
      <c r="A554" s="304" t="s">
        <v>2186</v>
      </c>
      <c r="B554" s="305" t="s">
        <v>2412</v>
      </c>
      <c r="C554" s="276">
        <v>371.36671771000005</v>
      </c>
      <c r="D554" s="286">
        <v>83</v>
      </c>
      <c r="E554" s="246"/>
      <c r="F554" s="232">
        <f t="shared" si="28"/>
        <v>9.3027855619044128E-3</v>
      </c>
      <c r="G554" s="232">
        <f t="shared" si="29"/>
        <v>1.402500844880027E-2</v>
      </c>
    </row>
    <row r="555" spans="1:7" s="233" customFormat="1" x14ac:dyDescent="0.25">
      <c r="A555" s="304" t="s">
        <v>2187</v>
      </c>
      <c r="B555" s="305" t="s">
        <v>2413</v>
      </c>
      <c r="C555" s="276">
        <v>196.80098816999995</v>
      </c>
      <c r="D555" s="286">
        <v>56</v>
      </c>
      <c r="E555" s="246"/>
      <c r="F555" s="232">
        <f t="shared" si="28"/>
        <v>4.9298908706893463E-3</v>
      </c>
      <c r="G555" s="232">
        <f t="shared" si="29"/>
        <v>9.4626563028050014E-3</v>
      </c>
    </row>
    <row r="556" spans="1:7" s="233" customFormat="1" x14ac:dyDescent="0.25">
      <c r="A556" s="304" t="s">
        <v>2188</v>
      </c>
      <c r="B556" s="305" t="s">
        <v>2414</v>
      </c>
      <c r="C556" s="276">
        <v>1749.4364263500006</v>
      </c>
      <c r="D556" s="286">
        <v>127</v>
      </c>
      <c r="E556" s="246"/>
      <c r="F556" s="232">
        <f t="shared" si="28"/>
        <v>4.3823614643968403E-2</v>
      </c>
      <c r="G556" s="232">
        <f t="shared" si="29"/>
        <v>2.1459952686718485E-2</v>
      </c>
    </row>
    <row r="557" spans="1:7" s="233" customFormat="1" x14ac:dyDescent="0.25">
      <c r="A557" s="304" t="s">
        <v>2189</v>
      </c>
      <c r="B557" s="305" t="s">
        <v>2415</v>
      </c>
      <c r="C557" s="276">
        <v>1233.6091467200004</v>
      </c>
      <c r="D557" s="286">
        <v>99</v>
      </c>
      <c r="E557" s="246"/>
      <c r="F557" s="232">
        <f t="shared" si="28"/>
        <v>3.0902072834921201E-2</v>
      </c>
      <c r="G557" s="232">
        <f t="shared" si="29"/>
        <v>1.6728624535315983E-2</v>
      </c>
    </row>
    <row r="558" spans="1:7" s="233" customFormat="1" x14ac:dyDescent="0.25">
      <c r="A558" s="304" t="s">
        <v>2190</v>
      </c>
      <c r="B558" s="305" t="s">
        <v>2416</v>
      </c>
      <c r="C558" s="276">
        <v>5245.0844854500065</v>
      </c>
      <c r="D558" s="286">
        <v>597</v>
      </c>
      <c r="E558" s="246"/>
      <c r="F558" s="232">
        <f t="shared" si="28"/>
        <v>0.13139006242426998</v>
      </c>
      <c r="G558" s="232">
        <f t="shared" si="29"/>
        <v>0.10087867522811761</v>
      </c>
    </row>
    <row r="559" spans="1:7" s="233" customFormat="1" x14ac:dyDescent="0.25">
      <c r="A559" s="304" t="s">
        <v>2191</v>
      </c>
      <c r="B559" s="305" t="s">
        <v>2417</v>
      </c>
      <c r="C559" s="276">
        <v>6959.3059924300005</v>
      </c>
      <c r="D559" s="286">
        <v>1340</v>
      </c>
      <c r="E559" s="246"/>
      <c r="F559" s="232">
        <f t="shared" si="28"/>
        <v>0.17433153866472442</v>
      </c>
      <c r="G559" s="232">
        <f t="shared" si="29"/>
        <v>0.22642784724569112</v>
      </c>
    </row>
    <row r="560" spans="1:7" s="233" customFormat="1" x14ac:dyDescent="0.25">
      <c r="A560" s="304" t="s">
        <v>2192</v>
      </c>
      <c r="B560" s="305" t="s">
        <v>2418</v>
      </c>
      <c r="C560" s="276">
        <v>4075.3068765099993</v>
      </c>
      <c r="D560" s="286">
        <v>958</v>
      </c>
      <c r="E560" s="246"/>
      <c r="F560" s="232">
        <f t="shared" si="28"/>
        <v>0.10208697808168209</v>
      </c>
      <c r="G560" s="232">
        <f t="shared" si="29"/>
        <v>0.16187901318012843</v>
      </c>
    </row>
    <row r="561" spans="1:7" s="233" customFormat="1" x14ac:dyDescent="0.25">
      <c r="A561" s="304" t="s">
        <v>2193</v>
      </c>
      <c r="B561" s="305" t="s">
        <v>2419</v>
      </c>
      <c r="C561" s="276">
        <v>1962.4437984099982</v>
      </c>
      <c r="D561" s="286">
        <v>513</v>
      </c>
      <c r="E561" s="246"/>
      <c r="F561" s="232">
        <f t="shared" si="28"/>
        <v>4.915947758181613E-2</v>
      </c>
      <c r="G561" s="232">
        <f t="shared" si="29"/>
        <v>8.6684690773910111E-2</v>
      </c>
    </row>
    <row r="562" spans="1:7" s="233" customFormat="1" x14ac:dyDescent="0.25">
      <c r="A562" s="304" t="s">
        <v>2194</v>
      </c>
      <c r="B562" s="305" t="s">
        <v>2420</v>
      </c>
      <c r="C562" s="276">
        <v>18.411783639999999</v>
      </c>
      <c r="D562" s="286">
        <v>4</v>
      </c>
      <c r="E562" s="246"/>
      <c r="F562" s="232">
        <f t="shared" si="28"/>
        <v>4.6121762356973777E-4</v>
      </c>
      <c r="G562" s="232">
        <f t="shared" si="29"/>
        <v>6.7590402162892864E-4</v>
      </c>
    </row>
    <row r="563" spans="1:7" s="233" customFormat="1" x14ac:dyDescent="0.25">
      <c r="A563" s="304" t="s">
        <v>2195</v>
      </c>
      <c r="B563" s="305"/>
      <c r="C563" s="276"/>
      <c r="D563" s="286"/>
      <c r="E563" s="246"/>
      <c r="F563" s="232" t="str">
        <f t="shared" si="28"/>
        <v/>
      </c>
      <c r="G563" s="232" t="str">
        <f t="shared" si="29"/>
        <v/>
      </c>
    </row>
    <row r="564" spans="1:7" s="233" customFormat="1" x14ac:dyDescent="0.25">
      <c r="A564" s="304" t="s">
        <v>2196</v>
      </c>
      <c r="B564" s="305"/>
      <c r="C564" s="276"/>
      <c r="D564" s="286"/>
      <c r="E564" s="246"/>
      <c r="F564" s="232" t="str">
        <f t="shared" si="28"/>
        <v/>
      </c>
      <c r="G564" s="232" t="str">
        <f t="shared" si="29"/>
        <v/>
      </c>
    </row>
    <row r="565" spans="1:7" s="233" customFormat="1" x14ac:dyDescent="0.25">
      <c r="A565" s="304" t="s">
        <v>2197</v>
      </c>
      <c r="B565" s="305"/>
      <c r="C565" s="276"/>
      <c r="D565" s="286"/>
      <c r="E565" s="246"/>
      <c r="F565" s="232" t="str">
        <f t="shared" si="28"/>
        <v/>
      </c>
      <c r="G565" s="232" t="str">
        <f t="shared" si="29"/>
        <v/>
      </c>
    </row>
    <row r="566" spans="1:7" s="233" customFormat="1" x14ac:dyDescent="0.25">
      <c r="A566" s="304" t="s">
        <v>2198</v>
      </c>
      <c r="B566" s="245" t="s">
        <v>1640</v>
      </c>
      <c r="C566" s="370">
        <f>C585-C549-C550-C551-C552-C553-C554-C555-C556-C557-C558-C559-C560-C561-C562</f>
        <v>10012.544556570001</v>
      </c>
      <c r="D566" s="370">
        <f>D585-D549-D550-D551-D552-D553-D554-D555-D556-D557-D558-D559-D560-D561-D562</f>
        <v>1147</v>
      </c>
      <c r="E566" s="246"/>
      <c r="F566" s="232">
        <f t="shared" si="28"/>
        <v>0.25081556988507658</v>
      </c>
      <c r="G566" s="232">
        <f t="shared" si="29"/>
        <v>0.1938154782020953</v>
      </c>
    </row>
    <row r="567" spans="1:7" s="233" customFormat="1" x14ac:dyDescent="0.25">
      <c r="A567" s="304" t="s">
        <v>2199</v>
      </c>
      <c r="B567" s="245" t="s">
        <v>130</v>
      </c>
      <c r="C567" s="276">
        <f>SUM(C549:C566)</f>
        <v>39919.948196030004</v>
      </c>
      <c r="D567" s="286">
        <f>SUM(D549:D566)</f>
        <v>5918</v>
      </c>
      <c r="E567" s="246"/>
      <c r="F567" s="240">
        <f>SUM(F549:F566)</f>
        <v>1.0000000000000002</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9366.96423177</v>
      </c>
      <c r="D572" s="286">
        <v>1604</v>
      </c>
      <c r="E572" s="228"/>
      <c r="F572" s="232">
        <f>IF($C$585=0,"",IF(C572="[for completion]","",IF(C572="","",C572/$C$585)))</f>
        <v>0.23464369707527663</v>
      </c>
      <c r="G572" s="232">
        <f>IF($D$585=0,"",IF(D572="[for completion]","",IF(D572="","",D572/$D$585)))</f>
        <v>0.27103751267320042</v>
      </c>
    </row>
    <row r="573" spans="1:7" s="191" customFormat="1" x14ac:dyDescent="0.25">
      <c r="A573" s="304" t="s">
        <v>2204</v>
      </c>
      <c r="B573" s="319" t="s">
        <v>1240</v>
      </c>
      <c r="C573" s="276">
        <v>3047.9433171000014</v>
      </c>
      <c r="D573" s="286">
        <v>627</v>
      </c>
      <c r="E573" s="228"/>
      <c r="F573" s="232">
        <f>IF($C$585=0,"",IF(C573="[for completion]","",IF(C573="","",C573/$C$585)))</f>
        <v>7.6351384579279494E-2</v>
      </c>
      <c r="G573" s="232">
        <f>IF($D$585=0,"",IF(D573="[for completion]","",IF(D573="","",D573/$D$585)))</f>
        <v>0.10594795539033457</v>
      </c>
    </row>
    <row r="574" spans="1:7" s="191" customFormat="1" x14ac:dyDescent="0.25">
      <c r="A574" s="304" t="s">
        <v>2205</v>
      </c>
      <c r="B574" s="319" t="s">
        <v>1921</v>
      </c>
      <c r="C574" s="276">
        <v>1461.1376072200001</v>
      </c>
      <c r="D574" s="286">
        <v>359</v>
      </c>
      <c r="E574" s="228"/>
      <c r="F574" s="232">
        <f>IF($C$585=0,"",IF(C574="[for completion]","",IF(C574="","",C574/$C$585)))</f>
        <v>3.6601690965253023E-2</v>
      </c>
      <c r="G574" s="232">
        <f>IF($D$585=0,"",IF(D574="[for completion]","",IF(D574="","",D574/$D$585)))</f>
        <v>6.0662385941196349E-2</v>
      </c>
    </row>
    <row r="575" spans="1:7" s="191" customFormat="1" x14ac:dyDescent="0.25">
      <c r="A575" s="304" t="s">
        <v>2206</v>
      </c>
      <c r="B575" s="319" t="s">
        <v>1241</v>
      </c>
      <c r="C575" s="276">
        <v>4117.9782441200014</v>
      </c>
      <c r="D575" s="286">
        <v>655</v>
      </c>
      <c r="E575" s="228"/>
      <c r="F575" s="232">
        <f>IF($C$585=0,"",IF(C575="[for completion]","",IF(C575="","",C575/$C$585)))</f>
        <v>0.10315590150313697</v>
      </c>
      <c r="G575" s="232">
        <f>IF($D$585=0,"",IF(D575="[for completion]","",IF(D575="","",D575/$D$585)))</f>
        <v>0.11067928354173708</v>
      </c>
    </row>
    <row r="576" spans="1:7" s="191" customFormat="1" x14ac:dyDescent="0.25">
      <c r="A576" s="304" t="s">
        <v>2207</v>
      </c>
      <c r="B576" s="319" t="s">
        <v>1242</v>
      </c>
      <c r="C576" s="276">
        <v>6442.9814492199985</v>
      </c>
      <c r="D576" s="286">
        <v>798</v>
      </c>
      <c r="E576" s="228"/>
      <c r="F576" s="232">
        <f>IF($C$585=0,"",IF(C576="[for completion]","",IF(C576="","",C576/$C$585)))</f>
        <v>0.1613975403370074</v>
      </c>
      <c r="G576" s="232">
        <f>IF($D$585=0,"",IF(D576="[for completion]","",IF(D576="","",D576/$D$585)))</f>
        <v>0.13484285231497128</v>
      </c>
    </row>
    <row r="577" spans="1:7" s="191" customFormat="1" x14ac:dyDescent="0.25">
      <c r="A577" s="304" t="s">
        <v>2208</v>
      </c>
      <c r="B577" s="319" t="s">
        <v>1243</v>
      </c>
      <c r="C577" s="276">
        <v>2801.5826303599988</v>
      </c>
      <c r="D577" s="286">
        <v>589</v>
      </c>
      <c r="E577" s="228"/>
      <c r="F577" s="334">
        <f t="shared" ref="F577:F584" si="30">IF($C$585=0,"",IF(C577="[for completion]","",IF(C577="","",C577/$C$585)))</f>
        <v>7.0180016682451843E-2</v>
      </c>
      <c r="G577" s="334">
        <f t="shared" ref="G577:G584" si="31">IF($D$585=0,"",IF(D577="[for completion]","",IF(D577="","",D577/$D$585)))</f>
        <v>9.9526867184859744E-2</v>
      </c>
    </row>
    <row r="578" spans="1:7" s="191" customFormat="1" x14ac:dyDescent="0.25">
      <c r="A578" s="304" t="s">
        <v>2209</v>
      </c>
      <c r="B578" s="319" t="s">
        <v>1244</v>
      </c>
      <c r="C578" s="276">
        <v>1998.7863541799993</v>
      </c>
      <c r="D578" s="286">
        <v>325</v>
      </c>
      <c r="E578" s="228"/>
      <c r="F578" s="334">
        <f t="shared" si="30"/>
        <v>5.0069863426796139E-2</v>
      </c>
      <c r="G578" s="334">
        <f t="shared" si="31"/>
        <v>5.4917201757350459E-2</v>
      </c>
    </row>
    <row r="579" spans="1:7" s="191" customFormat="1" x14ac:dyDescent="0.25">
      <c r="A579" s="304" t="s">
        <v>2210</v>
      </c>
      <c r="B579" s="319" t="s">
        <v>1245</v>
      </c>
      <c r="C579" s="276">
        <v>1719.7343008999994</v>
      </c>
      <c r="D579" s="286">
        <v>263</v>
      </c>
      <c r="E579" s="228"/>
      <c r="F579" s="334">
        <f t="shared" si="30"/>
        <v>4.307957245974145E-2</v>
      </c>
      <c r="G579" s="334">
        <f t="shared" si="31"/>
        <v>4.444068942210206E-2</v>
      </c>
    </row>
    <row r="580" spans="1:7" s="329" customFormat="1" x14ac:dyDescent="0.25">
      <c r="A580" s="335" t="s">
        <v>2211</v>
      </c>
      <c r="B580" s="336" t="s">
        <v>2295</v>
      </c>
      <c r="C580" s="220">
        <v>2155.0719533400002</v>
      </c>
      <c r="D580" s="335">
        <v>276</v>
      </c>
      <c r="E580" s="345"/>
      <c r="F580" s="323">
        <f t="shared" si="30"/>
        <v>5.3984838426075911E-2</v>
      </c>
      <c r="G580" s="323">
        <f t="shared" si="31"/>
        <v>4.6637377492396083E-2</v>
      </c>
    </row>
    <row r="581" spans="1:7" s="329" customFormat="1" x14ac:dyDescent="0.25">
      <c r="A581" s="335" t="s">
        <v>2212</v>
      </c>
      <c r="B581" s="335" t="s">
        <v>2298</v>
      </c>
      <c r="C581" s="220">
        <v>1591.7986734200001</v>
      </c>
      <c r="D581" s="335">
        <v>136</v>
      </c>
      <c r="E581" s="91"/>
      <c r="F581" s="323">
        <f t="shared" si="30"/>
        <v>3.9874768013308762E-2</v>
      </c>
      <c r="G581" s="323">
        <f t="shared" si="31"/>
        <v>2.2980736735383575E-2</v>
      </c>
    </row>
    <row r="582" spans="1:7" s="329" customFormat="1" x14ac:dyDescent="0.25">
      <c r="A582" s="335" t="s">
        <v>2213</v>
      </c>
      <c r="B582" s="335" t="s">
        <v>2296</v>
      </c>
      <c r="C582" s="220">
        <v>1545.9178930799999</v>
      </c>
      <c r="D582" s="335">
        <v>127</v>
      </c>
      <c r="E582" s="91"/>
      <c r="F582" s="323">
        <f t="shared" si="30"/>
        <v>3.8725448377053252E-2</v>
      </c>
      <c r="G582" s="323">
        <f t="shared" si="31"/>
        <v>2.1459952686718485E-2</v>
      </c>
    </row>
    <row r="583" spans="1:7" s="329" customFormat="1" x14ac:dyDescent="0.25">
      <c r="A583" s="335" t="s">
        <v>2307</v>
      </c>
      <c r="B583" s="336" t="s">
        <v>2297</v>
      </c>
      <c r="C583" s="220">
        <v>681.60963876999983</v>
      </c>
      <c r="D583" s="335">
        <v>32</v>
      </c>
      <c r="E583" s="345"/>
      <c r="F583" s="323">
        <f t="shared" si="30"/>
        <v>1.7074411906120288E-2</v>
      </c>
      <c r="G583" s="323">
        <f t="shared" si="31"/>
        <v>5.4072321730314291E-3</v>
      </c>
    </row>
    <row r="584" spans="1:7" s="329" customFormat="1" x14ac:dyDescent="0.25">
      <c r="A584" s="335" t="s">
        <v>2308</v>
      </c>
      <c r="B584" s="335" t="s">
        <v>1640</v>
      </c>
      <c r="C584" s="349">
        <v>2988.4419025499992</v>
      </c>
      <c r="D584" s="350">
        <v>127</v>
      </c>
      <c r="E584" s="345"/>
      <c r="F584" s="323">
        <f t="shared" si="30"/>
        <v>7.4860866248498706E-2</v>
      </c>
      <c r="G584" s="323">
        <f t="shared" si="31"/>
        <v>2.1459952686718485E-2</v>
      </c>
    </row>
    <row r="585" spans="1:7" s="329" customFormat="1" x14ac:dyDescent="0.25">
      <c r="A585" s="335" t="s">
        <v>2309</v>
      </c>
      <c r="B585" s="336" t="s">
        <v>130</v>
      </c>
      <c r="C585" s="349">
        <f>SUM(C572:C584)</f>
        <v>39919.948196030004</v>
      </c>
      <c r="D585" s="350">
        <f>SUM(D572:D584)</f>
        <v>5918</v>
      </c>
      <c r="E585" s="345"/>
      <c r="F585" s="332">
        <f>SUM(F572:F584)</f>
        <v>1</v>
      </c>
      <c r="G585" s="332">
        <f>SUM(G572:G584)</f>
        <v>1</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2227.5275318500007</v>
      </c>
      <c r="D597" s="286">
        <v>159</v>
      </c>
      <c r="E597" s="246"/>
      <c r="F597" s="232">
        <f>IF($C$601=0,"",IF(C597="[for completion]","",IF(C597="","",C597/$C$601)))</f>
        <v>5.5799860283173401E-2</v>
      </c>
      <c r="G597" s="232">
        <f>IF($D$601=0,"",IF(D597="[for completion]","",IF(D597="","",D597/$D$601)))</f>
        <v>2.6867184859749916E-2</v>
      </c>
    </row>
    <row r="598" spans="1:7" x14ac:dyDescent="0.25">
      <c r="A598" s="304" t="s">
        <v>2216</v>
      </c>
      <c r="B598" s="241" t="s">
        <v>1823</v>
      </c>
      <c r="C598" s="276">
        <v>37692.420664180121</v>
      </c>
      <c r="D598" s="286">
        <v>5759</v>
      </c>
      <c r="E598" s="246"/>
      <c r="F598" s="232">
        <f>IF($C$601=0,"",IF(C598="[for completion]","",IF(C598="","",C598/$C$601)))</f>
        <v>0.94420013971682659</v>
      </c>
      <c r="G598" s="232">
        <f>IF($D$601=0,"",IF(D598="[for completion]","",IF(D598="","",D598/$D$601)))</f>
        <v>0.97313281514025007</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39919.94819603012</v>
      </c>
      <c r="D601" s="286">
        <f>SUM(D597:D600)</f>
        <v>5918</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t="s">
        <v>808</v>
      </c>
      <c r="D604" s="352">
        <v>2743.8235535509029</v>
      </c>
      <c r="E604" s="353"/>
      <c r="F604" s="351" t="s">
        <v>808</v>
      </c>
      <c r="G604" s="323" t="str">
        <f>IF($D$622=0,"",IF(D604="[for completion]","",IF(D604="","",D604/$D$622)))</f>
        <v/>
      </c>
    </row>
    <row r="605" spans="1:7" x14ac:dyDescent="0.25">
      <c r="A605" s="335" t="s">
        <v>2223</v>
      </c>
      <c r="B605" s="356" t="s">
        <v>762</v>
      </c>
      <c r="C605" s="351" t="s">
        <v>808</v>
      </c>
      <c r="D605" s="352">
        <v>13578.006654972905</v>
      </c>
      <c r="E605" s="353"/>
      <c r="F605" s="351" t="s">
        <v>808</v>
      </c>
      <c r="G605" s="323" t="str">
        <f t="shared" ref="G605:G622" si="32">IF($D$622=0,"",IF(D605="[for completion]","",IF(D605="","",D605/$D$622)))</f>
        <v/>
      </c>
    </row>
    <row r="606" spans="1:7" x14ac:dyDescent="0.25">
      <c r="A606" s="335" t="s">
        <v>2224</v>
      </c>
      <c r="B606" s="356" t="s">
        <v>763</v>
      </c>
      <c r="C606" s="351" t="s">
        <v>808</v>
      </c>
      <c r="D606" s="352">
        <v>999.24365291320919</v>
      </c>
      <c r="E606" s="353"/>
      <c r="F606" s="351" t="s">
        <v>808</v>
      </c>
      <c r="G606" s="323" t="str">
        <f t="shared" si="32"/>
        <v/>
      </c>
    </row>
    <row r="607" spans="1:7" x14ac:dyDescent="0.25">
      <c r="A607" s="335" t="s">
        <v>2225</v>
      </c>
      <c r="B607" s="356" t="s">
        <v>764</v>
      </c>
      <c r="C607" s="351" t="s">
        <v>808</v>
      </c>
      <c r="D607" s="352"/>
      <c r="E607" s="353"/>
      <c r="F607" s="351" t="s">
        <v>808</v>
      </c>
      <c r="G607" s="323" t="str">
        <f t="shared" si="32"/>
        <v/>
      </c>
    </row>
    <row r="608" spans="1:7" x14ac:dyDescent="0.25">
      <c r="A608" s="335" t="s">
        <v>2226</v>
      </c>
      <c r="B608" s="356" t="s">
        <v>765</v>
      </c>
      <c r="C608" s="351" t="s">
        <v>808</v>
      </c>
      <c r="D608" s="352">
        <v>11901.493326583952</v>
      </c>
      <c r="E608" s="353"/>
      <c r="F608" s="351" t="s">
        <v>808</v>
      </c>
      <c r="G608" s="323" t="str">
        <f t="shared" si="32"/>
        <v/>
      </c>
    </row>
    <row r="609" spans="1:7" x14ac:dyDescent="0.25">
      <c r="A609" s="335" t="s">
        <v>2227</v>
      </c>
      <c r="B609" s="356" t="s">
        <v>766</v>
      </c>
      <c r="C609" s="351" t="s">
        <v>808</v>
      </c>
      <c r="D609" s="352">
        <v>107784.7796191535</v>
      </c>
      <c r="E609" s="353"/>
      <c r="F609" s="351" t="s">
        <v>808</v>
      </c>
      <c r="G609" s="323" t="str">
        <f t="shared" si="32"/>
        <v/>
      </c>
    </row>
    <row r="610" spans="1:7" x14ac:dyDescent="0.25">
      <c r="A610" s="335" t="s">
        <v>2228</v>
      </c>
      <c r="B610" s="356" t="s">
        <v>767</v>
      </c>
      <c r="C610" s="351" t="s">
        <v>808</v>
      </c>
      <c r="D610" s="352">
        <v>46.981948184324189</v>
      </c>
      <c r="E610" s="353"/>
      <c r="F610" s="351" t="s">
        <v>808</v>
      </c>
      <c r="G610" s="323" t="str">
        <f t="shared" si="32"/>
        <v/>
      </c>
    </row>
    <row r="611" spans="1:7" x14ac:dyDescent="0.25">
      <c r="A611" s="335" t="s">
        <v>2229</v>
      </c>
      <c r="B611" s="356" t="s">
        <v>1815</v>
      </c>
      <c r="C611" s="351" t="s">
        <v>808</v>
      </c>
      <c r="D611" s="352"/>
      <c r="E611" s="353"/>
      <c r="F611" s="351" t="s">
        <v>808</v>
      </c>
      <c r="G611" s="323" t="str">
        <f t="shared" si="32"/>
        <v/>
      </c>
    </row>
    <row r="612" spans="1:7" x14ac:dyDescent="0.25">
      <c r="A612" s="335" t="s">
        <v>2230</v>
      </c>
      <c r="B612" s="356" t="s">
        <v>1816</v>
      </c>
      <c r="C612" s="351" t="s">
        <v>808</v>
      </c>
      <c r="D612" s="352"/>
      <c r="E612" s="353"/>
      <c r="F612" s="351" t="s">
        <v>808</v>
      </c>
      <c r="G612" s="323" t="str">
        <f t="shared" si="32"/>
        <v/>
      </c>
    </row>
    <row r="613" spans="1:7" x14ac:dyDescent="0.25">
      <c r="A613" s="335" t="s">
        <v>2231</v>
      </c>
      <c r="B613" s="356" t="s">
        <v>1817</v>
      </c>
      <c r="C613" s="351" t="s">
        <v>808</v>
      </c>
      <c r="D613" s="352"/>
      <c r="E613" s="353"/>
      <c r="F613" s="351" t="s">
        <v>808</v>
      </c>
      <c r="G613" s="323" t="str">
        <f t="shared" si="32"/>
        <v/>
      </c>
    </row>
    <row r="614" spans="1:7" x14ac:dyDescent="0.25">
      <c r="A614" s="335" t="s">
        <v>2232</v>
      </c>
      <c r="B614" s="356" t="s">
        <v>768</v>
      </c>
      <c r="C614" s="351" t="s">
        <v>808</v>
      </c>
      <c r="D614" s="352">
        <v>6.7068160540346913</v>
      </c>
      <c r="E614" s="353"/>
      <c r="F614" s="351" t="s">
        <v>808</v>
      </c>
      <c r="G614" s="323" t="str">
        <f t="shared" si="32"/>
        <v/>
      </c>
    </row>
    <row r="615" spans="1:7" x14ac:dyDescent="0.25">
      <c r="A615" s="335" t="s">
        <v>2233</v>
      </c>
      <c r="B615" s="356" t="s">
        <v>769</v>
      </c>
      <c r="C615" s="351" t="s">
        <v>808</v>
      </c>
      <c r="D615" s="352"/>
      <c r="E615" s="353"/>
      <c r="F615" s="351" t="s">
        <v>808</v>
      </c>
      <c r="G615" s="323" t="str">
        <f t="shared" si="32"/>
        <v/>
      </c>
    </row>
    <row r="616" spans="1:7" x14ac:dyDescent="0.25">
      <c r="A616" s="335" t="s">
        <v>2234</v>
      </c>
      <c r="B616" s="356" t="s">
        <v>128</v>
      </c>
      <c r="C616" s="351" t="s">
        <v>808</v>
      </c>
      <c r="D616" s="352">
        <v>5327.5628915564075</v>
      </c>
      <c r="E616" s="353"/>
      <c r="F616" s="351" t="s">
        <v>808</v>
      </c>
      <c r="G616" s="323" t="str">
        <f t="shared" si="32"/>
        <v/>
      </c>
    </row>
    <row r="617" spans="1:7" x14ac:dyDescent="0.25">
      <c r="A617" s="335" t="s">
        <v>2235</v>
      </c>
      <c r="B617" s="356" t="s">
        <v>1640</v>
      </c>
      <c r="C617" s="351" t="s">
        <v>808</v>
      </c>
      <c r="D617" s="352"/>
      <c r="E617" s="353"/>
      <c r="F617" s="351" t="s">
        <v>808</v>
      </c>
      <c r="G617" s="323" t="str">
        <f t="shared" si="32"/>
        <v/>
      </c>
    </row>
    <row r="618" spans="1:7" x14ac:dyDescent="0.25">
      <c r="A618" s="335" t="s">
        <v>2236</v>
      </c>
      <c r="B618" s="356" t="s">
        <v>130</v>
      </c>
      <c r="C618" s="349">
        <f>SUM(C604:C617)</f>
        <v>0</v>
      </c>
      <c r="D618" s="335">
        <f>SUM(D604:D617)</f>
        <v>142388.59846296924</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3" zoomScale="80" zoomScaleNormal="80" workbookViewId="0">
      <selection activeCell="C9" sqref="C9:C20"/>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8" t="s">
        <v>2768</v>
      </c>
    </row>
    <row r="10" spans="1:13" ht="44.25" customHeight="1" x14ac:dyDescent="0.25">
      <c r="A10" s="1" t="s">
        <v>782</v>
      </c>
      <c r="B10" s="64" t="s">
        <v>996</v>
      </c>
      <c r="C10" s="605" t="s">
        <v>2769</v>
      </c>
    </row>
    <row r="11" spans="1:13" ht="54.75" customHeight="1" x14ac:dyDescent="0.25">
      <c r="A11" s="1" t="s">
        <v>783</v>
      </c>
      <c r="B11" s="64" t="s">
        <v>784</v>
      </c>
      <c r="C11" s="605" t="s">
        <v>2769</v>
      </c>
    </row>
    <row r="12" spans="1:13" x14ac:dyDescent="0.25">
      <c r="A12" s="1" t="s">
        <v>785</v>
      </c>
      <c r="B12" s="64" t="s">
        <v>2280</v>
      </c>
      <c r="C12" s="609" t="s">
        <v>2770</v>
      </c>
    </row>
    <row r="13" spans="1:13" ht="30" x14ac:dyDescent="0.25">
      <c r="A13" s="1" t="s">
        <v>787</v>
      </c>
      <c r="B13" s="64" t="s">
        <v>786</v>
      </c>
      <c r="C13" s="605" t="s">
        <v>2771</v>
      </c>
    </row>
    <row r="14" spans="1:13" x14ac:dyDescent="0.25">
      <c r="A14" s="1" t="s">
        <v>789</v>
      </c>
      <c r="B14" s="64" t="s">
        <v>788</v>
      </c>
      <c r="C14" s="605"/>
    </row>
    <row r="15" spans="1:13" ht="30" x14ac:dyDescent="0.25">
      <c r="A15" s="1" t="s">
        <v>791</v>
      </c>
      <c r="B15" s="64" t="s">
        <v>790</v>
      </c>
      <c r="C15" s="605"/>
    </row>
    <row r="16" spans="1:13" x14ac:dyDescent="0.25">
      <c r="A16" s="1" t="s">
        <v>793</v>
      </c>
      <c r="B16" s="64" t="s">
        <v>792</v>
      </c>
      <c r="C16" s="605" t="s">
        <v>2772</v>
      </c>
    </row>
    <row r="17" spans="1:13" ht="30" customHeight="1" x14ac:dyDescent="0.25">
      <c r="A17" s="1" t="s">
        <v>795</v>
      </c>
      <c r="B17" s="68" t="s">
        <v>794</v>
      </c>
      <c r="C17" s="605" t="s">
        <v>2773</v>
      </c>
    </row>
    <row r="18" spans="1:13" x14ac:dyDescent="0.25">
      <c r="A18" s="1" t="s">
        <v>797</v>
      </c>
      <c r="B18" s="68" t="s">
        <v>796</v>
      </c>
      <c r="C18" s="605"/>
    </row>
    <row r="19" spans="1:13" s="233" customFormat="1" x14ac:dyDescent="0.25">
      <c r="A19" s="192" t="s">
        <v>2279</v>
      </c>
      <c r="B19" s="68" t="s">
        <v>798</v>
      </c>
      <c r="C19" s="605" t="s">
        <v>2774</v>
      </c>
      <c r="D19" s="2"/>
      <c r="E19" s="2"/>
      <c r="F19" s="2"/>
      <c r="G19" s="2"/>
      <c r="H19" s="2"/>
      <c r="I19" s="2"/>
      <c r="J19" s="2"/>
    </row>
    <row r="20" spans="1:13" s="233" customFormat="1" x14ac:dyDescent="0.25">
      <c r="A20" s="192" t="s">
        <v>2281</v>
      </c>
      <c r="B20" s="64" t="s">
        <v>2278</v>
      </c>
      <c r="C20" s="605"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6" t="s">
        <v>2765</v>
      </c>
      <c r="D29" s="2"/>
      <c r="E29" s="2"/>
      <c r="F29" s="2"/>
      <c r="G29" s="2"/>
      <c r="H29" s="2"/>
      <c r="I29" s="2"/>
      <c r="J29" s="2"/>
      <c r="K29" s="2"/>
      <c r="L29" s="2"/>
      <c r="M29" s="2"/>
    </row>
    <row r="30" spans="1:13" s="233" customFormat="1" outlineLevel="1" x14ac:dyDescent="0.25">
      <c r="A30" s="90" t="s">
        <v>809</v>
      </c>
      <c r="B30" s="64" t="s">
        <v>1873</v>
      </c>
      <c r="C30" s="605"/>
      <c r="D30" s="2"/>
      <c r="E30" s="2"/>
      <c r="F30" s="2"/>
      <c r="G30" s="2"/>
      <c r="H30" s="2"/>
      <c r="I30" s="2"/>
      <c r="J30" s="2"/>
      <c r="K30" s="2"/>
      <c r="L30" s="2"/>
      <c r="M30" s="2"/>
    </row>
    <row r="31" spans="1:13" s="233" customFormat="1" outlineLevel="1" x14ac:dyDescent="0.25">
      <c r="A31" s="90" t="s">
        <v>812</v>
      </c>
      <c r="B31" s="64" t="s">
        <v>1871</v>
      </c>
      <c r="C31" s="606" t="s">
        <v>2766</v>
      </c>
      <c r="D31" s="2"/>
      <c r="E31" s="2"/>
      <c r="F31" s="2"/>
      <c r="G31" s="2"/>
      <c r="H31" s="2"/>
      <c r="I31" s="2"/>
      <c r="J31" s="2"/>
      <c r="K31" s="2"/>
      <c r="L31" s="2"/>
      <c r="M31" s="2"/>
    </row>
    <row r="32" spans="1:13" s="233" customFormat="1" outlineLevel="1" x14ac:dyDescent="0.25">
      <c r="A32" s="90" t="s">
        <v>815</v>
      </c>
      <c r="B32" s="607" t="s">
        <v>1801</v>
      </c>
      <c r="C32" s="605" t="s">
        <v>2767</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19863C9D-5D88-4186-B786-F8CA71F1C888}"/>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147C-528E-423C-9A6D-659A3D4C99FE}">
  <sheetPr>
    <tabColor rgb="FF243386"/>
  </sheetPr>
  <dimension ref="B1:D37"/>
  <sheetViews>
    <sheetView topLeftCell="A12" zoomScale="80" zoomScaleNormal="80" workbookViewId="0">
      <selection activeCell="C7" sqref="C7"/>
    </sheetView>
  </sheetViews>
  <sheetFormatPr defaultColWidth="15.85546875" defaultRowHeight="15" x14ac:dyDescent="0.25"/>
  <cols>
    <col min="1" max="1" width="3.42578125" style="376" customWidth="1"/>
    <col min="2" max="2" width="18.7109375" style="376" customWidth="1"/>
    <col min="3" max="3" width="95.5703125" style="376" customWidth="1"/>
    <col min="4" max="4" width="15.140625" style="376" customWidth="1"/>
    <col min="5" max="5" width="2.85546875" style="376" customWidth="1"/>
    <col min="6" max="6" width="1.85546875" style="376" customWidth="1"/>
    <col min="7" max="256" width="15.85546875" style="376"/>
    <col min="257" max="257" width="3.42578125" style="376" customWidth="1"/>
    <col min="258" max="258" width="18.7109375" style="376" customWidth="1"/>
    <col min="259" max="259" width="95.5703125" style="376" customWidth="1"/>
    <col min="260" max="260" width="15.140625" style="376" customWidth="1"/>
    <col min="261" max="261" width="2.85546875" style="376" customWidth="1"/>
    <col min="262" max="262" width="1.85546875" style="376" customWidth="1"/>
    <col min="263" max="512" width="15.85546875" style="376"/>
    <col min="513" max="513" width="3.42578125" style="376" customWidth="1"/>
    <col min="514" max="514" width="18.7109375" style="376" customWidth="1"/>
    <col min="515" max="515" width="95.5703125" style="376" customWidth="1"/>
    <col min="516" max="516" width="15.140625" style="376" customWidth="1"/>
    <col min="517" max="517" width="2.85546875" style="376" customWidth="1"/>
    <col min="518" max="518" width="1.85546875" style="376" customWidth="1"/>
    <col min="519" max="768" width="15.85546875" style="376"/>
    <col min="769" max="769" width="3.42578125" style="376" customWidth="1"/>
    <col min="770" max="770" width="18.7109375" style="376" customWidth="1"/>
    <col min="771" max="771" width="95.5703125" style="376" customWidth="1"/>
    <col min="772" max="772" width="15.140625" style="376" customWidth="1"/>
    <col min="773" max="773" width="2.85546875" style="376" customWidth="1"/>
    <col min="774" max="774" width="1.85546875" style="376" customWidth="1"/>
    <col min="775" max="1024" width="15.85546875" style="376"/>
    <col min="1025" max="1025" width="3.42578125" style="376" customWidth="1"/>
    <col min="1026" max="1026" width="18.7109375" style="376" customWidth="1"/>
    <col min="1027" max="1027" width="95.5703125" style="376" customWidth="1"/>
    <col min="1028" max="1028" width="15.140625" style="376" customWidth="1"/>
    <col min="1029" max="1029" width="2.85546875" style="376" customWidth="1"/>
    <col min="1030" max="1030" width="1.85546875" style="376" customWidth="1"/>
    <col min="1031" max="1280" width="15.85546875" style="376"/>
    <col min="1281" max="1281" width="3.42578125" style="376" customWidth="1"/>
    <col min="1282" max="1282" width="18.7109375" style="376" customWidth="1"/>
    <col min="1283" max="1283" width="95.5703125" style="376" customWidth="1"/>
    <col min="1284" max="1284" width="15.140625" style="376" customWidth="1"/>
    <col min="1285" max="1285" width="2.85546875" style="376" customWidth="1"/>
    <col min="1286" max="1286" width="1.85546875" style="376" customWidth="1"/>
    <col min="1287" max="1536" width="15.85546875" style="376"/>
    <col min="1537" max="1537" width="3.42578125" style="376" customWidth="1"/>
    <col min="1538" max="1538" width="18.7109375" style="376" customWidth="1"/>
    <col min="1539" max="1539" width="95.5703125" style="376" customWidth="1"/>
    <col min="1540" max="1540" width="15.140625" style="376" customWidth="1"/>
    <col min="1541" max="1541" width="2.85546875" style="376" customWidth="1"/>
    <col min="1542" max="1542" width="1.85546875" style="376" customWidth="1"/>
    <col min="1543" max="1792" width="15.85546875" style="376"/>
    <col min="1793" max="1793" width="3.42578125" style="376" customWidth="1"/>
    <col min="1794" max="1794" width="18.7109375" style="376" customWidth="1"/>
    <col min="1795" max="1795" width="95.5703125" style="376" customWidth="1"/>
    <col min="1796" max="1796" width="15.140625" style="376" customWidth="1"/>
    <col min="1797" max="1797" width="2.85546875" style="376" customWidth="1"/>
    <col min="1798" max="1798" width="1.85546875" style="376" customWidth="1"/>
    <col min="1799" max="2048" width="15.85546875" style="376"/>
    <col min="2049" max="2049" width="3.42578125" style="376" customWidth="1"/>
    <col min="2050" max="2050" width="18.7109375" style="376" customWidth="1"/>
    <col min="2051" max="2051" width="95.5703125" style="376" customWidth="1"/>
    <col min="2052" max="2052" width="15.140625" style="376" customWidth="1"/>
    <col min="2053" max="2053" width="2.85546875" style="376" customWidth="1"/>
    <col min="2054" max="2054" width="1.85546875" style="376" customWidth="1"/>
    <col min="2055" max="2304" width="15.85546875" style="376"/>
    <col min="2305" max="2305" width="3.42578125" style="376" customWidth="1"/>
    <col min="2306" max="2306" width="18.7109375" style="376" customWidth="1"/>
    <col min="2307" max="2307" width="95.5703125" style="376" customWidth="1"/>
    <col min="2308" max="2308" width="15.140625" style="376" customWidth="1"/>
    <col min="2309" max="2309" width="2.85546875" style="376" customWidth="1"/>
    <col min="2310" max="2310" width="1.85546875" style="376" customWidth="1"/>
    <col min="2311" max="2560" width="15.85546875" style="376"/>
    <col min="2561" max="2561" width="3.42578125" style="376" customWidth="1"/>
    <col min="2562" max="2562" width="18.7109375" style="376" customWidth="1"/>
    <col min="2563" max="2563" width="95.5703125" style="376" customWidth="1"/>
    <col min="2564" max="2564" width="15.140625" style="376" customWidth="1"/>
    <col min="2565" max="2565" width="2.85546875" style="376" customWidth="1"/>
    <col min="2566" max="2566" width="1.85546875" style="376" customWidth="1"/>
    <col min="2567" max="2816" width="15.85546875" style="376"/>
    <col min="2817" max="2817" width="3.42578125" style="376" customWidth="1"/>
    <col min="2818" max="2818" width="18.7109375" style="376" customWidth="1"/>
    <col min="2819" max="2819" width="95.5703125" style="376" customWidth="1"/>
    <col min="2820" max="2820" width="15.140625" style="376" customWidth="1"/>
    <col min="2821" max="2821" width="2.85546875" style="376" customWidth="1"/>
    <col min="2822" max="2822" width="1.85546875" style="376" customWidth="1"/>
    <col min="2823" max="3072" width="15.85546875" style="376"/>
    <col min="3073" max="3073" width="3.42578125" style="376" customWidth="1"/>
    <col min="3074" max="3074" width="18.7109375" style="376" customWidth="1"/>
    <col min="3075" max="3075" width="95.5703125" style="376" customWidth="1"/>
    <col min="3076" max="3076" width="15.140625" style="376" customWidth="1"/>
    <col min="3077" max="3077" width="2.85546875" style="376" customWidth="1"/>
    <col min="3078" max="3078" width="1.85546875" style="376" customWidth="1"/>
    <col min="3079" max="3328" width="15.85546875" style="376"/>
    <col min="3329" max="3329" width="3.42578125" style="376" customWidth="1"/>
    <col min="3330" max="3330" width="18.7109375" style="376" customWidth="1"/>
    <col min="3331" max="3331" width="95.5703125" style="376" customWidth="1"/>
    <col min="3332" max="3332" width="15.140625" style="376" customWidth="1"/>
    <col min="3333" max="3333" width="2.85546875" style="376" customWidth="1"/>
    <col min="3334" max="3334" width="1.85546875" style="376" customWidth="1"/>
    <col min="3335" max="3584" width="15.85546875" style="376"/>
    <col min="3585" max="3585" width="3.42578125" style="376" customWidth="1"/>
    <col min="3586" max="3586" width="18.7109375" style="376" customWidth="1"/>
    <col min="3587" max="3587" width="95.5703125" style="376" customWidth="1"/>
    <col min="3588" max="3588" width="15.140625" style="376" customWidth="1"/>
    <col min="3589" max="3589" width="2.85546875" style="376" customWidth="1"/>
    <col min="3590" max="3590" width="1.85546875" style="376" customWidth="1"/>
    <col min="3591" max="3840" width="15.85546875" style="376"/>
    <col min="3841" max="3841" width="3.42578125" style="376" customWidth="1"/>
    <col min="3842" max="3842" width="18.7109375" style="376" customWidth="1"/>
    <col min="3843" max="3843" width="95.5703125" style="376" customWidth="1"/>
    <col min="3844" max="3844" width="15.140625" style="376" customWidth="1"/>
    <col min="3845" max="3845" width="2.85546875" style="376" customWidth="1"/>
    <col min="3846" max="3846" width="1.85546875" style="376" customWidth="1"/>
    <col min="3847" max="4096" width="15.85546875" style="376"/>
    <col min="4097" max="4097" width="3.42578125" style="376" customWidth="1"/>
    <col min="4098" max="4098" width="18.7109375" style="376" customWidth="1"/>
    <col min="4099" max="4099" width="95.5703125" style="376" customWidth="1"/>
    <col min="4100" max="4100" width="15.140625" style="376" customWidth="1"/>
    <col min="4101" max="4101" width="2.85546875" style="376" customWidth="1"/>
    <col min="4102" max="4102" width="1.85546875" style="376" customWidth="1"/>
    <col min="4103" max="4352" width="15.85546875" style="376"/>
    <col min="4353" max="4353" width="3.42578125" style="376" customWidth="1"/>
    <col min="4354" max="4354" width="18.7109375" style="376" customWidth="1"/>
    <col min="4355" max="4355" width="95.5703125" style="376" customWidth="1"/>
    <col min="4356" max="4356" width="15.140625" style="376" customWidth="1"/>
    <col min="4357" max="4357" width="2.85546875" style="376" customWidth="1"/>
    <col min="4358" max="4358" width="1.85546875" style="376" customWidth="1"/>
    <col min="4359" max="4608" width="15.85546875" style="376"/>
    <col min="4609" max="4609" width="3.42578125" style="376" customWidth="1"/>
    <col min="4610" max="4610" width="18.7109375" style="376" customWidth="1"/>
    <col min="4611" max="4611" width="95.5703125" style="376" customWidth="1"/>
    <col min="4612" max="4612" width="15.140625" style="376" customWidth="1"/>
    <col min="4613" max="4613" width="2.85546875" style="376" customWidth="1"/>
    <col min="4614" max="4614" width="1.85546875" style="376" customWidth="1"/>
    <col min="4615" max="4864" width="15.85546875" style="376"/>
    <col min="4865" max="4865" width="3.42578125" style="376" customWidth="1"/>
    <col min="4866" max="4866" width="18.7109375" style="376" customWidth="1"/>
    <col min="4867" max="4867" width="95.5703125" style="376" customWidth="1"/>
    <col min="4868" max="4868" width="15.140625" style="376" customWidth="1"/>
    <col min="4869" max="4869" width="2.85546875" style="376" customWidth="1"/>
    <col min="4870" max="4870" width="1.85546875" style="376" customWidth="1"/>
    <col min="4871" max="5120" width="15.85546875" style="376"/>
    <col min="5121" max="5121" width="3.42578125" style="376" customWidth="1"/>
    <col min="5122" max="5122" width="18.7109375" style="376" customWidth="1"/>
    <col min="5123" max="5123" width="95.5703125" style="376" customWidth="1"/>
    <col min="5124" max="5124" width="15.140625" style="376" customWidth="1"/>
    <col min="5125" max="5125" width="2.85546875" style="376" customWidth="1"/>
    <col min="5126" max="5126" width="1.85546875" style="376" customWidth="1"/>
    <col min="5127" max="5376" width="15.85546875" style="376"/>
    <col min="5377" max="5377" width="3.42578125" style="376" customWidth="1"/>
    <col min="5378" max="5378" width="18.7109375" style="376" customWidth="1"/>
    <col min="5379" max="5379" width="95.5703125" style="376" customWidth="1"/>
    <col min="5380" max="5380" width="15.140625" style="376" customWidth="1"/>
    <col min="5381" max="5381" width="2.85546875" style="376" customWidth="1"/>
    <col min="5382" max="5382" width="1.85546875" style="376" customWidth="1"/>
    <col min="5383" max="5632" width="15.85546875" style="376"/>
    <col min="5633" max="5633" width="3.42578125" style="376" customWidth="1"/>
    <col min="5634" max="5634" width="18.7109375" style="376" customWidth="1"/>
    <col min="5635" max="5635" width="95.5703125" style="376" customWidth="1"/>
    <col min="5636" max="5636" width="15.140625" style="376" customWidth="1"/>
    <col min="5637" max="5637" width="2.85546875" style="376" customWidth="1"/>
    <col min="5638" max="5638" width="1.85546875" style="376" customWidth="1"/>
    <col min="5639" max="5888" width="15.85546875" style="376"/>
    <col min="5889" max="5889" width="3.42578125" style="376" customWidth="1"/>
    <col min="5890" max="5890" width="18.7109375" style="376" customWidth="1"/>
    <col min="5891" max="5891" width="95.5703125" style="376" customWidth="1"/>
    <col min="5892" max="5892" width="15.140625" style="376" customWidth="1"/>
    <col min="5893" max="5893" width="2.85546875" style="376" customWidth="1"/>
    <col min="5894" max="5894" width="1.85546875" style="376" customWidth="1"/>
    <col min="5895" max="6144" width="15.85546875" style="376"/>
    <col min="6145" max="6145" width="3.42578125" style="376" customWidth="1"/>
    <col min="6146" max="6146" width="18.7109375" style="376" customWidth="1"/>
    <col min="6147" max="6147" width="95.5703125" style="376" customWidth="1"/>
    <col min="6148" max="6148" width="15.140625" style="376" customWidth="1"/>
    <col min="6149" max="6149" width="2.85546875" style="376" customWidth="1"/>
    <col min="6150" max="6150" width="1.85546875" style="376" customWidth="1"/>
    <col min="6151" max="6400" width="15.85546875" style="376"/>
    <col min="6401" max="6401" width="3.42578125" style="376" customWidth="1"/>
    <col min="6402" max="6402" width="18.7109375" style="376" customWidth="1"/>
    <col min="6403" max="6403" width="95.5703125" style="376" customWidth="1"/>
    <col min="6404" max="6404" width="15.140625" style="376" customWidth="1"/>
    <col min="6405" max="6405" width="2.85546875" style="376" customWidth="1"/>
    <col min="6406" max="6406" width="1.85546875" style="376" customWidth="1"/>
    <col min="6407" max="6656" width="15.85546875" style="376"/>
    <col min="6657" max="6657" width="3.42578125" style="376" customWidth="1"/>
    <col min="6658" max="6658" width="18.7109375" style="376" customWidth="1"/>
    <col min="6659" max="6659" width="95.5703125" style="376" customWidth="1"/>
    <col min="6660" max="6660" width="15.140625" style="376" customWidth="1"/>
    <col min="6661" max="6661" width="2.85546875" style="376" customWidth="1"/>
    <col min="6662" max="6662" width="1.85546875" style="376" customWidth="1"/>
    <col min="6663" max="6912" width="15.85546875" style="376"/>
    <col min="6913" max="6913" width="3.42578125" style="376" customWidth="1"/>
    <col min="6914" max="6914" width="18.7109375" style="376" customWidth="1"/>
    <col min="6915" max="6915" width="95.5703125" style="376" customWidth="1"/>
    <col min="6916" max="6916" width="15.140625" style="376" customWidth="1"/>
    <col min="6917" max="6917" width="2.85546875" style="376" customWidth="1"/>
    <col min="6918" max="6918" width="1.85546875" style="376" customWidth="1"/>
    <col min="6919" max="7168" width="15.85546875" style="376"/>
    <col min="7169" max="7169" width="3.42578125" style="376" customWidth="1"/>
    <col min="7170" max="7170" width="18.7109375" style="376" customWidth="1"/>
    <col min="7171" max="7171" width="95.5703125" style="376" customWidth="1"/>
    <col min="7172" max="7172" width="15.140625" style="376" customWidth="1"/>
    <col min="7173" max="7173" width="2.85546875" style="376" customWidth="1"/>
    <col min="7174" max="7174" width="1.85546875" style="376" customWidth="1"/>
    <col min="7175" max="7424" width="15.85546875" style="376"/>
    <col min="7425" max="7425" width="3.42578125" style="376" customWidth="1"/>
    <col min="7426" max="7426" width="18.7109375" style="376" customWidth="1"/>
    <col min="7427" max="7427" width="95.5703125" style="376" customWidth="1"/>
    <col min="7428" max="7428" width="15.140625" style="376" customWidth="1"/>
    <col min="7429" max="7429" width="2.85546875" style="376" customWidth="1"/>
    <col min="7430" max="7430" width="1.85546875" style="376" customWidth="1"/>
    <col min="7431" max="7680" width="15.85546875" style="376"/>
    <col min="7681" max="7681" width="3.42578125" style="376" customWidth="1"/>
    <col min="7682" max="7682" width="18.7109375" style="376" customWidth="1"/>
    <col min="7683" max="7683" width="95.5703125" style="376" customWidth="1"/>
    <col min="7684" max="7684" width="15.140625" style="376" customWidth="1"/>
    <col min="7685" max="7685" width="2.85546875" style="376" customWidth="1"/>
    <col min="7686" max="7686" width="1.85546875" style="376" customWidth="1"/>
    <col min="7687" max="7936" width="15.85546875" style="376"/>
    <col min="7937" max="7937" width="3.42578125" style="376" customWidth="1"/>
    <col min="7938" max="7938" width="18.7109375" style="376" customWidth="1"/>
    <col min="7939" max="7939" width="95.5703125" style="376" customWidth="1"/>
    <col min="7940" max="7940" width="15.140625" style="376" customWidth="1"/>
    <col min="7941" max="7941" width="2.85546875" style="376" customWidth="1"/>
    <col min="7942" max="7942" width="1.85546875" style="376" customWidth="1"/>
    <col min="7943" max="8192" width="15.85546875" style="376"/>
    <col min="8193" max="8193" width="3.42578125" style="376" customWidth="1"/>
    <col min="8194" max="8194" width="18.7109375" style="376" customWidth="1"/>
    <col min="8195" max="8195" width="95.5703125" style="376" customWidth="1"/>
    <col min="8196" max="8196" width="15.140625" style="376" customWidth="1"/>
    <col min="8197" max="8197" width="2.85546875" style="376" customWidth="1"/>
    <col min="8198" max="8198" width="1.85546875" style="376" customWidth="1"/>
    <col min="8199" max="8448" width="15.85546875" style="376"/>
    <col min="8449" max="8449" width="3.42578125" style="376" customWidth="1"/>
    <col min="8450" max="8450" width="18.7109375" style="376" customWidth="1"/>
    <col min="8451" max="8451" width="95.5703125" style="376" customWidth="1"/>
    <col min="8452" max="8452" width="15.140625" style="376" customWidth="1"/>
    <col min="8453" max="8453" width="2.85546875" style="376" customWidth="1"/>
    <col min="8454" max="8454" width="1.85546875" style="376" customWidth="1"/>
    <col min="8455" max="8704" width="15.85546875" style="376"/>
    <col min="8705" max="8705" width="3.42578125" style="376" customWidth="1"/>
    <col min="8706" max="8706" width="18.7109375" style="376" customWidth="1"/>
    <col min="8707" max="8707" width="95.5703125" style="376" customWidth="1"/>
    <col min="8708" max="8708" width="15.140625" style="376" customWidth="1"/>
    <col min="8709" max="8709" width="2.85546875" style="376" customWidth="1"/>
    <col min="8710" max="8710" width="1.85546875" style="376" customWidth="1"/>
    <col min="8711" max="8960" width="15.85546875" style="376"/>
    <col min="8961" max="8961" width="3.42578125" style="376" customWidth="1"/>
    <col min="8962" max="8962" width="18.7109375" style="376" customWidth="1"/>
    <col min="8963" max="8963" width="95.5703125" style="376" customWidth="1"/>
    <col min="8964" max="8964" width="15.140625" style="376" customWidth="1"/>
    <col min="8965" max="8965" width="2.85546875" style="376" customWidth="1"/>
    <col min="8966" max="8966" width="1.85546875" style="376" customWidth="1"/>
    <col min="8967" max="9216" width="15.85546875" style="376"/>
    <col min="9217" max="9217" width="3.42578125" style="376" customWidth="1"/>
    <col min="9218" max="9218" width="18.7109375" style="376" customWidth="1"/>
    <col min="9219" max="9219" width="95.5703125" style="376" customWidth="1"/>
    <col min="9220" max="9220" width="15.140625" style="376" customWidth="1"/>
    <col min="9221" max="9221" width="2.85546875" style="376" customWidth="1"/>
    <col min="9222" max="9222" width="1.85546875" style="376" customWidth="1"/>
    <col min="9223" max="9472" width="15.85546875" style="376"/>
    <col min="9473" max="9473" width="3.42578125" style="376" customWidth="1"/>
    <col min="9474" max="9474" width="18.7109375" style="376" customWidth="1"/>
    <col min="9475" max="9475" width="95.5703125" style="376" customWidth="1"/>
    <col min="9476" max="9476" width="15.140625" style="376" customWidth="1"/>
    <col min="9477" max="9477" width="2.85546875" style="376" customWidth="1"/>
    <col min="9478" max="9478" width="1.85546875" style="376" customWidth="1"/>
    <col min="9479" max="9728" width="15.85546875" style="376"/>
    <col min="9729" max="9729" width="3.42578125" style="376" customWidth="1"/>
    <col min="9730" max="9730" width="18.7109375" style="376" customWidth="1"/>
    <col min="9731" max="9731" width="95.5703125" style="376" customWidth="1"/>
    <col min="9732" max="9732" width="15.140625" style="376" customWidth="1"/>
    <col min="9733" max="9733" width="2.85546875" style="376" customWidth="1"/>
    <col min="9734" max="9734" width="1.85546875" style="376" customWidth="1"/>
    <col min="9735" max="9984" width="15.85546875" style="376"/>
    <col min="9985" max="9985" width="3.42578125" style="376" customWidth="1"/>
    <col min="9986" max="9986" width="18.7109375" style="376" customWidth="1"/>
    <col min="9987" max="9987" width="95.5703125" style="376" customWidth="1"/>
    <col min="9988" max="9988" width="15.140625" style="376" customWidth="1"/>
    <col min="9989" max="9989" width="2.85546875" style="376" customWidth="1"/>
    <col min="9990" max="9990" width="1.85546875" style="376" customWidth="1"/>
    <col min="9991" max="10240" width="15.85546875" style="376"/>
    <col min="10241" max="10241" width="3.42578125" style="376" customWidth="1"/>
    <col min="10242" max="10242" width="18.7109375" style="376" customWidth="1"/>
    <col min="10243" max="10243" width="95.5703125" style="376" customWidth="1"/>
    <col min="10244" max="10244" width="15.140625" style="376" customWidth="1"/>
    <col min="10245" max="10245" width="2.85546875" style="376" customWidth="1"/>
    <col min="10246" max="10246" width="1.85546875" style="376" customWidth="1"/>
    <col min="10247" max="10496" width="15.85546875" style="376"/>
    <col min="10497" max="10497" width="3.42578125" style="376" customWidth="1"/>
    <col min="10498" max="10498" width="18.7109375" style="376" customWidth="1"/>
    <col min="10499" max="10499" width="95.5703125" style="376" customWidth="1"/>
    <col min="10500" max="10500" width="15.140625" style="376" customWidth="1"/>
    <col min="10501" max="10501" width="2.85546875" style="376" customWidth="1"/>
    <col min="10502" max="10502" width="1.85546875" style="376" customWidth="1"/>
    <col min="10503" max="10752" width="15.85546875" style="376"/>
    <col min="10753" max="10753" width="3.42578125" style="376" customWidth="1"/>
    <col min="10754" max="10754" width="18.7109375" style="376" customWidth="1"/>
    <col min="10755" max="10755" width="95.5703125" style="376" customWidth="1"/>
    <col min="10756" max="10756" width="15.140625" style="376" customWidth="1"/>
    <col min="10757" max="10757" width="2.85546875" style="376" customWidth="1"/>
    <col min="10758" max="10758" width="1.85546875" style="376" customWidth="1"/>
    <col min="10759" max="11008" width="15.85546875" style="376"/>
    <col min="11009" max="11009" width="3.42578125" style="376" customWidth="1"/>
    <col min="11010" max="11010" width="18.7109375" style="376" customWidth="1"/>
    <col min="11011" max="11011" width="95.5703125" style="376" customWidth="1"/>
    <col min="11012" max="11012" width="15.140625" style="376" customWidth="1"/>
    <col min="11013" max="11013" width="2.85546875" style="376" customWidth="1"/>
    <col min="11014" max="11014" width="1.85546875" style="376" customWidth="1"/>
    <col min="11015" max="11264" width="15.85546875" style="376"/>
    <col min="11265" max="11265" width="3.42578125" style="376" customWidth="1"/>
    <col min="11266" max="11266" width="18.7109375" style="376" customWidth="1"/>
    <col min="11267" max="11267" width="95.5703125" style="376" customWidth="1"/>
    <col min="11268" max="11268" width="15.140625" style="376" customWidth="1"/>
    <col min="11269" max="11269" width="2.85546875" style="376" customWidth="1"/>
    <col min="11270" max="11270" width="1.85546875" style="376" customWidth="1"/>
    <col min="11271" max="11520" width="15.85546875" style="376"/>
    <col min="11521" max="11521" width="3.42578125" style="376" customWidth="1"/>
    <col min="11522" max="11522" width="18.7109375" style="376" customWidth="1"/>
    <col min="11523" max="11523" width="95.5703125" style="376" customWidth="1"/>
    <col min="11524" max="11524" width="15.140625" style="376" customWidth="1"/>
    <col min="11525" max="11525" width="2.85546875" style="376" customWidth="1"/>
    <col min="11526" max="11526" width="1.85546875" style="376" customWidth="1"/>
    <col min="11527" max="11776" width="15.85546875" style="376"/>
    <col min="11777" max="11777" width="3.42578125" style="376" customWidth="1"/>
    <col min="11778" max="11778" width="18.7109375" style="376" customWidth="1"/>
    <col min="11779" max="11779" width="95.5703125" style="376" customWidth="1"/>
    <col min="11780" max="11780" width="15.140625" style="376" customWidth="1"/>
    <col min="11781" max="11781" width="2.85546875" style="376" customWidth="1"/>
    <col min="11782" max="11782" width="1.85546875" style="376" customWidth="1"/>
    <col min="11783" max="12032" width="15.85546875" style="376"/>
    <col min="12033" max="12033" width="3.42578125" style="376" customWidth="1"/>
    <col min="12034" max="12034" width="18.7109375" style="376" customWidth="1"/>
    <col min="12035" max="12035" width="95.5703125" style="376" customWidth="1"/>
    <col min="12036" max="12036" width="15.140625" style="376" customWidth="1"/>
    <col min="12037" max="12037" width="2.85546875" style="376" customWidth="1"/>
    <col min="12038" max="12038" width="1.85546875" style="376" customWidth="1"/>
    <col min="12039" max="12288" width="15.85546875" style="376"/>
    <col min="12289" max="12289" width="3.42578125" style="376" customWidth="1"/>
    <col min="12290" max="12290" width="18.7109375" style="376" customWidth="1"/>
    <col min="12291" max="12291" width="95.5703125" style="376" customWidth="1"/>
    <col min="12292" max="12292" width="15.140625" style="376" customWidth="1"/>
    <col min="12293" max="12293" width="2.85546875" style="376" customWidth="1"/>
    <col min="12294" max="12294" width="1.85546875" style="376" customWidth="1"/>
    <col min="12295" max="12544" width="15.85546875" style="376"/>
    <col min="12545" max="12545" width="3.42578125" style="376" customWidth="1"/>
    <col min="12546" max="12546" width="18.7109375" style="376" customWidth="1"/>
    <col min="12547" max="12547" width="95.5703125" style="376" customWidth="1"/>
    <col min="12548" max="12548" width="15.140625" style="376" customWidth="1"/>
    <col min="12549" max="12549" width="2.85546875" style="376" customWidth="1"/>
    <col min="12550" max="12550" width="1.85546875" style="376" customWidth="1"/>
    <col min="12551" max="12800" width="15.85546875" style="376"/>
    <col min="12801" max="12801" width="3.42578125" style="376" customWidth="1"/>
    <col min="12802" max="12802" width="18.7109375" style="376" customWidth="1"/>
    <col min="12803" max="12803" width="95.5703125" style="376" customWidth="1"/>
    <col min="12804" max="12804" width="15.140625" style="376" customWidth="1"/>
    <col min="12805" max="12805" width="2.85546875" style="376" customWidth="1"/>
    <col min="12806" max="12806" width="1.85546875" style="376" customWidth="1"/>
    <col min="12807" max="13056" width="15.85546875" style="376"/>
    <col min="13057" max="13057" width="3.42578125" style="376" customWidth="1"/>
    <col min="13058" max="13058" width="18.7109375" style="376" customWidth="1"/>
    <col min="13059" max="13059" width="95.5703125" style="376" customWidth="1"/>
    <col min="13060" max="13060" width="15.140625" style="376" customWidth="1"/>
    <col min="13061" max="13061" width="2.85546875" style="376" customWidth="1"/>
    <col min="13062" max="13062" width="1.85546875" style="376" customWidth="1"/>
    <col min="13063" max="13312" width="15.85546875" style="376"/>
    <col min="13313" max="13313" width="3.42578125" style="376" customWidth="1"/>
    <col min="13314" max="13314" width="18.7109375" style="376" customWidth="1"/>
    <col min="13315" max="13315" width="95.5703125" style="376" customWidth="1"/>
    <col min="13316" max="13316" width="15.140625" style="376" customWidth="1"/>
    <col min="13317" max="13317" width="2.85546875" style="376" customWidth="1"/>
    <col min="13318" max="13318" width="1.85546875" style="376" customWidth="1"/>
    <col min="13319" max="13568" width="15.85546875" style="376"/>
    <col min="13569" max="13569" width="3.42578125" style="376" customWidth="1"/>
    <col min="13570" max="13570" width="18.7109375" style="376" customWidth="1"/>
    <col min="13571" max="13571" width="95.5703125" style="376" customWidth="1"/>
    <col min="13572" max="13572" width="15.140625" style="376" customWidth="1"/>
    <col min="13573" max="13573" width="2.85546875" style="376" customWidth="1"/>
    <col min="13574" max="13574" width="1.85546875" style="376" customWidth="1"/>
    <col min="13575" max="13824" width="15.85546875" style="376"/>
    <col min="13825" max="13825" width="3.42578125" style="376" customWidth="1"/>
    <col min="13826" max="13826" width="18.7109375" style="376" customWidth="1"/>
    <col min="13827" max="13827" width="95.5703125" style="376" customWidth="1"/>
    <col min="13828" max="13828" width="15.140625" style="376" customWidth="1"/>
    <col min="13829" max="13829" width="2.85546875" style="376" customWidth="1"/>
    <col min="13830" max="13830" width="1.85546875" style="376" customWidth="1"/>
    <col min="13831" max="14080" width="15.85546875" style="376"/>
    <col min="14081" max="14081" width="3.42578125" style="376" customWidth="1"/>
    <col min="14082" max="14082" width="18.7109375" style="376" customWidth="1"/>
    <col min="14083" max="14083" width="95.5703125" style="376" customWidth="1"/>
    <col min="14084" max="14084" width="15.140625" style="376" customWidth="1"/>
    <col min="14085" max="14085" width="2.85546875" style="376" customWidth="1"/>
    <col min="14086" max="14086" width="1.85546875" style="376" customWidth="1"/>
    <col min="14087" max="14336" width="15.85546875" style="376"/>
    <col min="14337" max="14337" width="3.42578125" style="376" customWidth="1"/>
    <col min="14338" max="14338" width="18.7109375" style="376" customWidth="1"/>
    <col min="14339" max="14339" width="95.5703125" style="376" customWidth="1"/>
    <col min="14340" max="14340" width="15.140625" style="376" customWidth="1"/>
    <col min="14341" max="14341" width="2.85546875" style="376" customWidth="1"/>
    <col min="14342" max="14342" width="1.85546875" style="376" customWidth="1"/>
    <col min="14343" max="14592" width="15.85546875" style="376"/>
    <col min="14593" max="14593" width="3.42578125" style="376" customWidth="1"/>
    <col min="14594" max="14594" width="18.7109375" style="376" customWidth="1"/>
    <col min="14595" max="14595" width="95.5703125" style="376" customWidth="1"/>
    <col min="14596" max="14596" width="15.140625" style="376" customWidth="1"/>
    <col min="14597" max="14597" width="2.85546875" style="376" customWidth="1"/>
    <col min="14598" max="14598" width="1.85546875" style="376" customWidth="1"/>
    <col min="14599" max="14848" width="15.85546875" style="376"/>
    <col min="14849" max="14849" width="3.42578125" style="376" customWidth="1"/>
    <col min="14850" max="14850" width="18.7109375" style="376" customWidth="1"/>
    <col min="14851" max="14851" width="95.5703125" style="376" customWidth="1"/>
    <col min="14852" max="14852" width="15.140625" style="376" customWidth="1"/>
    <col min="14853" max="14853" width="2.85546875" style="376" customWidth="1"/>
    <col min="14854" max="14854" width="1.85546875" style="376" customWidth="1"/>
    <col min="14855" max="15104" width="15.85546875" style="376"/>
    <col min="15105" max="15105" width="3.42578125" style="376" customWidth="1"/>
    <col min="15106" max="15106" width="18.7109375" style="376" customWidth="1"/>
    <col min="15107" max="15107" width="95.5703125" style="376" customWidth="1"/>
    <col min="15108" max="15108" width="15.140625" style="376" customWidth="1"/>
    <col min="15109" max="15109" width="2.85546875" style="376" customWidth="1"/>
    <col min="15110" max="15110" width="1.85546875" style="376" customWidth="1"/>
    <col min="15111" max="15360" width="15.85546875" style="376"/>
    <col min="15361" max="15361" width="3.42578125" style="376" customWidth="1"/>
    <col min="15362" max="15362" width="18.7109375" style="376" customWidth="1"/>
    <col min="15363" max="15363" width="95.5703125" style="376" customWidth="1"/>
    <col min="15364" max="15364" width="15.140625" style="376" customWidth="1"/>
    <col min="15365" max="15365" width="2.85546875" style="376" customWidth="1"/>
    <col min="15366" max="15366" width="1.85546875" style="376" customWidth="1"/>
    <col min="15367" max="15616" width="15.85546875" style="376"/>
    <col min="15617" max="15617" width="3.42578125" style="376" customWidth="1"/>
    <col min="15618" max="15618" width="18.7109375" style="376" customWidth="1"/>
    <col min="15619" max="15619" width="95.5703125" style="376" customWidth="1"/>
    <col min="15620" max="15620" width="15.140625" style="376" customWidth="1"/>
    <col min="15621" max="15621" width="2.85546875" style="376" customWidth="1"/>
    <col min="15622" max="15622" width="1.85546875" style="376" customWidth="1"/>
    <col min="15623" max="15872" width="15.85546875" style="376"/>
    <col min="15873" max="15873" width="3.42578125" style="376" customWidth="1"/>
    <col min="15874" max="15874" width="18.7109375" style="376" customWidth="1"/>
    <col min="15875" max="15875" width="95.5703125" style="376" customWidth="1"/>
    <col min="15876" max="15876" width="15.140625" style="376" customWidth="1"/>
    <col min="15877" max="15877" width="2.85546875" style="376" customWidth="1"/>
    <col min="15878" max="15878" width="1.85546875" style="376" customWidth="1"/>
    <col min="15879" max="16128" width="15.85546875" style="376"/>
    <col min="16129" max="16129" width="3.42578125" style="376" customWidth="1"/>
    <col min="16130" max="16130" width="18.7109375" style="376" customWidth="1"/>
    <col min="16131" max="16131" width="95.5703125" style="376" customWidth="1"/>
    <col min="16132" max="16132" width="15.140625" style="376" customWidth="1"/>
    <col min="16133" max="16133" width="2.85546875" style="376" customWidth="1"/>
    <col min="16134" max="16134" width="1.85546875" style="376" customWidth="1"/>
    <col min="16135" max="16384" width="15.85546875" style="376"/>
  </cols>
  <sheetData>
    <row r="1" spans="2:4" ht="12" customHeight="1" x14ac:dyDescent="0.25"/>
    <row r="2" spans="2:4" ht="12" customHeight="1" x14ac:dyDescent="0.25"/>
    <row r="3" spans="2:4" ht="12" customHeight="1" x14ac:dyDescent="0.25"/>
    <row r="4" spans="2:4" ht="15.75" customHeight="1" x14ac:dyDescent="0.25">
      <c r="B4" s="377"/>
      <c r="C4" s="378"/>
    </row>
    <row r="5" spans="2:4" ht="191.25" customHeight="1" x14ac:dyDescent="0.5">
      <c r="B5" s="379"/>
      <c r="C5" s="617" t="s">
        <v>2421</v>
      </c>
      <c r="D5" s="617"/>
    </row>
    <row r="6" spans="2:4" ht="191.25" customHeight="1" x14ac:dyDescent="0.25">
      <c r="B6" s="379"/>
      <c r="C6" s="380" t="s">
        <v>2764</v>
      </c>
      <c r="D6" s="381"/>
    </row>
    <row r="7" spans="2:4" ht="124.5" customHeight="1" x14ac:dyDescent="0.25">
      <c r="C7" s="382"/>
    </row>
    <row r="8" spans="2:4" ht="27.75" customHeight="1" x14ac:dyDescent="0.25">
      <c r="B8" s="383"/>
      <c r="C8" s="384"/>
    </row>
    <row r="9" spans="2:4" ht="27.75" customHeight="1" x14ac:dyDescent="0.25">
      <c r="C9" s="384"/>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72EC-6F92-494C-A630-43255146E26A}">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76" customWidth="1"/>
    <col min="2" max="2" width="33.7109375" style="389" bestFit="1" customWidth="1"/>
    <col min="3" max="3" width="1.5703125" style="390" customWidth="1"/>
    <col min="4" max="4" width="71" style="389" customWidth="1"/>
    <col min="5" max="6" width="23.5703125" style="389" customWidth="1"/>
    <col min="7" max="7" width="1.85546875" style="389" customWidth="1"/>
    <col min="8" max="8" width="15.85546875" style="389"/>
    <col min="9" max="9" width="6.140625" style="389" customWidth="1"/>
    <col min="10" max="16384" width="15.85546875" style="389"/>
  </cols>
  <sheetData>
    <row r="1" spans="1:4" s="376" customFormat="1" ht="12" customHeight="1" x14ac:dyDescent="0.25">
      <c r="C1" s="385"/>
    </row>
    <row r="2" spans="1:4" s="376" customFormat="1" ht="12" customHeight="1" x14ac:dyDescent="0.25">
      <c r="C2" s="385"/>
    </row>
    <row r="3" spans="1:4" s="376" customFormat="1" ht="12" customHeight="1" x14ac:dyDescent="0.25">
      <c r="C3" s="385"/>
    </row>
    <row r="4" spans="1:4" s="376" customFormat="1" ht="15.75" customHeight="1" x14ac:dyDescent="0.25">
      <c r="C4" s="385"/>
    </row>
    <row r="5" spans="1:4" s="376" customFormat="1" ht="24" customHeight="1" x14ac:dyDescent="0.4">
      <c r="B5" s="618" t="s">
        <v>2422</v>
      </c>
      <c r="C5" s="618"/>
      <c r="D5" s="618"/>
    </row>
    <row r="6" spans="1:4" s="376" customFormat="1" ht="6" customHeight="1" x14ac:dyDescent="0.25">
      <c r="C6" s="385"/>
    </row>
    <row r="7" spans="1:4" s="376" customFormat="1" ht="15.75" customHeight="1" x14ac:dyDescent="0.25">
      <c r="B7" s="386" t="s">
        <v>2423</v>
      </c>
      <c r="C7" s="387"/>
      <c r="D7" s="388" t="s">
        <v>2776</v>
      </c>
    </row>
    <row r="8" spans="1:4" ht="11.25" customHeight="1" x14ac:dyDescent="0.25">
      <c r="A8" s="389"/>
    </row>
    <row r="10" spans="1:4" x14ac:dyDescent="0.25">
      <c r="A10" s="389"/>
      <c r="B10" s="391" t="s">
        <v>2424</v>
      </c>
    </row>
    <row r="11" spans="1:4" x14ac:dyDescent="0.25">
      <c r="A11" s="389"/>
      <c r="B11" s="390" t="s">
        <v>2425</v>
      </c>
      <c r="D11" s="390"/>
    </row>
    <row r="12" spans="1:4" x14ac:dyDescent="0.25">
      <c r="A12" s="389"/>
      <c r="B12" s="392" t="s">
        <v>2426</v>
      </c>
      <c r="D12" s="393" t="s">
        <v>2425</v>
      </c>
    </row>
    <row r="13" spans="1:4" x14ac:dyDescent="0.25">
      <c r="A13" s="389"/>
      <c r="B13" s="392"/>
    </row>
    <row r="14" spans="1:4" x14ac:dyDescent="0.25">
      <c r="A14" s="389"/>
      <c r="B14" s="390" t="s">
        <v>2427</v>
      </c>
    </row>
    <row r="15" spans="1:4" x14ac:dyDescent="0.25">
      <c r="A15" s="389"/>
      <c r="B15" s="392" t="s">
        <v>2428</v>
      </c>
      <c r="D15" s="393" t="s">
        <v>2429</v>
      </c>
    </row>
    <row r="16" spans="1:4" x14ac:dyDescent="0.25">
      <c r="A16" s="389"/>
      <c r="B16" s="392" t="s">
        <v>2430</v>
      </c>
      <c r="D16" s="393" t="s">
        <v>2431</v>
      </c>
    </row>
    <row r="17" spans="2:4" s="389" customFormat="1" x14ac:dyDescent="0.25">
      <c r="B17" s="392" t="s">
        <v>2432</v>
      </c>
      <c r="C17" s="390"/>
      <c r="D17" s="393" t="s">
        <v>2433</v>
      </c>
    </row>
    <row r="18" spans="2:4" s="389" customFormat="1" x14ac:dyDescent="0.25">
      <c r="B18" s="392" t="s">
        <v>2434</v>
      </c>
      <c r="C18" s="390"/>
      <c r="D18" s="393" t="s">
        <v>2435</v>
      </c>
    </row>
    <row r="19" spans="2:4" s="389" customFormat="1" x14ac:dyDescent="0.25">
      <c r="B19" s="392" t="s">
        <v>2436</v>
      </c>
      <c r="C19" s="390"/>
      <c r="D19" s="393" t="s">
        <v>2437</v>
      </c>
    </row>
    <row r="20" spans="2:4" s="389" customFormat="1" x14ac:dyDescent="0.25">
      <c r="B20" s="392" t="s">
        <v>2438</v>
      </c>
      <c r="C20" s="390"/>
      <c r="D20" s="393" t="s">
        <v>2439</v>
      </c>
    </row>
    <row r="21" spans="2:4" s="389" customFormat="1" x14ac:dyDescent="0.25">
      <c r="B21" s="392"/>
      <c r="C21" s="390"/>
    </row>
    <row r="22" spans="2:4" s="389" customFormat="1" x14ac:dyDescent="0.25">
      <c r="B22" s="392" t="s">
        <v>2440</v>
      </c>
      <c r="C22" s="390"/>
      <c r="D22" s="393" t="s">
        <v>2441</v>
      </c>
    </row>
    <row r="23" spans="2:4" s="389" customFormat="1" x14ac:dyDescent="0.25">
      <c r="B23" s="392" t="s">
        <v>2442</v>
      </c>
      <c r="C23" s="390"/>
      <c r="D23" s="393" t="s">
        <v>2443</v>
      </c>
    </row>
    <row r="24" spans="2:4" s="389" customFormat="1" x14ac:dyDescent="0.25">
      <c r="B24" s="392" t="s">
        <v>2444</v>
      </c>
      <c r="C24" s="390"/>
      <c r="D24" s="393" t="s">
        <v>2445</v>
      </c>
    </row>
    <row r="25" spans="2:4" s="389" customFormat="1" x14ac:dyDescent="0.25">
      <c r="B25" s="392" t="s">
        <v>2446</v>
      </c>
      <c r="C25" s="390"/>
      <c r="D25" s="393" t="s">
        <v>2447</v>
      </c>
    </row>
    <row r="26" spans="2:4" s="389" customFormat="1" x14ac:dyDescent="0.25">
      <c r="B26" s="392" t="s">
        <v>2448</v>
      </c>
      <c r="C26" s="390"/>
      <c r="D26" s="393" t="s">
        <v>2449</v>
      </c>
    </row>
    <row r="27" spans="2:4" s="389" customFormat="1" x14ac:dyDescent="0.25">
      <c r="B27" s="392" t="s">
        <v>2450</v>
      </c>
      <c r="C27" s="390"/>
      <c r="D27" s="393" t="s">
        <v>2451</v>
      </c>
    </row>
    <row r="28" spans="2:4" s="389" customFormat="1" x14ac:dyDescent="0.25">
      <c r="B28" s="392" t="s">
        <v>2452</v>
      </c>
      <c r="C28" s="390"/>
      <c r="D28" s="393" t="s">
        <v>2453</v>
      </c>
    </row>
    <row r="29" spans="2:4" s="389" customFormat="1" x14ac:dyDescent="0.25">
      <c r="B29" s="392" t="s">
        <v>2454</v>
      </c>
      <c r="C29" s="390"/>
      <c r="D29" s="393" t="s">
        <v>2455</v>
      </c>
    </row>
    <row r="30" spans="2:4" s="389" customFormat="1" x14ac:dyDescent="0.25">
      <c r="B30" s="392" t="s">
        <v>2456</v>
      </c>
      <c r="C30" s="390"/>
      <c r="D30" s="393" t="s">
        <v>2457</v>
      </c>
    </row>
    <row r="31" spans="2:4" s="389" customFormat="1" x14ac:dyDescent="0.25">
      <c r="B31" s="392" t="s">
        <v>2458</v>
      </c>
      <c r="C31" s="390"/>
      <c r="D31" s="393" t="s">
        <v>2459</v>
      </c>
    </row>
    <row r="32" spans="2:4" s="389" customFormat="1" x14ac:dyDescent="0.25">
      <c r="B32" s="392" t="s">
        <v>2460</v>
      </c>
      <c r="C32" s="390"/>
      <c r="D32" s="393" t="s">
        <v>2461</v>
      </c>
    </row>
    <row r="33" spans="2:5" s="389" customFormat="1" x14ac:dyDescent="0.25">
      <c r="B33" s="392" t="s">
        <v>2462</v>
      </c>
      <c r="C33" s="390"/>
      <c r="D33" s="393" t="s">
        <v>2463</v>
      </c>
    </row>
    <row r="34" spans="2:5" s="389" customFormat="1" x14ac:dyDescent="0.25">
      <c r="B34" s="392" t="s">
        <v>2464</v>
      </c>
      <c r="C34" s="390"/>
      <c r="D34" s="393" t="s">
        <v>2465</v>
      </c>
    </row>
    <row r="35" spans="2:5" s="389" customFormat="1" x14ac:dyDescent="0.25">
      <c r="B35" s="392" t="s">
        <v>2466</v>
      </c>
      <c r="C35" s="390"/>
      <c r="D35" s="393" t="s">
        <v>2467</v>
      </c>
    </row>
    <row r="36" spans="2:5" s="389" customFormat="1" x14ac:dyDescent="0.25">
      <c r="B36" s="392" t="s">
        <v>2468</v>
      </c>
      <c r="C36" s="390"/>
      <c r="D36" s="393" t="s">
        <v>2469</v>
      </c>
    </row>
    <row r="37" spans="2:5" s="389" customFormat="1" x14ac:dyDescent="0.25">
      <c r="B37" s="392" t="s">
        <v>2470</v>
      </c>
      <c r="C37" s="390"/>
      <c r="D37" s="393" t="s">
        <v>2471</v>
      </c>
    </row>
    <row r="38" spans="2:5" s="389" customFormat="1" x14ac:dyDescent="0.25">
      <c r="B38" s="392" t="s">
        <v>2472</v>
      </c>
      <c r="C38" s="390"/>
      <c r="D38" s="393" t="s">
        <v>2473</v>
      </c>
    </row>
    <row r="39" spans="2:5" s="389" customFormat="1" x14ac:dyDescent="0.25">
      <c r="B39" s="392" t="s">
        <v>2474</v>
      </c>
      <c r="C39" s="390"/>
      <c r="D39" s="393" t="s">
        <v>2475</v>
      </c>
    </row>
    <row r="40" spans="2:5" s="389" customFormat="1" x14ac:dyDescent="0.25">
      <c r="B40" s="392"/>
      <c r="C40" s="390"/>
      <c r="D40" s="393"/>
    </row>
    <row r="41" spans="2:5" s="389" customFormat="1" x14ac:dyDescent="0.25">
      <c r="B41" s="392"/>
      <c r="C41" s="390"/>
      <c r="D41" s="394"/>
    </row>
    <row r="42" spans="2:5" s="389" customFormat="1" x14ac:dyDescent="0.25">
      <c r="B42" s="392"/>
      <c r="C42" s="390"/>
      <c r="D42" s="393"/>
    </row>
    <row r="43" spans="2:5" s="389" customFormat="1" ht="17.25" x14ac:dyDescent="0.3">
      <c r="B43" s="391" t="s">
        <v>2476</v>
      </c>
      <c r="C43" s="390"/>
      <c r="D43" s="395"/>
      <c r="E43" s="390"/>
    </row>
    <row r="44" spans="2:5" s="389" customFormat="1" x14ac:dyDescent="0.25">
      <c r="B44" s="390" t="s">
        <v>2426</v>
      </c>
      <c r="C44" s="390"/>
      <c r="D44" s="396" t="s">
        <v>2425</v>
      </c>
      <c r="E44" s="390"/>
    </row>
    <row r="45" spans="2:5" s="389" customFormat="1" x14ac:dyDescent="0.25">
      <c r="B45" s="390" t="s">
        <v>2477</v>
      </c>
      <c r="C45" s="390"/>
      <c r="D45" s="396" t="s">
        <v>2478</v>
      </c>
      <c r="E45" s="390"/>
    </row>
    <row r="46" spans="2:5" s="389" customFormat="1" x14ac:dyDescent="0.25">
      <c r="B46" s="390" t="s">
        <v>2479</v>
      </c>
      <c r="C46" s="390"/>
      <c r="D46" s="396" t="s">
        <v>2480</v>
      </c>
      <c r="E46" s="390"/>
    </row>
    <row r="47" spans="2:5" s="389" customFormat="1" x14ac:dyDescent="0.25">
      <c r="B47" s="390" t="s">
        <v>2481</v>
      </c>
      <c r="C47" s="390"/>
      <c r="D47" s="396" t="s">
        <v>2482</v>
      </c>
      <c r="E47" s="390"/>
    </row>
    <row r="48" spans="2:5" s="389" customFormat="1" x14ac:dyDescent="0.25">
      <c r="B48" s="390" t="s">
        <v>2483</v>
      </c>
      <c r="C48" s="390"/>
      <c r="D48" s="396" t="s">
        <v>2484</v>
      </c>
      <c r="E48" s="390"/>
    </row>
    <row r="49" spans="2:5" s="389" customFormat="1" x14ac:dyDescent="0.25">
      <c r="B49" s="390" t="s">
        <v>2485</v>
      </c>
      <c r="C49" s="390"/>
      <c r="D49" s="396" t="s">
        <v>2486</v>
      </c>
      <c r="E49" s="390"/>
    </row>
    <row r="50" spans="2:5" s="389" customFormat="1" x14ac:dyDescent="0.25">
      <c r="B50" s="390" t="s">
        <v>2487</v>
      </c>
      <c r="C50" s="390"/>
      <c r="D50" s="396" t="s">
        <v>2488</v>
      </c>
      <c r="E50" s="390"/>
    </row>
    <row r="51" spans="2:5" s="389" customFormat="1" x14ac:dyDescent="0.25">
      <c r="C51" s="390"/>
      <c r="E51" s="390"/>
    </row>
    <row r="52" spans="2:5" s="389" customFormat="1" x14ac:dyDescent="0.25">
      <c r="C52" s="390"/>
      <c r="E52" s="390"/>
    </row>
    <row r="53" spans="2:5" s="389" customFormat="1" x14ac:dyDescent="0.25">
      <c r="B53" s="391" t="s">
        <v>2489</v>
      </c>
      <c r="C53" s="390"/>
      <c r="E53" s="390"/>
    </row>
    <row r="54" spans="2:5" s="389" customFormat="1" x14ac:dyDescent="0.25">
      <c r="B54" s="392" t="s">
        <v>2490</v>
      </c>
      <c r="C54" s="390"/>
      <c r="D54" s="393" t="s">
        <v>2491</v>
      </c>
      <c r="E54" s="390"/>
    </row>
    <row r="55" spans="2:5" s="389" customFormat="1" x14ac:dyDescent="0.25">
      <c r="B55" s="392" t="s">
        <v>2492</v>
      </c>
      <c r="C55" s="390"/>
      <c r="D55" s="393" t="s">
        <v>2491</v>
      </c>
      <c r="E55" s="390"/>
    </row>
    <row r="56" spans="2:5" s="389" customFormat="1" x14ac:dyDescent="0.25">
      <c r="B56" s="392" t="s">
        <v>2493</v>
      </c>
      <c r="C56" s="390"/>
      <c r="D56" s="393" t="s">
        <v>2494</v>
      </c>
    </row>
    <row r="57" spans="2:5" s="389" customFormat="1" x14ac:dyDescent="0.25">
      <c r="C57" s="390"/>
    </row>
  </sheetData>
  <mergeCells count="1">
    <mergeCell ref="B5:D5"/>
  </mergeCells>
  <hyperlinks>
    <hyperlink ref="D12" location="'Tabel A - General Issuer Detail'!A1" display="General Issuer Detail" xr:uid="{BC6D1BD9-64DD-4EE4-8E32-00696AEBF26C}"/>
    <hyperlink ref="D15" location="'G1-G4 - Cover pool inform.'!A1" display="General cover pool information " xr:uid="{D3CFE117-6766-444D-90FD-83F6F6F1E55B}"/>
    <hyperlink ref="D16" location="'G1-G4 - Cover pool inform.'!B25" display="Outstanding CBs" xr:uid="{8EB4D735-A4D3-49E8-A45F-205050874A39}"/>
    <hyperlink ref="D19" location="'G1-G4 - Cover pool inform.'!B61" display="Legal ALM (balance principle) adherence" xr:uid="{A3A44BC9-35B7-4330-97F4-CD219F2E74FE}"/>
    <hyperlink ref="D20" location="'G1-G4 - Cover pool inform.'!B70" display="Additional characteristics of ALM business model for issued CBs" xr:uid="{2C13D018-F066-43DF-BB2C-CA9AC40231B2}"/>
    <hyperlink ref="D22" location="'Table 1-3 - Lending'!B7" display="Number of loans by property category" xr:uid="{5FD359DA-807F-42EE-B49A-C06844C3B372}"/>
    <hyperlink ref="D23" location="'Table 1-3 - Lending'!B16" display="Lending by property category, DKKbn" xr:uid="{80D7C846-DC6A-4FAD-BC1F-FA86583846A5}"/>
    <hyperlink ref="D24" location="'Table 1-3 - Lending'!B23" display="Lending, by loan size, DKKbn" xr:uid="{F38EAC2F-9A4E-4A4C-A30E-6272CE9271EF}"/>
    <hyperlink ref="D25" location="'Table 4 - LTV'!B7" display="Lending, by-loan to-value (LTV), current property value, DKKbn" xr:uid="{B990E620-F8D0-424B-84D3-5503E7AF7DB0}"/>
    <hyperlink ref="D26" location="'Table 4 - LTV'!B29" display="Lending, by-loan to-value (LTV), current property value, Per cent" xr:uid="{44D5C90F-638E-453F-9589-DE66F2470827}"/>
    <hyperlink ref="D27" location="'Table 4 - LTV'!B51" display="Lending, by-loan to-value (LTV), current property value, DKKbn (&quot;Sidste krone&quot;)" xr:uid="{314CCE23-85D8-4B5F-90AA-DA9B9DA2D63C}"/>
    <hyperlink ref="D28" location="'Table 4 - LTV'!B73" display="Lending, by-loan to-value (LTV), current property value, Per cent (&quot;Sidste krone&quot;)" xr:uid="{4F13B245-2C19-4076-846E-C85425739BBA}"/>
    <hyperlink ref="D29" location="'Table 5 - Lending by region'!B7" display="Lending by region, DKKbn" xr:uid="{B90E8355-25A8-4AE6-A4A2-65C67ECE9C64}"/>
    <hyperlink ref="D30" location="'Table 6-8 - Lending by loantype'!B6" display="Lending by loan type - IO Loans, DKKbn" xr:uid="{02604A64-FFE7-4413-B085-B4D8E363358F}"/>
    <hyperlink ref="D31" location="'Table 6-8 - Lending by loantype'!B23" display="Lending by loan type - Repayment Loans / Amortizing Loans, DKKbn" xr:uid="{8ED8D97F-F82B-4011-85DB-B3AEC8565F7B}"/>
    <hyperlink ref="D32" location="'Table 6-8 - Lending by loantype'!B40" display="Lending by loan type - All loans, DKKbn" xr:uid="{2939F6A2-0EC0-4D7F-B7AE-F87F79150D2D}"/>
    <hyperlink ref="D33" location="'Table 9-11 - Lending'!B6" display="Lending by Seasoning, DKKbn (Seasoning defined by duration of customer relationship)" xr:uid="{A0B4C91E-53D5-4D1A-99C8-98E1D246A342}"/>
    <hyperlink ref="D34" location="'Table 9-11 - Lending'!B20" display="Lending by remaining maturity, DKKbn" xr:uid="{D82A20E1-38EA-458E-B989-760B845B0411}"/>
    <hyperlink ref="D35" location="'Table 9-11 - Lending'!B35" display="90 day Non-performing loans by property type, as percentage of instalments payments, %" xr:uid="{68A57809-8109-4609-96B8-B9336CE1E132}"/>
    <hyperlink ref="D36" location="'Table 9-11 - Lending'!B45" display="90 day Non-performing loans by property type, as percentage of lending, %" xr:uid="{680B17F6-9DF5-4932-B7DB-8ACFC955FB1D}"/>
    <hyperlink ref="D37" location="'Table 9-11 - Lending'!B55" display="90 day Non-performing loans by property type, as percentage of lending, by continous LTV bracket, %" xr:uid="{01BB73F4-F809-4E88-93F5-902B23FF4881}"/>
    <hyperlink ref="D38" location="'Table 9-11 - Lending'!B67" display="Realised losses (DKKm)" xr:uid="{439D1AB7-16AE-46DC-A2D1-A0ACD9B9661E}"/>
    <hyperlink ref="D39" location="'Table 9-11 - Lending'!B76" display="Realised losses (%)" xr:uid="{F8B5129E-05D5-42F7-A0A9-1B47AE65F964}"/>
    <hyperlink ref="D54" location="'X1- Key Concepts'!B8" display="Key Concepts Explanation" xr:uid="{7AA9445B-9EBD-4633-8E66-775FFEBC3475}"/>
    <hyperlink ref="D56" location="'X1- Key Concepts'!B7" display="General explanation" xr:uid="{C124C6DB-6F98-4F36-BC4E-7BD3A357C586}"/>
    <hyperlink ref="D44" location="'Tabel A - General Issuer Detail'!A1" display="General Issuer Detail" xr:uid="{B4FA9711-8BF3-4C88-812A-C027E5B36345}"/>
    <hyperlink ref="D45" location="'G1-G4 - Cover pool inform.'!A1" display="Cover pool information" xr:uid="{9FEC1747-B890-4F0A-9F9E-95E2C8B0E1D5}"/>
    <hyperlink ref="D46" location="'Table 1-3 - Lending'!A1" display="Lending" xr:uid="{717ED18A-325F-4EBA-82A5-F8BED6E7DDE0}"/>
    <hyperlink ref="D47" location="'Table 4 - LTV'!A1" display="LTV" xr:uid="{9047CE6E-68D3-4DB1-AD48-FB2AC3BA31DD}"/>
    <hyperlink ref="D48" location="'Table 5 - Region - Ship type'!A1" display="Lending by region and ship type" xr:uid="{44267696-FC33-4B2D-AA2D-75789AD01E68}"/>
    <hyperlink ref="D49" location="'Table 6-8 - Lending by loan'!A1" display="Lending by ship type" xr:uid="{4FBEE4B1-D445-4336-B0C0-035D53EBDE8F}"/>
    <hyperlink ref="D50" location="'Table 9-13 - Lending'!A1" display="Lending (Classification Societies, Size of Ships, NPL definition)" xr:uid="{8B6F2D0A-F5FA-4EFC-A06F-09306EE28109}"/>
    <hyperlink ref="D17" location="'G1-G4 - Cover pool inform.'!A1" display="Cover assets and maturity structure" xr:uid="{8B35F365-1EBB-4149-9330-2182AEE4FE2C}"/>
    <hyperlink ref="D55" location="'X2 Key Concepts'!A1" display="Key Concepts Explanation" xr:uid="{C2FF71F4-C549-410F-ADB6-20909AA59847}"/>
    <hyperlink ref="D18" location="'G1-G4 - Cover pool inform.'!A1" display="Interest and currency risk" xr:uid="{6F5348AF-1CC3-438B-81CA-7F8EB0B5530F}"/>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2023-02-21T06:59:02Z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