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S:\ECBC Labbeling af Covered Bonds\2022Q1\"/>
    </mc:Choice>
  </mc:AlternateContent>
  <xr:revisionPtr revIDLastSave="0" documentId="13_ncr:1_{D375382E-F9A5-4854-BD5A-FC5B96372432}" xr6:coauthVersionLast="47" xr6:coauthVersionMax="47" xr10:uidLastSave="{00000000-0000-0000-0000-000000000000}"/>
  <bookViews>
    <workbookView xWindow="-28920" yWindow="-120" windowWidth="29040" windowHeight="17640" tabRatio="879" activeTab="1"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D. NTT Front page" sheetId="23" r:id="rId11"/>
    <sheet name="D. NTT Contents" sheetId="24" r:id="rId12"/>
    <sheet name="D. General Issuer Details" sheetId="25" r:id="rId13"/>
    <sheet name="D. G1-G4 - Cover pool inform." sheetId="26" r:id="rId14"/>
    <sheet name="D. Table 1-3 - Lending" sheetId="27" r:id="rId15"/>
    <sheet name="D. Table 4 - LTV" sheetId="28" r:id="rId16"/>
    <sheet name="D. Table 5 - Region" sheetId="29" r:id="rId17"/>
    <sheet name="D. Table 6-8 - Loan types" sheetId="30" r:id="rId18"/>
    <sheet name="D. Table 9-13 - Lending" sheetId="31" r:id="rId19"/>
    <sheet name="E. Optional ECB-ECAIs data" sheetId="18" r:id="rId20"/>
    <sheet name="F1. Optional Sustainable M data" sheetId="32" r:id="rId21"/>
    <sheet name="Temp. Optional COVID 19 imp" sheetId="22" r:id="rId22"/>
    <sheet name="E.g. General" sheetId="15" r:id="rId23"/>
    <sheet name="E.g. Other" sheetId="16" r:id="rId24"/>
  </sheets>
  <externalReferences>
    <externalReference r:id="rId25"/>
  </externalReference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Ant_bet_pr_år">#REF!</definedName>
    <definedName name="Antal_betalinger" localSheetId="20">MATCH(0.01,End_Bal,-1)+1</definedName>
    <definedName name="Antal_betalinger">MATCH(0.01,End_Bal,-1)+1</definedName>
    <definedName name="Beg_Bal">#REF!</definedName>
    <definedName name="Bet_dato">#REF!</definedName>
    <definedName name="Bet_num">#REF!</definedName>
    <definedName name="Betaling_dato" localSheetId="20">DATE(YEAR(Lån_start),MONTH(Lån_start)+Payment_Number,DAY(Lån_start))</definedName>
    <definedName name="Betaling_dato">DATE(YEAR(Lån_start),MONTH(Lån_start)+Payment_Number,DAY(Lån_start))</definedName>
    <definedName name="Cum_Int" localSheetId="20">#REF!</definedName>
    <definedName name="Cum_Int">#REF!</definedName>
    <definedName name="Data" localSheetId="20">#REF!</definedName>
    <definedName name="Data">#REF!</definedName>
    <definedName name="Ekstra_betaling" localSheetId="20">#REF!</definedName>
    <definedName name="Ekstra_betaling">#REF!</definedName>
    <definedName name="End_Bal">#REF!</definedName>
    <definedName name="Fuld_udskrift">#REF!</definedName>
    <definedName name="general_tc" localSheetId="0">Disclaimer!$A$61</definedName>
    <definedName name="Hovedst.">#REF!</definedName>
    <definedName name="Kolonneoverskrift">ROW(#REF!)</definedName>
    <definedName name="Lån_start">#REF!</definedName>
    <definedName name="Lånebeløb">#REF!</definedName>
    <definedName name="Låneår">#REF!</definedName>
    <definedName name="Plan_bet">#REF!</definedName>
    <definedName name="Plan_ekstra_bet">#REF!</definedName>
    <definedName name="Planlagt_månedlig_betaling">#REF!</definedName>
    <definedName name="Planlagt_rentesats">#REF!</definedName>
    <definedName name="_xlnm.Print_Area" localSheetId="4">'A. HTT General'!$A$1:$G$365</definedName>
    <definedName name="_xlnm.Print_Area" localSheetId="5">'B1. HTT Mortgage Assets'!$A$1:$G$512</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Instructions'!$B$2:$J$71</definedName>
    <definedName name="_xlnm.Print_Area" localSheetId="13">'D. G1-G4 - Cover pool inform.'!$A$1:$L$132</definedName>
    <definedName name="_xlnm.Print_Area" localSheetId="11">'D. NTT Contents'!$A$1:$F$77</definedName>
    <definedName name="_xlnm.Print_Area" localSheetId="15">'D. Table 4 - LTV'!$A$1:$O$90</definedName>
    <definedName name="_xlnm.Print_Area" localSheetId="18">'D. Table 9-13 - Lending'!$A$1:$U$84</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Introduction!$B$2:$J$43</definedName>
    <definedName name="Print_Area_Reset" localSheetId="20">OFFSET(Fuld_udskrift,0,0,'F1. Optional Sustainable M data'!Sidste_række)</definedName>
    <definedName name="Print_Area_Reset">OFFSET(Fuld_udskrift,0,0,Sidste_række)</definedName>
    <definedName name="_xlnm.Print_Titles" localSheetId="0">Disclaimer!$2:$2</definedName>
    <definedName name="_xlnm.Print_Titles" localSheetId="3">FAQ!$4:$4</definedName>
    <definedName name="privacy_policy" localSheetId="0">Disclaimer!$A$136</definedName>
    <definedName name="Rent">#REF!</definedName>
    <definedName name="Rentesats">#REF!</definedName>
    <definedName name="Sidste_række" localSheetId="20">IF('F1. Optional Sustainable M data'!Værdier_angivet,Kolonneoverskrift+'F1. Optional Sustainable M data'!Antal_betalinger,Kolonneoverskrift)</definedName>
    <definedName name="Sidste_række">IF(Værdier_angivet,Kolonneoverskrift+Antal_betalinger,Kolonneoverskrift)</definedName>
    <definedName name="Total_betaling" localSheetId="20">#REF!</definedName>
    <definedName name="Total_betaling">#REF!</definedName>
    <definedName name="Totale_renter" localSheetId="20">#REF!</definedName>
    <definedName name="Totale_renter">#REF!</definedName>
    <definedName name="Værdier_angivet" localSheetId="20">IF(Lånebeløb*Rentesats*Låneår*Lån_start&gt;0,1,0)</definedName>
    <definedName name="Værdier_angivet">IF(Lånebeløb*Rentesats*Låneår*Lån_start&gt;0,1,0)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2" i="26" l="1"/>
  <c r="F79" i="26"/>
  <c r="F80" i="26"/>
  <c r="F81" i="26"/>
  <c r="C193" i="8"/>
  <c r="C519" i="32"/>
  <c r="C290" i="32"/>
  <c r="F173" i="32"/>
  <c r="D173" i="32"/>
  <c r="C173" i="32"/>
  <c r="D616" i="32"/>
  <c r="G613" i="32"/>
  <c r="C616" i="32"/>
  <c r="F615" i="32"/>
  <c r="F614" i="32"/>
  <c r="F613" i="32"/>
  <c r="G612" i="32"/>
  <c r="F612" i="32"/>
  <c r="F610" i="32"/>
  <c r="F609" i="32"/>
  <c r="G608" i="32"/>
  <c r="F608" i="32"/>
  <c r="F606" i="32"/>
  <c r="F605" i="32"/>
  <c r="G604" i="32"/>
  <c r="F604" i="32"/>
  <c r="F602" i="32"/>
  <c r="F601" i="32"/>
  <c r="G600" i="32"/>
  <c r="F600" i="32"/>
  <c r="F599" i="32"/>
  <c r="F598" i="32"/>
  <c r="D595" i="32"/>
  <c r="G594" i="32"/>
  <c r="C595" i="32"/>
  <c r="F591" i="32"/>
  <c r="F595" i="32"/>
  <c r="D588" i="32"/>
  <c r="G587" i="32"/>
  <c r="C588" i="32"/>
  <c r="F586" i="32"/>
  <c r="D576" i="32"/>
  <c r="G575" i="32"/>
  <c r="C576" i="32"/>
  <c r="F574" i="32"/>
  <c r="G560" i="32"/>
  <c r="F560" i="32"/>
  <c r="D553" i="32"/>
  <c r="G552" i="32"/>
  <c r="C553" i="32"/>
  <c r="F551" i="32"/>
  <c r="D496" i="32"/>
  <c r="G494" i="32"/>
  <c r="C496" i="32"/>
  <c r="F492" i="32"/>
  <c r="G493" i="32"/>
  <c r="G492" i="32"/>
  <c r="G489" i="32"/>
  <c r="G488" i="32"/>
  <c r="D474" i="32"/>
  <c r="C474" i="32"/>
  <c r="F473" i="32"/>
  <c r="G473" i="32"/>
  <c r="G472" i="32"/>
  <c r="G471" i="32"/>
  <c r="F471" i="32"/>
  <c r="G470" i="32"/>
  <c r="F470" i="32"/>
  <c r="G469" i="32"/>
  <c r="G468" i="32"/>
  <c r="G467" i="32"/>
  <c r="F467" i="32"/>
  <c r="G466" i="32"/>
  <c r="G474" i="32"/>
  <c r="F466" i="32"/>
  <c r="D461" i="32"/>
  <c r="G459" i="32"/>
  <c r="C461" i="32"/>
  <c r="C434" i="32"/>
  <c r="F460" i="32"/>
  <c r="F459" i="32"/>
  <c r="G454" i="32"/>
  <c r="G453" i="32"/>
  <c r="F453" i="32"/>
  <c r="G450" i="32"/>
  <c r="G449" i="32"/>
  <c r="G446" i="32"/>
  <c r="G445" i="32"/>
  <c r="F445" i="32"/>
  <c r="F443" i="32"/>
  <c r="G442" i="32"/>
  <c r="G441" i="32"/>
  <c r="G438" i="32"/>
  <c r="F438" i="32"/>
  <c r="F437" i="32"/>
  <c r="D402" i="32"/>
  <c r="G401" i="32"/>
  <c r="C402" i="32"/>
  <c r="F399" i="32"/>
  <c r="G399" i="32"/>
  <c r="G398" i="32"/>
  <c r="F398" i="32"/>
  <c r="G395" i="32"/>
  <c r="G394" i="32"/>
  <c r="F394" i="32"/>
  <c r="G391" i="32"/>
  <c r="G390" i="32"/>
  <c r="F390" i="32"/>
  <c r="G387" i="32"/>
  <c r="G386" i="32"/>
  <c r="F386" i="32"/>
  <c r="D381" i="32"/>
  <c r="G380" i="32"/>
  <c r="C381" i="32"/>
  <c r="F378" i="32"/>
  <c r="G378" i="32"/>
  <c r="D374" i="32"/>
  <c r="G372" i="32"/>
  <c r="C374" i="32"/>
  <c r="F373" i="32"/>
  <c r="D364" i="32"/>
  <c r="C364" i="32"/>
  <c r="F362" i="32"/>
  <c r="D274" i="32"/>
  <c r="G272" i="32"/>
  <c r="C274" i="32"/>
  <c r="F271" i="32"/>
  <c r="F273" i="32"/>
  <c r="G271" i="32"/>
  <c r="G270" i="32"/>
  <c r="G267" i="32"/>
  <c r="F267" i="32"/>
  <c r="G266" i="32"/>
  <c r="F266" i="32"/>
  <c r="D252" i="32"/>
  <c r="C252" i="32"/>
  <c r="F251" i="32"/>
  <c r="G251" i="32"/>
  <c r="G250" i="32"/>
  <c r="G249" i="32"/>
  <c r="F249" i="32"/>
  <c r="G248" i="32"/>
  <c r="F248" i="32"/>
  <c r="G247" i="32"/>
  <c r="G246" i="32"/>
  <c r="G245" i="32"/>
  <c r="F245" i="32"/>
  <c r="G244" i="32"/>
  <c r="G252" i="32"/>
  <c r="F244" i="32"/>
  <c r="D239" i="32"/>
  <c r="G237" i="32"/>
  <c r="C239" i="32"/>
  <c r="F238" i="32"/>
  <c r="F235" i="32"/>
  <c r="F234" i="32"/>
  <c r="F227" i="32"/>
  <c r="F226" i="32"/>
  <c r="F218" i="32"/>
  <c r="F217" i="32"/>
  <c r="F98" i="32"/>
  <c r="D98" i="32"/>
  <c r="C98" i="32"/>
  <c r="F94" i="32"/>
  <c r="D94" i="32"/>
  <c r="C94" i="32"/>
  <c r="F66" i="32"/>
  <c r="D66" i="32"/>
  <c r="C66" i="32"/>
  <c r="F50" i="32"/>
  <c r="C30" i="32"/>
  <c r="F37" i="32"/>
  <c r="D19" i="32"/>
  <c r="C19" i="32"/>
  <c r="G18" i="32"/>
  <c r="F18" i="32"/>
  <c r="G17" i="32"/>
  <c r="F17" i="32"/>
  <c r="G16" i="32"/>
  <c r="G19" i="32"/>
  <c r="F16" i="32"/>
  <c r="G581" i="32"/>
  <c r="G584" i="32"/>
  <c r="G565" i="32"/>
  <c r="G566" i="32"/>
  <c r="G569" i="32"/>
  <c r="G572" i="32"/>
  <c r="G573" i="32"/>
  <c r="G562" i="32"/>
  <c r="F546" i="32"/>
  <c r="G546" i="32"/>
  <c r="F550" i="32"/>
  <c r="G537" i="32"/>
  <c r="G539" i="32"/>
  <c r="F541" i="32"/>
  <c r="G543" i="32"/>
  <c r="F495" i="32"/>
  <c r="F488" i="32"/>
  <c r="F493" i="32"/>
  <c r="F439" i="32"/>
  <c r="F454" i="32"/>
  <c r="F447" i="32"/>
  <c r="F442" i="32"/>
  <c r="F448" i="32"/>
  <c r="F449" i="32"/>
  <c r="F455" i="32"/>
  <c r="F458" i="32"/>
  <c r="G437" i="32"/>
  <c r="F444" i="32"/>
  <c r="F450" i="32"/>
  <c r="G458" i="32"/>
  <c r="G369" i="32"/>
  <c r="G373" i="32"/>
  <c r="F269" i="32"/>
  <c r="F268" i="32"/>
  <c r="F219" i="32"/>
  <c r="F228" i="32"/>
  <c r="F236" i="32"/>
  <c r="F220" i="32"/>
  <c r="F229" i="32"/>
  <c r="F237" i="32"/>
  <c r="F215" i="32"/>
  <c r="F224" i="32"/>
  <c r="F232" i="32"/>
  <c r="F221" i="32"/>
  <c r="F230" i="32"/>
  <c r="F223" i="32"/>
  <c r="F231" i="32"/>
  <c r="F216" i="32"/>
  <c r="F225" i="32"/>
  <c r="F233" i="32"/>
  <c r="F19" i="32"/>
  <c r="G591" i="32"/>
  <c r="G582" i="32"/>
  <c r="F584" i="32"/>
  <c r="G578" i="32"/>
  <c r="F585" i="32"/>
  <c r="F580" i="32"/>
  <c r="G585" i="32"/>
  <c r="F581" i="32"/>
  <c r="G580" i="32"/>
  <c r="G586" i="32"/>
  <c r="F573" i="32"/>
  <c r="F561" i="32"/>
  <c r="F568" i="32"/>
  <c r="G561" i="32"/>
  <c r="G568" i="32"/>
  <c r="G574" i="32"/>
  <c r="F569" i="32"/>
  <c r="G564" i="32"/>
  <c r="G570" i="32"/>
  <c r="F564" i="32"/>
  <c r="G558" i="32"/>
  <c r="F565" i="32"/>
  <c r="F572" i="32"/>
  <c r="F538" i="32"/>
  <c r="F545" i="32"/>
  <c r="G550" i="32"/>
  <c r="G538" i="32"/>
  <c r="G545" i="32"/>
  <c r="G551" i="32"/>
  <c r="G541" i="32"/>
  <c r="G547" i="32"/>
  <c r="G535" i="32"/>
  <c r="F542" i="32"/>
  <c r="F549" i="32"/>
  <c r="F537" i="32"/>
  <c r="G542" i="32"/>
  <c r="G549" i="32"/>
  <c r="F489" i="32"/>
  <c r="F494" i="32"/>
  <c r="F490" i="32"/>
  <c r="F491" i="32"/>
  <c r="F440" i="32"/>
  <c r="F456" i="32"/>
  <c r="F441" i="32"/>
  <c r="F446" i="32"/>
  <c r="F451" i="32"/>
  <c r="F457" i="32"/>
  <c r="F452" i="32"/>
  <c r="G457" i="32"/>
  <c r="F377" i="32"/>
  <c r="G377" i="32"/>
  <c r="G381" i="32"/>
  <c r="F370" i="32"/>
  <c r="G370" i="32"/>
  <c r="F371" i="32"/>
  <c r="G367" i="32"/>
  <c r="G371" i="32"/>
  <c r="F367" i="32"/>
  <c r="F368" i="32"/>
  <c r="F372" i="32"/>
  <c r="G368" i="32"/>
  <c r="F369" i="32"/>
  <c r="F356" i="32"/>
  <c r="G363" i="32"/>
  <c r="D349" i="32"/>
  <c r="D350" i="32"/>
  <c r="D326" i="32"/>
  <c r="G356" i="32"/>
  <c r="F358" i="32"/>
  <c r="F355" i="32"/>
  <c r="F359" i="32"/>
  <c r="F361" i="32"/>
  <c r="C326" i="32"/>
  <c r="C327" i="32"/>
  <c r="F325" i="32"/>
  <c r="C349" i="32"/>
  <c r="C350" i="32"/>
  <c r="F347" i="32"/>
  <c r="F360" i="32"/>
  <c r="F354" i="32"/>
  <c r="F363" i="32"/>
  <c r="F272" i="32"/>
  <c r="F270" i="32"/>
  <c r="G223" i="32"/>
  <c r="G228" i="32"/>
  <c r="G219" i="32"/>
  <c r="G224" i="32"/>
  <c r="G235" i="32"/>
  <c r="G220" i="32"/>
  <c r="G231" i="32"/>
  <c r="G216" i="32"/>
  <c r="F222" i="32"/>
  <c r="G227" i="32"/>
  <c r="G232" i="32"/>
  <c r="G215" i="32"/>
  <c r="G236" i="32"/>
  <c r="F34" i="32"/>
  <c r="F35" i="32"/>
  <c r="F33" i="32"/>
  <c r="F27" i="32"/>
  <c r="F28" i="32"/>
  <c r="F36" i="32"/>
  <c r="F29" i="32"/>
  <c r="F38" i="32"/>
  <c r="F39" i="32"/>
  <c r="F31" i="32"/>
  <c r="F32" i="32"/>
  <c r="F474" i="32"/>
  <c r="G360" i="32"/>
  <c r="C212" i="32"/>
  <c r="G218" i="32"/>
  <c r="G222" i="32"/>
  <c r="G226" i="32"/>
  <c r="G230" i="32"/>
  <c r="G234" i="32"/>
  <c r="G238" i="32"/>
  <c r="G269" i="32"/>
  <c r="G273" i="32"/>
  <c r="F357" i="32"/>
  <c r="F379" i="32"/>
  <c r="F381" i="32"/>
  <c r="F384" i="32"/>
  <c r="F388" i="32"/>
  <c r="F392" i="32"/>
  <c r="F396" i="32"/>
  <c r="F400" i="32"/>
  <c r="G440" i="32"/>
  <c r="G444" i="32"/>
  <c r="G448" i="32"/>
  <c r="G452" i="32"/>
  <c r="G456" i="32"/>
  <c r="G460" i="32"/>
  <c r="G491" i="32"/>
  <c r="G495" i="32"/>
  <c r="F536" i="32"/>
  <c r="F540" i="32"/>
  <c r="F544" i="32"/>
  <c r="F548" i="32"/>
  <c r="F552" i="32"/>
  <c r="F559" i="32"/>
  <c r="F563" i="32"/>
  <c r="F567" i="32"/>
  <c r="F571" i="32"/>
  <c r="F575" i="32"/>
  <c r="F579" i="32"/>
  <c r="F583" i="32"/>
  <c r="F587" i="32"/>
  <c r="G592" i="32"/>
  <c r="G598" i="32"/>
  <c r="G602" i="32"/>
  <c r="G606" i="32"/>
  <c r="G610" i="32"/>
  <c r="G614" i="32"/>
  <c r="F246" i="32"/>
  <c r="F250" i="32"/>
  <c r="F252" i="32"/>
  <c r="D327" i="32"/>
  <c r="G357" i="32"/>
  <c r="G361" i="32"/>
  <c r="G379" i="32"/>
  <c r="G384" i="32"/>
  <c r="G388" i="32"/>
  <c r="G392" i="32"/>
  <c r="G396" i="32"/>
  <c r="G400" i="32"/>
  <c r="F468" i="32"/>
  <c r="F472" i="32"/>
  <c r="G536" i="32"/>
  <c r="G540" i="32"/>
  <c r="G544" i="32"/>
  <c r="G548" i="32"/>
  <c r="G559" i="32"/>
  <c r="G563" i="32"/>
  <c r="G567" i="32"/>
  <c r="G571" i="32"/>
  <c r="G579" i="32"/>
  <c r="G583" i="32"/>
  <c r="G593" i="32"/>
  <c r="F603" i="32"/>
  <c r="F616" i="32"/>
  <c r="F607" i="32"/>
  <c r="F611" i="32"/>
  <c r="F380" i="32"/>
  <c r="F385" i="32"/>
  <c r="F389" i="32"/>
  <c r="F393" i="32"/>
  <c r="F397" i="32"/>
  <c r="F401" i="32"/>
  <c r="G599" i="32"/>
  <c r="G603" i="32"/>
  <c r="G607" i="32"/>
  <c r="G611" i="32"/>
  <c r="G615" i="32"/>
  <c r="F247" i="32"/>
  <c r="G354" i="32"/>
  <c r="G358" i="32"/>
  <c r="G362" i="32"/>
  <c r="G385" i="32"/>
  <c r="G389" i="32"/>
  <c r="G393" i="32"/>
  <c r="G397" i="32"/>
  <c r="F469" i="32"/>
  <c r="G355" i="32"/>
  <c r="G359" i="32"/>
  <c r="G217" i="32"/>
  <c r="G221" i="32"/>
  <c r="G225" i="32"/>
  <c r="G229" i="32"/>
  <c r="G233" i="32"/>
  <c r="G268" i="32"/>
  <c r="G274" i="32"/>
  <c r="F387" i="32"/>
  <c r="F391" i="32"/>
  <c r="F395" i="32"/>
  <c r="G439" i="32"/>
  <c r="G443" i="32"/>
  <c r="G447" i="32"/>
  <c r="G451" i="32"/>
  <c r="G455" i="32"/>
  <c r="G490" i="32"/>
  <c r="F535" i="32"/>
  <c r="F539" i="32"/>
  <c r="F543" i="32"/>
  <c r="F547" i="32"/>
  <c r="F558" i="32"/>
  <c r="F562" i="32"/>
  <c r="F566" i="32"/>
  <c r="F570" i="32"/>
  <c r="F578" i="32"/>
  <c r="F588" i="32"/>
  <c r="F582" i="32"/>
  <c r="G601" i="32"/>
  <c r="G605" i="32"/>
  <c r="G609" i="32"/>
  <c r="G588" i="32"/>
  <c r="F461" i="32"/>
  <c r="F340" i="32"/>
  <c r="F342" i="32"/>
  <c r="F344" i="32"/>
  <c r="F348" i="32"/>
  <c r="F346" i="32"/>
  <c r="F349" i="32"/>
  <c r="F333" i="32"/>
  <c r="F337" i="32"/>
  <c r="F335" i="32"/>
  <c r="F332" i="32"/>
  <c r="F345" i="32"/>
  <c r="F343" i="32"/>
  <c r="F338" i="32"/>
  <c r="F341" i="32"/>
  <c r="F339" i="32"/>
  <c r="F336" i="32"/>
  <c r="F334" i="32"/>
  <c r="F321" i="32"/>
  <c r="F274" i="32"/>
  <c r="F239" i="32"/>
  <c r="G595" i="32"/>
  <c r="G576" i="32"/>
  <c r="G553" i="32"/>
  <c r="F553" i="32"/>
  <c r="G496" i="32"/>
  <c r="F496" i="32"/>
  <c r="G461" i="32"/>
  <c r="G374" i="32"/>
  <c r="F374" i="32"/>
  <c r="F317" i="32"/>
  <c r="F326" i="32"/>
  <c r="F320" i="32"/>
  <c r="F313" i="32"/>
  <c r="F323" i="32"/>
  <c r="F364" i="32"/>
  <c r="F316" i="32"/>
  <c r="F309" i="32"/>
  <c r="F319" i="32"/>
  <c r="F322" i="32"/>
  <c r="F312" i="32"/>
  <c r="F318" i="32"/>
  <c r="F311" i="32"/>
  <c r="F310" i="32"/>
  <c r="F324" i="32"/>
  <c r="F315" i="32"/>
  <c r="F314" i="32"/>
  <c r="G239" i="32"/>
  <c r="F30" i="32"/>
  <c r="F576" i="32"/>
  <c r="G402" i="32"/>
  <c r="G364" i="32"/>
  <c r="G349" i="32"/>
  <c r="G346" i="32"/>
  <c r="G342" i="32"/>
  <c r="G338" i="32"/>
  <c r="G334" i="32"/>
  <c r="G335" i="32"/>
  <c r="G345" i="32"/>
  <c r="G341" i="32"/>
  <c r="G337" i="32"/>
  <c r="G333" i="32"/>
  <c r="G343" i="32"/>
  <c r="G348" i="32"/>
  <c r="G344" i="32"/>
  <c r="G340" i="32"/>
  <c r="G336" i="32"/>
  <c r="G332" i="32"/>
  <c r="G347" i="32"/>
  <c r="G339" i="32"/>
  <c r="G616" i="32"/>
  <c r="G325" i="32"/>
  <c r="G324" i="32"/>
  <c r="G320" i="32"/>
  <c r="G316" i="32"/>
  <c r="G312" i="32"/>
  <c r="G326" i="32"/>
  <c r="G323" i="32"/>
  <c r="G319" i="32"/>
  <c r="G315" i="32"/>
  <c r="G311" i="32"/>
  <c r="G321" i="32"/>
  <c r="G313" i="32"/>
  <c r="G322" i="32"/>
  <c r="G318" i="32"/>
  <c r="G314" i="32"/>
  <c r="G310" i="32"/>
  <c r="G317" i="32"/>
  <c r="G309" i="32"/>
  <c r="F402" i="32"/>
  <c r="F350" i="32"/>
  <c r="F327" i="32"/>
  <c r="G327" i="32"/>
  <c r="G350" i="32"/>
  <c r="C343" i="9"/>
  <c r="D343" i="9"/>
  <c r="M150" i="31"/>
  <c r="L150" i="31"/>
  <c r="K150" i="31"/>
  <c r="J150" i="31"/>
  <c r="I150" i="31"/>
  <c r="H150" i="31"/>
  <c r="G150" i="31"/>
  <c r="F150" i="31"/>
  <c r="E150" i="31"/>
  <c r="D150" i="31"/>
  <c r="C150" i="31"/>
  <c r="N149" i="31"/>
  <c r="N148" i="31"/>
  <c r="N147" i="31"/>
  <c r="N146" i="31"/>
  <c r="N145" i="31"/>
  <c r="N150" i="31"/>
  <c r="F138" i="31"/>
  <c r="F132" i="31"/>
  <c r="F126" i="31"/>
  <c r="F117" i="31"/>
  <c r="M109" i="31"/>
  <c r="L109" i="31"/>
  <c r="K109" i="31"/>
  <c r="J109" i="31"/>
  <c r="I109" i="31"/>
  <c r="H109" i="31"/>
  <c r="G109" i="31"/>
  <c r="F109" i="31"/>
  <c r="E109" i="31"/>
  <c r="D109" i="31"/>
  <c r="C109" i="31"/>
  <c r="N108" i="31"/>
  <c r="N107" i="31"/>
  <c r="N106" i="31"/>
  <c r="N105" i="31"/>
  <c r="N104" i="31"/>
  <c r="N103" i="31"/>
  <c r="N102" i="31"/>
  <c r="N101" i="31"/>
  <c r="N109" i="31"/>
  <c r="M94" i="31"/>
  <c r="L94" i="31"/>
  <c r="K94" i="31"/>
  <c r="J94" i="31"/>
  <c r="I94" i="31"/>
  <c r="H94" i="31"/>
  <c r="G94" i="31"/>
  <c r="F94" i="31"/>
  <c r="E94" i="31"/>
  <c r="D94" i="31"/>
  <c r="C94" i="31"/>
  <c r="N93" i="31"/>
  <c r="N92" i="31"/>
  <c r="N91" i="31"/>
  <c r="N90" i="31"/>
  <c r="N89" i="31"/>
  <c r="N94" i="31"/>
  <c r="M72" i="31"/>
  <c r="L29" i="31"/>
  <c r="K29" i="31"/>
  <c r="J29" i="31"/>
  <c r="I29" i="31"/>
  <c r="H29" i="31"/>
  <c r="G29" i="31"/>
  <c r="F29" i="31"/>
  <c r="E29" i="31"/>
  <c r="D29" i="31"/>
  <c r="C29" i="31"/>
  <c r="M28" i="31"/>
  <c r="M27" i="31"/>
  <c r="M26" i="31"/>
  <c r="M25" i="31"/>
  <c r="M24" i="31"/>
  <c r="M23" i="31"/>
  <c r="M29" i="31"/>
  <c r="L14" i="31"/>
  <c r="K14" i="31"/>
  <c r="J14" i="31"/>
  <c r="I14" i="31"/>
  <c r="H14" i="31"/>
  <c r="G14" i="31"/>
  <c r="F14" i="31"/>
  <c r="E14" i="31"/>
  <c r="D14" i="31"/>
  <c r="C14" i="31"/>
  <c r="M13" i="31"/>
  <c r="M12" i="31"/>
  <c r="M11" i="31"/>
  <c r="M10" i="31"/>
  <c r="M9" i="31"/>
  <c r="M59" i="30"/>
  <c r="L59" i="30"/>
  <c r="K59" i="30"/>
  <c r="J59" i="30"/>
  <c r="I59" i="30"/>
  <c r="H59" i="30"/>
  <c r="G59" i="30"/>
  <c r="F59" i="30"/>
  <c r="E59" i="30"/>
  <c r="D59" i="30"/>
  <c r="C59" i="30"/>
  <c r="L58" i="30"/>
  <c r="K58" i="30"/>
  <c r="J58" i="30"/>
  <c r="I58" i="30"/>
  <c r="H58" i="30"/>
  <c r="G58" i="30"/>
  <c r="F58" i="30"/>
  <c r="E58" i="30"/>
  <c r="D58" i="30"/>
  <c r="C58" i="30"/>
  <c r="L57" i="30"/>
  <c r="K57" i="30"/>
  <c r="J57" i="30"/>
  <c r="I57" i="30"/>
  <c r="H57" i="30"/>
  <c r="G57" i="30"/>
  <c r="F57" i="30"/>
  <c r="E57" i="30"/>
  <c r="D57" i="30"/>
  <c r="C57" i="30"/>
  <c r="L55" i="30"/>
  <c r="K55" i="30"/>
  <c r="J55" i="30"/>
  <c r="I55" i="30"/>
  <c r="H55" i="30"/>
  <c r="G55" i="30"/>
  <c r="F55" i="30"/>
  <c r="E55" i="30"/>
  <c r="D55" i="30"/>
  <c r="C55" i="30"/>
  <c r="M54" i="30"/>
  <c r="L54" i="30"/>
  <c r="K54" i="30"/>
  <c r="J54" i="30"/>
  <c r="I54" i="30"/>
  <c r="H54" i="30"/>
  <c r="G54" i="30"/>
  <c r="F54" i="30"/>
  <c r="E54" i="30"/>
  <c r="D54" i="30"/>
  <c r="C54" i="30"/>
  <c r="L53" i="30"/>
  <c r="K53" i="30"/>
  <c r="J53" i="30"/>
  <c r="I53" i="30"/>
  <c r="H53" i="30"/>
  <c r="G53" i="30"/>
  <c r="F53" i="30"/>
  <c r="E53" i="30"/>
  <c r="D53" i="30"/>
  <c r="C53" i="30"/>
  <c r="L52" i="30"/>
  <c r="K52" i="30"/>
  <c r="J52" i="30"/>
  <c r="I52" i="30"/>
  <c r="H52" i="30"/>
  <c r="G52" i="30"/>
  <c r="F52" i="30"/>
  <c r="E52" i="30"/>
  <c r="D52" i="30"/>
  <c r="C52" i="30"/>
  <c r="L50" i="30"/>
  <c r="K50" i="30"/>
  <c r="J50" i="30"/>
  <c r="I50" i="30"/>
  <c r="H50" i="30"/>
  <c r="G50" i="30"/>
  <c r="F50" i="30"/>
  <c r="E50" i="30"/>
  <c r="D50" i="30"/>
  <c r="C50" i="30"/>
  <c r="L49" i="30"/>
  <c r="K49" i="30"/>
  <c r="J49" i="30"/>
  <c r="I49" i="30"/>
  <c r="H49" i="30"/>
  <c r="G49" i="30"/>
  <c r="F49" i="30"/>
  <c r="E49" i="30"/>
  <c r="D49" i="30"/>
  <c r="C49" i="30"/>
  <c r="M39" i="30"/>
  <c r="M38" i="30"/>
  <c r="M37" i="30"/>
  <c r="L36" i="30"/>
  <c r="K36" i="30"/>
  <c r="J36" i="30"/>
  <c r="I36" i="30"/>
  <c r="H36" i="30"/>
  <c r="G36" i="30"/>
  <c r="F36" i="30"/>
  <c r="E36" i="30"/>
  <c r="E40" i="30"/>
  <c r="D36" i="30"/>
  <c r="C36" i="30"/>
  <c r="M35" i="30"/>
  <c r="M34" i="30"/>
  <c r="M33" i="30"/>
  <c r="M32" i="30"/>
  <c r="L31" i="30"/>
  <c r="L40" i="30"/>
  <c r="K31" i="30"/>
  <c r="K40" i="30"/>
  <c r="J31" i="30"/>
  <c r="J40" i="30"/>
  <c r="I31" i="30"/>
  <c r="I40" i="30"/>
  <c r="H31" i="30"/>
  <c r="H40" i="30"/>
  <c r="G31" i="30"/>
  <c r="G40" i="30"/>
  <c r="F31" i="30"/>
  <c r="E31" i="30"/>
  <c r="D31" i="30"/>
  <c r="D40" i="30"/>
  <c r="C31" i="30"/>
  <c r="C40" i="30"/>
  <c r="M30" i="30"/>
  <c r="M29" i="30"/>
  <c r="M19" i="30"/>
  <c r="M18" i="30"/>
  <c r="M17" i="30"/>
  <c r="L16" i="30"/>
  <c r="L56" i="30"/>
  <c r="K16" i="30"/>
  <c r="J16" i="30"/>
  <c r="J56" i="30"/>
  <c r="I16" i="30"/>
  <c r="I56" i="30"/>
  <c r="H16" i="30"/>
  <c r="H56" i="30"/>
  <c r="G16" i="30"/>
  <c r="F16" i="30"/>
  <c r="E16" i="30"/>
  <c r="D16" i="30"/>
  <c r="D56" i="30"/>
  <c r="C16" i="30"/>
  <c r="M15" i="30"/>
  <c r="M55" i="30"/>
  <c r="M14" i="30"/>
  <c r="M13" i="30"/>
  <c r="M53" i="30"/>
  <c r="M12" i="30"/>
  <c r="M52" i="30"/>
  <c r="L11" i="30"/>
  <c r="L51" i="30"/>
  <c r="K11" i="30"/>
  <c r="J11" i="30"/>
  <c r="I11" i="30"/>
  <c r="I51" i="30"/>
  <c r="H11" i="30"/>
  <c r="H51" i="30"/>
  <c r="G11" i="30"/>
  <c r="G51" i="30"/>
  <c r="F11" i="30"/>
  <c r="F20" i="30"/>
  <c r="E11" i="30"/>
  <c r="E20" i="30"/>
  <c r="D11" i="30"/>
  <c r="D51" i="30"/>
  <c r="C11" i="30"/>
  <c r="M10" i="30"/>
  <c r="M9" i="30"/>
  <c r="K44" i="29"/>
  <c r="J44" i="29"/>
  <c r="I44" i="29"/>
  <c r="H44" i="29"/>
  <c r="G44" i="29"/>
  <c r="F44" i="29"/>
  <c r="E44" i="29"/>
  <c r="D44" i="29"/>
  <c r="C44" i="29"/>
  <c r="H22" i="29"/>
  <c r="G22" i="29"/>
  <c r="F22" i="29"/>
  <c r="E22" i="29"/>
  <c r="D22" i="29"/>
  <c r="C22" i="29"/>
  <c r="I20" i="29"/>
  <c r="I19" i="29"/>
  <c r="I18" i="29"/>
  <c r="I17" i="29"/>
  <c r="I16" i="29"/>
  <c r="I15" i="29"/>
  <c r="I14" i="29"/>
  <c r="I13" i="29"/>
  <c r="I12" i="29"/>
  <c r="I11" i="29"/>
  <c r="I22" i="29"/>
  <c r="H84" i="28"/>
  <c r="L83" i="28"/>
  <c r="F78" i="28"/>
  <c r="H77" i="28"/>
  <c r="L66" i="28"/>
  <c r="K66" i="28"/>
  <c r="J66" i="28"/>
  <c r="I66" i="28"/>
  <c r="H66" i="28"/>
  <c r="G66" i="28"/>
  <c r="F66" i="28"/>
  <c r="E66" i="28"/>
  <c r="D66" i="28"/>
  <c r="C66" i="28"/>
  <c r="P64" i="28"/>
  <c r="L86" i="28"/>
  <c r="P63" i="28"/>
  <c r="F85" i="28"/>
  <c r="P62" i="28"/>
  <c r="G84" i="28"/>
  <c r="P61" i="28"/>
  <c r="I83" i="28"/>
  <c r="P60" i="28"/>
  <c r="K82" i="28"/>
  <c r="P59" i="28"/>
  <c r="E81" i="28"/>
  <c r="P58" i="28"/>
  <c r="G80" i="28"/>
  <c r="P57" i="28"/>
  <c r="J79" i="28"/>
  <c r="P56" i="28"/>
  <c r="L78" i="28"/>
  <c r="P55" i="28"/>
  <c r="F77" i="28"/>
  <c r="E40" i="28"/>
  <c r="D40" i="28"/>
  <c r="K36" i="28"/>
  <c r="E36" i="28"/>
  <c r="L22" i="28"/>
  <c r="K22" i="28"/>
  <c r="J22" i="28"/>
  <c r="I22" i="28"/>
  <c r="H22" i="28"/>
  <c r="G22" i="28"/>
  <c r="F22" i="28"/>
  <c r="E22" i="28"/>
  <c r="D22" i="28"/>
  <c r="C22" i="28"/>
  <c r="N21" i="28"/>
  <c r="N20" i="28"/>
  <c r="F42" i="28"/>
  <c r="N19" i="28"/>
  <c r="H41" i="28"/>
  <c r="N18" i="28"/>
  <c r="J40" i="28"/>
  <c r="N17" i="28"/>
  <c r="E39" i="28"/>
  <c r="N16" i="28"/>
  <c r="G38" i="28"/>
  <c r="N15" i="28"/>
  <c r="I37" i="28"/>
  <c r="N14" i="28"/>
  <c r="J36" i="28"/>
  <c r="N13" i="28"/>
  <c r="L35" i="28"/>
  <c r="N12" i="28"/>
  <c r="F34" i="28"/>
  <c r="N11" i="28"/>
  <c r="H33" i="28"/>
  <c r="I26" i="27"/>
  <c r="E27" i="27"/>
  <c r="L19" i="27"/>
  <c r="K19" i="27"/>
  <c r="D19" i="27"/>
  <c r="M18" i="27"/>
  <c r="J19" i="27"/>
  <c r="M11" i="27"/>
  <c r="E12" i="27"/>
  <c r="E83" i="26"/>
  <c r="D83" i="26"/>
  <c r="C83" i="26"/>
  <c r="F83" i="26"/>
  <c r="F86" i="26"/>
  <c r="I75" i="26"/>
  <c r="H75" i="26"/>
  <c r="G75" i="26"/>
  <c r="F75" i="26"/>
  <c r="E75" i="26"/>
  <c r="D75" i="26"/>
  <c r="C75" i="26"/>
  <c r="I67" i="26"/>
  <c r="H67" i="26"/>
  <c r="G67" i="26"/>
  <c r="F67" i="26"/>
  <c r="E67" i="26"/>
  <c r="D67" i="26"/>
  <c r="C67" i="26"/>
  <c r="F13" i="26"/>
  <c r="F27" i="26"/>
  <c r="C105" i="26"/>
  <c r="F7" i="26"/>
  <c r="F26" i="26"/>
  <c r="M14" i="31"/>
  <c r="K56" i="30"/>
  <c r="E56" i="30"/>
  <c r="M57" i="30"/>
  <c r="F40" i="30"/>
  <c r="F56" i="30"/>
  <c r="M58" i="30"/>
  <c r="C56" i="30"/>
  <c r="J51" i="30"/>
  <c r="J60" i="30"/>
  <c r="C51" i="30"/>
  <c r="K51" i="30"/>
  <c r="M49" i="30"/>
  <c r="M50" i="30"/>
  <c r="G20" i="30"/>
  <c r="H20" i="30"/>
  <c r="I20" i="30"/>
  <c r="E82" i="28"/>
  <c r="H80" i="28"/>
  <c r="F82" i="28"/>
  <c r="I84" i="28"/>
  <c r="D82" i="28"/>
  <c r="I80" i="28"/>
  <c r="L82" i="28"/>
  <c r="J84" i="28"/>
  <c r="J80" i="28"/>
  <c r="C83" i="28"/>
  <c r="H85" i="28"/>
  <c r="P66" i="28"/>
  <c r="J88" i="28"/>
  <c r="F81" i="28"/>
  <c r="D83" i="28"/>
  <c r="F86" i="28"/>
  <c r="G81" i="28"/>
  <c r="J83" i="28"/>
  <c r="G77" i="28"/>
  <c r="H81" i="28"/>
  <c r="K83" i="28"/>
  <c r="H42" i="28"/>
  <c r="I34" i="28"/>
  <c r="L36" i="28"/>
  <c r="K40" i="28"/>
  <c r="I42" i="28"/>
  <c r="G42" i="28"/>
  <c r="E35" i="28"/>
  <c r="C37" i="28"/>
  <c r="L40" i="28"/>
  <c r="G34" i="28"/>
  <c r="C33" i="28"/>
  <c r="F35" i="28"/>
  <c r="J37" i="28"/>
  <c r="C41" i="28"/>
  <c r="H34" i="28"/>
  <c r="I33" i="28"/>
  <c r="G35" i="28"/>
  <c r="K37" i="28"/>
  <c r="I41" i="28"/>
  <c r="J33" i="28"/>
  <c r="C36" i="28"/>
  <c r="I38" i="28"/>
  <c r="J41" i="28"/>
  <c r="K33" i="28"/>
  <c r="D36" i="28"/>
  <c r="C40" i="28"/>
  <c r="K41" i="28"/>
  <c r="F27" i="27"/>
  <c r="G27" i="27"/>
  <c r="H27" i="27"/>
  <c r="C19" i="27"/>
  <c r="F12" i="27"/>
  <c r="H12" i="27"/>
  <c r="G12" i="27"/>
  <c r="L60" i="30"/>
  <c r="C60" i="30"/>
  <c r="K60" i="30"/>
  <c r="I88" i="28"/>
  <c r="G60" i="30"/>
  <c r="E44" i="28"/>
  <c r="H60" i="30"/>
  <c r="D60" i="30"/>
  <c r="F44" i="28"/>
  <c r="L88" i="28"/>
  <c r="D88" i="28"/>
  <c r="K88" i="28"/>
  <c r="I60" i="30"/>
  <c r="N22" i="28"/>
  <c r="G44" i="28"/>
  <c r="H38" i="28"/>
  <c r="F39" i="28"/>
  <c r="E78" i="28"/>
  <c r="C79" i="28"/>
  <c r="K79" i="28"/>
  <c r="G85" i="28"/>
  <c r="E86" i="28"/>
  <c r="M11" i="30"/>
  <c r="M51" i="30"/>
  <c r="E51" i="30"/>
  <c r="E60" i="30"/>
  <c r="I12" i="27"/>
  <c r="E19" i="27"/>
  <c r="D33" i="28"/>
  <c r="L33" i="28"/>
  <c r="J34" i="28"/>
  <c r="H35" i="28"/>
  <c r="F36" i="28"/>
  <c r="D37" i="28"/>
  <c r="L37" i="28"/>
  <c r="J38" i="28"/>
  <c r="H39" i="28"/>
  <c r="F40" i="28"/>
  <c r="D41" i="28"/>
  <c r="L41" i="28"/>
  <c r="J42" i="28"/>
  <c r="I77" i="28"/>
  <c r="G78" i="28"/>
  <c r="E79" i="28"/>
  <c r="C80" i="28"/>
  <c r="K80" i="28"/>
  <c r="I81" i="28"/>
  <c r="G82" i="28"/>
  <c r="E83" i="28"/>
  <c r="C84" i="28"/>
  <c r="K84" i="28"/>
  <c r="I85" i="28"/>
  <c r="G86" i="28"/>
  <c r="J20" i="30"/>
  <c r="M31" i="30"/>
  <c r="D79" i="28"/>
  <c r="G56" i="30"/>
  <c r="J12" i="27"/>
  <c r="F19" i="27"/>
  <c r="E33" i="28"/>
  <c r="C34" i="28"/>
  <c r="K34" i="28"/>
  <c r="I35" i="28"/>
  <c r="G36" i="28"/>
  <c r="E37" i="28"/>
  <c r="C38" i="28"/>
  <c r="K38" i="28"/>
  <c r="I39" i="28"/>
  <c r="G40" i="28"/>
  <c r="E41" i="28"/>
  <c r="C42" i="28"/>
  <c r="K42" i="28"/>
  <c r="J77" i="28"/>
  <c r="H78" i="28"/>
  <c r="F79" i="28"/>
  <c r="D80" i="28"/>
  <c r="L80" i="28"/>
  <c r="J81" i="28"/>
  <c r="H82" i="28"/>
  <c r="F83" i="28"/>
  <c r="D84" i="28"/>
  <c r="L84" i="28"/>
  <c r="J85" i="28"/>
  <c r="H86" i="28"/>
  <c r="C20" i="30"/>
  <c r="K20" i="30"/>
  <c r="G39" i="28"/>
  <c r="C12" i="27"/>
  <c r="K12" i="27"/>
  <c r="G19" i="27"/>
  <c r="C27" i="27"/>
  <c r="I27" i="27"/>
  <c r="F33" i="28"/>
  <c r="D34" i="28"/>
  <c r="L34" i="28"/>
  <c r="J35" i="28"/>
  <c r="H36" i="28"/>
  <c r="F37" i="28"/>
  <c r="D38" i="28"/>
  <c r="L38" i="28"/>
  <c r="J39" i="28"/>
  <c r="H40" i="28"/>
  <c r="F41" i="28"/>
  <c r="D42" i="28"/>
  <c r="L42" i="28"/>
  <c r="C77" i="28"/>
  <c r="K77" i="28"/>
  <c r="I78" i="28"/>
  <c r="G79" i="28"/>
  <c r="E80" i="28"/>
  <c r="C81" i="28"/>
  <c r="K81" i="28"/>
  <c r="I82" i="28"/>
  <c r="G83" i="28"/>
  <c r="E84" i="28"/>
  <c r="C85" i="28"/>
  <c r="K85" i="28"/>
  <c r="I86" i="28"/>
  <c r="D20" i="30"/>
  <c r="L20" i="30"/>
  <c r="M36" i="30"/>
  <c r="F51" i="30"/>
  <c r="D12" i="27"/>
  <c r="L12" i="27"/>
  <c r="H19" i="27"/>
  <c r="D27" i="27"/>
  <c r="G33" i="28"/>
  <c r="E34" i="28"/>
  <c r="C35" i="28"/>
  <c r="K35" i="28"/>
  <c r="I36" i="28"/>
  <c r="G37" i="28"/>
  <c r="E38" i="28"/>
  <c r="C39" i="28"/>
  <c r="K39" i="28"/>
  <c r="I40" i="28"/>
  <c r="G41" i="28"/>
  <c r="E42" i="28"/>
  <c r="D77" i="28"/>
  <c r="L77" i="28"/>
  <c r="J78" i="28"/>
  <c r="H79" i="28"/>
  <c r="F80" i="28"/>
  <c r="D81" i="28"/>
  <c r="L81" i="28"/>
  <c r="J82" i="28"/>
  <c r="H83" i="28"/>
  <c r="F84" i="28"/>
  <c r="D85" i="28"/>
  <c r="L85" i="28"/>
  <c r="J86" i="28"/>
  <c r="L79" i="28"/>
  <c r="I19" i="27"/>
  <c r="D35" i="28"/>
  <c r="H37" i="28"/>
  <c r="F38" i="28"/>
  <c r="D39" i="28"/>
  <c r="L39" i="28"/>
  <c r="E77" i="28"/>
  <c r="C78" i="28"/>
  <c r="K78" i="28"/>
  <c r="I79" i="28"/>
  <c r="C82" i="28"/>
  <c r="E85" i="28"/>
  <c r="C86" i="28"/>
  <c r="K86" i="28"/>
  <c r="D78" i="28"/>
  <c r="D86" i="28"/>
  <c r="M16" i="30"/>
  <c r="M56" i="30"/>
  <c r="F60" i="30"/>
  <c r="M40" i="30"/>
  <c r="M60" i="30"/>
  <c r="E88" i="28"/>
  <c r="G88" i="28"/>
  <c r="F88" i="28"/>
  <c r="H88" i="28"/>
  <c r="C88" i="28"/>
  <c r="M19" i="27"/>
  <c r="I44" i="28"/>
  <c r="M12" i="27"/>
  <c r="M20" i="30"/>
  <c r="K44" i="28"/>
  <c r="L44" i="28"/>
  <c r="J44" i="28"/>
  <c r="D44" i="28"/>
  <c r="C44" i="28"/>
  <c r="H44" i="28"/>
  <c r="C498" i="9"/>
  <c r="C265" i="9"/>
  <c r="F151" i="9"/>
  <c r="D151" i="9"/>
  <c r="C151" i="9"/>
  <c r="D166" i="8"/>
  <c r="D165" i="8"/>
  <c r="D164" i="8"/>
  <c r="D128" i="8"/>
  <c r="D127" i="8"/>
  <c r="D126" i="8"/>
  <c r="D125" i="8"/>
  <c r="D124" i="8"/>
  <c r="D123" i="8"/>
  <c r="D122" i="8"/>
  <c r="D121" i="8"/>
  <c r="D120" i="8"/>
  <c r="D119" i="8"/>
  <c r="D118" i="8"/>
  <c r="D117" i="8"/>
  <c r="D116" i="8"/>
  <c r="D115" i="8"/>
  <c r="D114" i="8"/>
  <c r="D113" i="8"/>
  <c r="D112" i="8"/>
  <c r="C570" i="9"/>
  <c r="D570" i="9"/>
  <c r="C531" i="9"/>
  <c r="C554" i="9"/>
  <c r="D554" i="9"/>
  <c r="D531" i="9"/>
  <c r="C187" i="8"/>
  <c r="C180" i="8"/>
  <c r="D154" i="8"/>
  <c r="C154" i="8"/>
  <c r="D153" i="8"/>
  <c r="C153" i="8"/>
  <c r="D152" i="8"/>
  <c r="C152" i="8"/>
  <c r="D151" i="8"/>
  <c r="C151" i="8"/>
  <c r="D150" i="8"/>
  <c r="C150" i="8"/>
  <c r="D149" i="8"/>
  <c r="C149" i="8"/>
  <c r="D148" i="8"/>
  <c r="C148" i="8"/>
  <c r="D147" i="8"/>
  <c r="C147" i="8"/>
  <c r="D146" i="8"/>
  <c r="C146" i="8"/>
  <c r="D145" i="8"/>
  <c r="C145" i="8"/>
  <c r="D144" i="8"/>
  <c r="C144" i="8"/>
  <c r="D143" i="8"/>
  <c r="C143" i="8"/>
  <c r="D142" i="8"/>
  <c r="C142" i="8"/>
  <c r="D141" i="8"/>
  <c r="C141" i="8"/>
  <c r="D140" i="8"/>
  <c r="C140" i="8"/>
  <c r="D139" i="8"/>
  <c r="C139" i="8"/>
  <c r="D138" i="8"/>
  <c r="C138" i="8"/>
  <c r="C598" i="9"/>
  <c r="G364" i="9"/>
  <c r="G365" i="9"/>
  <c r="G366" i="9"/>
  <c r="G367" i="9"/>
  <c r="G368" i="9"/>
  <c r="G369" i="9"/>
  <c r="G370" i="9"/>
  <c r="G371" i="9"/>
  <c r="G372" i="9"/>
  <c r="G373" i="9"/>
  <c r="G374" i="9"/>
  <c r="G375" i="9"/>
  <c r="G376" i="9"/>
  <c r="G377" i="9"/>
  <c r="G378" i="9"/>
  <c r="G379" i="9"/>
  <c r="G380" i="9"/>
  <c r="G381" i="9"/>
  <c r="G363" i="9"/>
  <c r="D598" i="9"/>
  <c r="G582" i="9"/>
  <c r="F580" i="9"/>
  <c r="G593" i="9"/>
  <c r="G585" i="9"/>
  <c r="G596" i="9"/>
  <c r="G592" i="9"/>
  <c r="G588" i="9"/>
  <c r="G584" i="9"/>
  <c r="G597" i="9"/>
  <c r="G581" i="9"/>
  <c r="G583" i="9"/>
  <c r="G589" i="9"/>
  <c r="G580" i="9"/>
  <c r="G595" i="9"/>
  <c r="G591" i="9"/>
  <c r="G587" i="9"/>
  <c r="G598" i="9"/>
  <c r="G594" i="9"/>
  <c r="G590" i="9"/>
  <c r="G586" i="9"/>
  <c r="F582" i="9"/>
  <c r="F597" i="9"/>
  <c r="F595" i="9"/>
  <c r="F593" i="9"/>
  <c r="F591" i="9"/>
  <c r="F589" i="9"/>
  <c r="F587" i="9"/>
  <c r="F585" i="9"/>
  <c r="F583" i="9"/>
  <c r="F581" i="9"/>
  <c r="F598" i="9"/>
  <c r="F596" i="9"/>
  <c r="F594" i="9"/>
  <c r="F592" i="9"/>
  <c r="F590" i="9"/>
  <c r="F588" i="9"/>
  <c r="F586" i="9"/>
  <c r="F584" i="9"/>
  <c r="D381" i="9"/>
  <c r="C381" i="9"/>
  <c r="F364" i="9"/>
  <c r="F366" i="9"/>
  <c r="F368" i="9"/>
  <c r="F370" i="9"/>
  <c r="F372" i="9"/>
  <c r="F374" i="9"/>
  <c r="F376" i="9"/>
  <c r="F378" i="9"/>
  <c r="F380" i="9"/>
  <c r="F365" i="9"/>
  <c r="F371" i="9"/>
  <c r="F373" i="9"/>
  <c r="F375" i="9"/>
  <c r="F379" i="9"/>
  <c r="F363" i="9"/>
  <c r="F369" i="9"/>
  <c r="F377" i="9"/>
  <c r="F381" i="9"/>
  <c r="F367" i="9"/>
  <c r="D26" i="22"/>
  <c r="E26" i="22"/>
  <c r="F26" i="22"/>
  <c r="G26" i="22"/>
  <c r="C26" i="22"/>
  <c r="F44" i="9"/>
  <c r="D44" i="9"/>
  <c r="C44" i="9"/>
  <c r="C58" i="11"/>
  <c r="C54" i="11"/>
  <c r="C26" i="11"/>
  <c r="C49" i="10"/>
  <c r="C77" i="10"/>
  <c r="C81" i="10"/>
  <c r="D360" i="9"/>
  <c r="C360" i="9"/>
  <c r="F356" i="9"/>
  <c r="C353" i="9"/>
  <c r="F347" i="9"/>
  <c r="G357" i="9"/>
  <c r="D346" i="9"/>
  <c r="G359" i="9"/>
  <c r="G356" i="9"/>
  <c r="F358" i="9"/>
  <c r="G358" i="9"/>
  <c r="F352" i="9"/>
  <c r="F348" i="9"/>
  <c r="F350" i="9"/>
  <c r="F346" i="9"/>
  <c r="F351" i="9"/>
  <c r="F349" i="9"/>
  <c r="F359" i="9"/>
  <c r="F357" i="9"/>
  <c r="D577" i="9"/>
  <c r="C577" i="9"/>
  <c r="G360" i="9"/>
  <c r="F353" i="9"/>
  <c r="F360" i="9"/>
  <c r="G575" i="9"/>
  <c r="G574" i="9"/>
  <c r="G576" i="9"/>
  <c r="G573" i="9"/>
  <c r="F573" i="9"/>
  <c r="F575" i="9"/>
  <c r="F574" i="9"/>
  <c r="F576" i="9"/>
  <c r="F577" i="9"/>
  <c r="G577" i="9"/>
  <c r="H30" i="22"/>
  <c r="H29" i="22"/>
  <c r="H28" i="22"/>
  <c r="H27" i="22"/>
  <c r="H25" i="22"/>
  <c r="H24" i="22"/>
  <c r="H23" i="22"/>
  <c r="H26" i="22"/>
  <c r="F28" i="9"/>
  <c r="G17" i="22"/>
  <c r="D327" i="9"/>
  <c r="D328" i="9"/>
  <c r="D353" i="9"/>
  <c r="D532" i="9"/>
  <c r="D555" i="9"/>
  <c r="C555" i="9"/>
  <c r="C532" i="9"/>
  <c r="F338" i="9"/>
  <c r="F335" i="9"/>
  <c r="F337" i="9"/>
  <c r="F339" i="9"/>
  <c r="F341" i="9"/>
  <c r="F333" i="9"/>
  <c r="F334" i="9"/>
  <c r="F336" i="9"/>
  <c r="F340" i="9"/>
  <c r="F342" i="9"/>
  <c r="G334" i="9"/>
  <c r="G336" i="9"/>
  <c r="G338" i="9"/>
  <c r="G340" i="9"/>
  <c r="G342" i="9"/>
  <c r="G337" i="9"/>
  <c r="G341" i="9"/>
  <c r="G333" i="9"/>
  <c r="G335" i="9"/>
  <c r="G339" i="9"/>
  <c r="G567" i="9"/>
  <c r="G562" i="9"/>
  <c r="G568" i="9"/>
  <c r="G561" i="9"/>
  <c r="G569" i="9"/>
  <c r="G560" i="9"/>
  <c r="G563" i="9"/>
  <c r="G566" i="9"/>
  <c r="G564" i="9"/>
  <c r="G565" i="9"/>
  <c r="F566" i="9"/>
  <c r="F568" i="9"/>
  <c r="F565" i="9"/>
  <c r="F567" i="9"/>
  <c r="F561" i="9"/>
  <c r="F569" i="9"/>
  <c r="F562" i="9"/>
  <c r="F560" i="9"/>
  <c r="F563" i="9"/>
  <c r="F564" i="9"/>
  <c r="G310" i="9"/>
  <c r="G328" i="9"/>
  <c r="D304" i="9"/>
  <c r="D305" i="9"/>
  <c r="G303" i="9"/>
  <c r="G348" i="9"/>
  <c r="G351" i="9"/>
  <c r="G349" i="9"/>
  <c r="G347" i="9"/>
  <c r="G350" i="9"/>
  <c r="G346" i="9"/>
  <c r="G352" i="9"/>
  <c r="F528" i="9"/>
  <c r="F520" i="9"/>
  <c r="F523" i="9"/>
  <c r="F525" i="9"/>
  <c r="G523" i="9"/>
  <c r="G515" i="9"/>
  <c r="G519" i="9"/>
  <c r="F517" i="9"/>
  <c r="F515" i="9"/>
  <c r="G521" i="9"/>
  <c r="G525" i="9"/>
  <c r="G530" i="9"/>
  <c r="F526" i="9"/>
  <c r="F519" i="9"/>
  <c r="G528" i="9"/>
  <c r="G517" i="9"/>
  <c r="G522" i="9"/>
  <c r="F514" i="9"/>
  <c r="G516" i="9"/>
  <c r="F524" i="9"/>
  <c r="F522" i="9"/>
  <c r="G526" i="9"/>
  <c r="G514" i="9"/>
  <c r="F516" i="9"/>
  <c r="F529" i="9"/>
  <c r="G518" i="9"/>
  <c r="G524" i="9"/>
  <c r="F530" i="9"/>
  <c r="G527" i="9"/>
  <c r="F518" i="9"/>
  <c r="F521" i="9"/>
  <c r="G529" i="9"/>
  <c r="G531" i="9"/>
  <c r="F527" i="9"/>
  <c r="F531" i="9"/>
  <c r="G520" i="9"/>
  <c r="F539" i="9"/>
  <c r="F544" i="9"/>
  <c r="F547" i="9"/>
  <c r="F553" i="9"/>
  <c r="F551" i="9"/>
  <c r="F538" i="9"/>
  <c r="F552" i="9"/>
  <c r="F549" i="9"/>
  <c r="F554" i="9"/>
  <c r="F537" i="9"/>
  <c r="F542" i="9"/>
  <c r="F540" i="9"/>
  <c r="F550" i="9"/>
  <c r="F548" i="9"/>
  <c r="F541" i="9"/>
  <c r="F546" i="9"/>
  <c r="F545" i="9"/>
  <c r="F543" i="9"/>
  <c r="G538" i="9"/>
  <c r="G539" i="9"/>
  <c r="G541" i="9"/>
  <c r="G542" i="9"/>
  <c r="G543" i="9"/>
  <c r="G548" i="9"/>
  <c r="G540" i="9"/>
  <c r="G545" i="9"/>
  <c r="G549" i="9"/>
  <c r="G552" i="9"/>
  <c r="G546" i="9"/>
  <c r="G547" i="9"/>
  <c r="G550" i="9"/>
  <c r="G551" i="9"/>
  <c r="G554" i="9"/>
  <c r="G537" i="9"/>
  <c r="G544" i="9"/>
  <c r="G553" i="9"/>
  <c r="G343" i="9"/>
  <c r="F570" i="9"/>
  <c r="F343" i="9"/>
  <c r="G570" i="9"/>
  <c r="C290" i="8"/>
  <c r="D292" i="8"/>
  <c r="C300" i="8"/>
  <c r="D290" i="8"/>
  <c r="D300" i="8"/>
  <c r="C293" i="8"/>
  <c r="C292" i="8"/>
  <c r="F292" i="8"/>
  <c r="D293" i="8"/>
  <c r="G295" i="9"/>
  <c r="G290" i="9"/>
  <c r="G294" i="9"/>
  <c r="G300" i="9"/>
  <c r="G297" i="9"/>
  <c r="G299" i="9"/>
  <c r="G289" i="9"/>
  <c r="G292" i="9"/>
  <c r="G302" i="9"/>
  <c r="G304" i="9"/>
  <c r="G287" i="9"/>
  <c r="G301" i="9"/>
  <c r="G293" i="9"/>
  <c r="G298" i="9"/>
  <c r="G291" i="9"/>
  <c r="G296" i="9"/>
  <c r="G288" i="9"/>
  <c r="G353" i="9"/>
  <c r="G532" i="9"/>
  <c r="F532" i="9"/>
  <c r="G555" i="9"/>
  <c r="F555" i="9"/>
  <c r="G305" i="9"/>
  <c r="C179" i="8"/>
  <c r="C288" i="8"/>
  <c r="D167" i="8"/>
  <c r="C56" i="8"/>
  <c r="F10" i="26"/>
  <c r="C218" i="8"/>
  <c r="C220" i="8"/>
  <c r="G166" i="8"/>
  <c r="F44" i="26"/>
  <c r="G165" i="8"/>
  <c r="F43" i="26"/>
  <c r="G164" i="8"/>
  <c r="F42" i="26"/>
  <c r="F177"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F36" i="10"/>
  <c r="D475" i="9"/>
  <c r="G480" i="9"/>
  <c r="C475" i="9"/>
  <c r="F476" i="9"/>
  <c r="D453" i="9"/>
  <c r="G458" i="9"/>
  <c r="C453" i="9"/>
  <c r="F458" i="9"/>
  <c r="D440" i="9"/>
  <c r="C440" i="9"/>
  <c r="D249" i="9"/>
  <c r="G247" i="9"/>
  <c r="C249" i="9"/>
  <c r="C304" i="9"/>
  <c r="C327" i="9"/>
  <c r="D227" i="9"/>
  <c r="G228" i="9"/>
  <c r="C227" i="9"/>
  <c r="F219" i="9"/>
  <c r="D214" i="9"/>
  <c r="C214" i="9"/>
  <c r="F76" i="9"/>
  <c r="D76" i="9"/>
  <c r="C76" i="9"/>
  <c r="F72" i="9"/>
  <c r="D72" i="9"/>
  <c r="C72" i="9"/>
  <c r="C15" i="9"/>
  <c r="F17" i="22"/>
  <c r="C299" i="8"/>
  <c r="C298" i="8"/>
  <c r="C297" i="8"/>
  <c r="C296" i="8"/>
  <c r="C295" i="8"/>
  <c r="C294" i="8"/>
  <c r="C291" i="8"/>
  <c r="C289" i="8"/>
  <c r="C208" i="8"/>
  <c r="F198" i="8"/>
  <c r="C167" i="8"/>
  <c r="D155" i="8"/>
  <c r="G147" i="8"/>
  <c r="C155" i="8"/>
  <c r="F147" i="8"/>
  <c r="D129" i="8"/>
  <c r="C129" i="8"/>
  <c r="D100" i="8"/>
  <c r="C100" i="8"/>
  <c r="D77" i="8"/>
  <c r="G80" i="8"/>
  <c r="C77" i="8"/>
  <c r="C39" i="8"/>
  <c r="F20" i="26"/>
  <c r="F8" i="26"/>
  <c r="F11" i="26"/>
  <c r="C328" i="9"/>
  <c r="F310" i="9"/>
  <c r="F328" i="9"/>
  <c r="C305" i="9"/>
  <c r="C187" i="9"/>
  <c r="C53" i="8"/>
  <c r="C58" i="8"/>
  <c r="F61" i="8"/>
  <c r="C38" i="8"/>
  <c r="G226" i="8"/>
  <c r="G222" i="8"/>
  <c r="G217" i="8"/>
  <c r="G221" i="8"/>
  <c r="G224" i="8"/>
  <c r="G227" i="8"/>
  <c r="G223" i="8"/>
  <c r="G218" i="8"/>
  <c r="G225" i="8"/>
  <c r="G219" i="8"/>
  <c r="F416" i="9"/>
  <c r="C413" i="9"/>
  <c r="G438" i="9"/>
  <c r="G416" i="9"/>
  <c r="F252" i="9"/>
  <c r="F241" i="9"/>
  <c r="G126" i="11"/>
  <c r="G134" i="11"/>
  <c r="G136" i="11"/>
  <c r="G124" i="11"/>
  <c r="F153" i="11"/>
  <c r="G171" i="11"/>
  <c r="F428" i="9"/>
  <c r="F424" i="9"/>
  <c r="G120" i="11"/>
  <c r="G128" i="11"/>
  <c r="G138" i="11"/>
  <c r="G122" i="11"/>
  <c r="G130" i="11"/>
  <c r="G142" i="1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F45" i="26"/>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32" i="9"/>
  <c r="G73" i="8"/>
  <c r="G221" i="9"/>
  <c r="F23" i="10"/>
  <c r="F27" i="10"/>
  <c r="F31" i="10"/>
  <c r="F35" i="10"/>
  <c r="F148" i="10"/>
  <c r="G132" i="11"/>
  <c r="G422"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30" i="9"/>
  <c r="F22" i="10"/>
  <c r="F24" i="10"/>
  <c r="F26" i="10"/>
  <c r="F28" i="10"/>
  <c r="F30" i="10"/>
  <c r="F32" i="10"/>
  <c r="F34" i="10"/>
  <c r="F151" i="10"/>
  <c r="F157" i="10"/>
  <c r="F158" i="10"/>
  <c r="F153" i="10"/>
  <c r="G223" i="9"/>
  <c r="G243" i="9"/>
  <c r="G426" i="9"/>
  <c r="G434" i="9"/>
  <c r="F447" i="9"/>
  <c r="F467" i="9"/>
  <c r="G225" i="9"/>
  <c r="G245" i="9"/>
  <c r="G420" i="9"/>
  <c r="G428" i="9"/>
  <c r="G436" i="9"/>
  <c r="G449" i="9"/>
  <c r="G467" i="9"/>
  <c r="G232" i="9"/>
  <c r="G250" i="9"/>
  <c r="F469" i="9"/>
  <c r="G254" i="9"/>
  <c r="G471" i="9"/>
  <c r="F245" i="9"/>
  <c r="F449" i="9"/>
  <c r="F473" i="9"/>
  <c r="F480" i="9"/>
  <c r="F445" i="9"/>
  <c r="F454" i="9"/>
  <c r="G241" i="9"/>
  <c r="G418" i="9"/>
  <c r="G424" i="9"/>
  <c r="F432" i="9"/>
  <c r="G445" i="9"/>
  <c r="F451" i="9"/>
  <c r="F471" i="9"/>
  <c r="G167" i="8"/>
  <c r="F12" i="9"/>
  <c r="F19" i="9"/>
  <c r="F21" i="9"/>
  <c r="F23" i="9"/>
  <c r="F17" i="9"/>
  <c r="F25"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20" i="9"/>
  <c r="F436"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39" i="9"/>
  <c r="G437" i="9"/>
  <c r="G435" i="9"/>
  <c r="G433" i="9"/>
  <c r="G431" i="9"/>
  <c r="G429" i="9"/>
  <c r="G427" i="9"/>
  <c r="G425" i="9"/>
  <c r="G423" i="9"/>
  <c r="G421" i="9"/>
  <c r="G419" i="9"/>
  <c r="G417" i="9"/>
  <c r="G447" i="9"/>
  <c r="G451" i="9"/>
  <c r="G454" i="9"/>
  <c r="G469" i="9"/>
  <c r="G473" i="9"/>
  <c r="G476" i="9"/>
  <c r="F40" i="10"/>
  <c r="F39" i="10"/>
  <c r="G163" i="11"/>
  <c r="G161" i="11"/>
  <c r="G159" i="11"/>
  <c r="G156" i="11"/>
  <c r="G154" i="11"/>
  <c r="G152" i="11"/>
  <c r="G150" i="11"/>
  <c r="G160" i="11"/>
  <c r="G185" i="11"/>
  <c r="G183" i="11"/>
  <c r="G181" i="11"/>
  <c r="G178" i="11"/>
  <c r="G176" i="11"/>
  <c r="G174" i="11"/>
  <c r="G172" i="11"/>
  <c r="G182" i="11"/>
  <c r="F459" i="9"/>
  <c r="F457" i="9"/>
  <c r="F455" i="9"/>
  <c r="F452" i="9"/>
  <c r="F450" i="9"/>
  <c r="F448" i="9"/>
  <c r="F446" i="9"/>
  <c r="F456" i="9"/>
  <c r="F481" i="9"/>
  <c r="F479" i="9"/>
  <c r="F477" i="9"/>
  <c r="F474" i="9"/>
  <c r="F472" i="9"/>
  <c r="F470" i="9"/>
  <c r="F468" i="9"/>
  <c r="F478" i="9"/>
  <c r="F143" i="11"/>
  <c r="F141" i="11"/>
  <c r="F139" i="11"/>
  <c r="F137" i="11"/>
  <c r="F135" i="11"/>
  <c r="F133" i="11"/>
  <c r="F131" i="11"/>
  <c r="F129" i="11"/>
  <c r="F127" i="11"/>
  <c r="F125" i="11"/>
  <c r="F123" i="11"/>
  <c r="F121" i="11"/>
  <c r="F151" i="11"/>
  <c r="F155" i="11"/>
  <c r="F158" i="11"/>
  <c r="F162" i="11"/>
  <c r="F173" i="11"/>
  <c r="F177" i="11"/>
  <c r="F180" i="11"/>
  <c r="F184" i="11"/>
  <c r="F18" i="9"/>
  <c r="F22" i="9"/>
  <c r="G459" i="9"/>
  <c r="G457" i="9"/>
  <c r="G455" i="9"/>
  <c r="G452" i="9"/>
  <c r="G450" i="9"/>
  <c r="G448" i="9"/>
  <c r="G446" i="9"/>
  <c r="G456" i="9"/>
  <c r="G481" i="9"/>
  <c r="G479" i="9"/>
  <c r="G477" i="9"/>
  <c r="G474" i="9"/>
  <c r="G472" i="9"/>
  <c r="G470" i="9"/>
  <c r="G468" i="9"/>
  <c r="G478"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4" i="8"/>
  <c r="F53" i="8"/>
  <c r="G220" i="8"/>
  <c r="F297" i="9"/>
  <c r="F296" i="9"/>
  <c r="F289" i="9"/>
  <c r="F287" i="9"/>
  <c r="F301" i="9"/>
  <c r="F300" i="9"/>
  <c r="F298" i="9"/>
  <c r="F288" i="9"/>
  <c r="F293" i="9"/>
  <c r="F292" i="9"/>
  <c r="F291" i="9"/>
  <c r="F302" i="9"/>
  <c r="F290" i="9"/>
  <c r="F295" i="9"/>
  <c r="F303" i="9"/>
  <c r="F294" i="9"/>
  <c r="F299" i="9"/>
  <c r="F304" i="9"/>
  <c r="F59" i="8"/>
  <c r="F63" i="8"/>
  <c r="F60" i="8"/>
  <c r="F55" i="8"/>
  <c r="F62" i="8"/>
  <c r="F56" i="8"/>
  <c r="F54" i="8"/>
  <c r="F57" i="8"/>
  <c r="F227" i="8"/>
  <c r="F223" i="8"/>
  <c r="F218" i="8"/>
  <c r="F226" i="8"/>
  <c r="F222" i="8"/>
  <c r="F217" i="8"/>
  <c r="F225" i="8"/>
  <c r="F219" i="8"/>
  <c r="F221" i="8"/>
  <c r="F224" i="8"/>
  <c r="D45" i="8"/>
  <c r="G144" i="11"/>
  <c r="F167" i="8"/>
  <c r="F129" i="8"/>
  <c r="F152" i="10"/>
  <c r="F155" i="8"/>
  <c r="F77" i="8"/>
  <c r="F100" i="8"/>
  <c r="F208" i="8"/>
  <c r="G155" i="8"/>
  <c r="G214" i="9"/>
  <c r="F42" i="10"/>
  <c r="G37" i="10"/>
  <c r="F144" i="11"/>
  <c r="G157" i="11"/>
  <c r="F179" i="11"/>
  <c r="F157" i="11"/>
  <c r="G179" i="11"/>
  <c r="G129" i="8"/>
  <c r="G100" i="8"/>
  <c r="F37" i="10"/>
  <c r="G440" i="9"/>
  <c r="G249" i="9"/>
  <c r="G453" i="9"/>
  <c r="G227" i="9"/>
  <c r="F15" i="9"/>
  <c r="F249" i="9"/>
  <c r="F440" i="9"/>
  <c r="F453" i="9"/>
  <c r="G475" i="9"/>
  <c r="F475" i="9"/>
  <c r="F227" i="9"/>
  <c r="G77" i="8"/>
  <c r="F214" i="9"/>
  <c r="F58" i="8"/>
  <c r="F305" i="9"/>
  <c r="F220" i="8"/>
</calcChain>
</file>

<file path=xl/sharedStrings.xml><?xml version="1.0" encoding="utf-8"?>
<sst xmlns="http://schemas.openxmlformats.org/spreadsheetml/2006/main" count="5504" uniqueCount="3128">
  <si>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</si>
  <si>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</si>
  <si>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</si>
  <si>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</si>
  <si>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</si>
  <si>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</si>
  <si>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</si>
  <si>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</si>
  <si>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</si>
  <si>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</si>
  <si>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</si>
  <si>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</si>
  <si>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</si>
  <si>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</si>
  <si>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</si>
  <si>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</si>
  <si>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</si>
  <si>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</si>
  <si>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</si>
  <si>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</si>
  <si>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</si>
  <si>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</si>
  <si>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</si>
  <si>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</si>
  <si>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</si>
  <si>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</si>
  <si>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</si>
  <si>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</si>
  <si>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</si>
  <si>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</si>
  <si>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</si>
  <si>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</si>
  <si>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</si>
  <si>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</si>
  <si>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</si>
  <si>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</si>
  <si>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</si>
  <si>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</si>
  <si>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</si>
  <si>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</si>
  <si>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</si>
  <si>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</si>
  <si>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</si>
  <si>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</si>
  <si>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</si>
  <si>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</si>
  <si>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</si>
  <si>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</si>
  <si>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</si>
  <si>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</si>
  <si>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</si>
  <si>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</si>
  <si>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</si>
  <si>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</si>
  <si>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</si>
  <si>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</si>
  <si>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</si>
  <si>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</si>
  <si>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</si>
  <si>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</si>
  <si>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</si>
  <si>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</si>
  <si>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</si>
  <si>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</si>
  <si>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</si>
  <si>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</si>
  <si>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</si>
  <si>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</si>
  <si>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</si>
  <si>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</si>
  <si>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</si>
  <si>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</si>
  <si>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</si>
  <si>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</si>
  <si>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</si>
  <si>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</si>
  <si>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</si>
  <si>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</si>
  <si>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</si>
  <si>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</si>
  <si>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</si>
  <si>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</si>
  <si>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</si>
  <si>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</si>
  <si>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</si>
  <si>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</si>
  <si>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</si>
  <si>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</si>
  <si>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</si>
  <si>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</si>
  <si>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</si>
  <si>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</si>
  <si>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</si>
  <si>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</si>
  <si>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</si>
  <si>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</si>
  <si>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</si>
  <si>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</si>
  <si>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</si>
  <si>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</si>
  <si>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</si>
  <si>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</si>
  <si>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</si>
  <si>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</si>
  <si>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</si>
  <si>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</si>
  <si>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</si>
  <si>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</si>
  <si>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</si>
  <si>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</si>
  <si>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</si>
  <si>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</si>
  <si>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</si>
  <si>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</si>
  <si>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</si>
  <si>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</si>
  <si>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</si>
  <si>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</si>
  <si>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</si>
  <si>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</si>
  <si>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</si>
  <si>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</si>
  <si>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</si>
  <si>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</si>
  <si>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</si>
  <si>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</si>
  <si>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</si>
  <si>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</si>
  <si>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</si>
  <si>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</si>
  <si>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</si>
  <si>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</si>
  <si>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</si>
  <si>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</si>
  <si>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</si>
  <si>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</si>
  <si>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</si>
  <si>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</si>
  <si>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</si>
  <si>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</si>
  <si>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</si>
  <si>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</si>
  <si>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</si>
  <si>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</si>
  <si>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</si>
  <si>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</si>
  <si>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</si>
  <si>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</si>
  <si>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</si>
  <si>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</si>
  <si>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</si>
  <si>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</si>
  <si>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</si>
  <si>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</si>
  <si>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</si>
  <si>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</si>
  <si>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</si>
  <si>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</si>
  <si>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</si>
  <si>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</si>
  <si>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</si>
  <si>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</si>
  <si>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</si>
  <si>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</si>
  <si>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</si>
  <si>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</si>
  <si>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</si>
  <si>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</si>
  <si>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</si>
  <si>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</si>
  <si>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</si>
  <si>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</si>
  <si>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</si>
  <si>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</si>
  <si>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</si>
  <si>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</si>
  <si>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</si>
  <si>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</si>
  <si>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</si>
  <si>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</si>
  <si>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</si>
  <si>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</si>
  <si>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</si>
  <si>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</si>
  <si>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</si>
  <si>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</si>
  <si>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</si>
  <si>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</si>
  <si>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</si>
  <si>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</si>
  <si>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</si>
  <si>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</si>
  <si>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</si>
  <si>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</si>
  <si>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</si>
  <si>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</si>
  <si>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</si>
  <si>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</si>
  <si>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</si>
  <si>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</si>
  <si>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</si>
  <si>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</si>
  <si>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</si>
  <si>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</si>
  <si>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</si>
  <si>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</si>
  <si>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</si>
  <si>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</si>
  <si>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</si>
  <si>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</si>
  <si>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</si>
  <si>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</si>
  <si>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</si>
  <si>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</si>
  <si>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</si>
  <si>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</si>
  <si>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</si>
  <si>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</si>
  <si>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</si>
  <si>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</si>
  <si>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</si>
  <si>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</si>
  <si>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</si>
  <si>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</si>
  <si>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</si>
  <si>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</si>
  <si>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</si>
  <si>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</si>
  <si>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</si>
  <si>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</si>
  <si>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</si>
  <si>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</si>
  <si>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</si>
  <si>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</si>
  <si>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</si>
  <si>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</si>
  <si>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</si>
  <si>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</si>
  <si>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</si>
  <si>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</si>
  <si>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</si>
  <si>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</si>
  <si>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</si>
  <si>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</si>
  <si>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</si>
  <si>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</si>
  <si>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</si>
  <si>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</si>
  <si>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</si>
  <si>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</si>
  <si>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</si>
  <si>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</si>
  <si>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</si>
  <si>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</si>
  <si>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</si>
  <si>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</si>
  <si>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</si>
  <si>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</si>
  <si>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</si>
  <si>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</si>
  <si>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</si>
  <si>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</si>
  <si>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</si>
  <si>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</si>
  <si>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</si>
  <si>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</si>
  <si>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</si>
  <si>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</si>
  <si>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</si>
  <si>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</si>
  <si>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</si>
  <si>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</si>
  <si>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</si>
  <si>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</si>
  <si>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</si>
  <si>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</si>
  <si>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</si>
  <si>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</si>
  <si>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</si>
  <si>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</si>
  <si>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</si>
  <si>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</si>
  <si>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</si>
  <si>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</si>
  <si>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</si>
  <si>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</si>
  <si>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</si>
  <si>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</si>
  <si>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</si>
  <si>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</si>
  <si>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</si>
  <si>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</si>
  <si>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</si>
  <si>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</si>
  <si>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</si>
  <si>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</si>
  <si>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</si>
  <si>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</si>
  <si>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</si>
  <si>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</si>
  <si>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</si>
  <si>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</si>
  <si>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</si>
  <si>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</si>
  <si>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</si>
  <si>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</si>
  <si>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</si>
  <si>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</si>
  <si>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</si>
  <si>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</si>
  <si>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</si>
  <si>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</si>
  <si>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</si>
  <si>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</si>
  <si>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</si>
  <si>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</si>
  <si>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</si>
  <si>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</si>
  <si>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</si>
  <si>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</si>
  <si>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</si>
  <si>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</si>
  <si>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</si>
  <si>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</si>
  <si>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</si>
  <si>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</si>
  <si>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</si>
  <si>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</si>
  <si>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</si>
  <si>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</si>
  <si>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</si>
  <si>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</si>
  <si>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</si>
  <si>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</si>
  <si>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</si>
  <si>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</si>
  <si>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</si>
  <si>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</si>
  <si>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</si>
  <si>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</si>
  <si>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</si>
  <si>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</si>
  <si>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</si>
  <si>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</si>
  <si>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</si>
  <si>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</si>
  <si>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</si>
  <si>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</si>
  <si>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</si>
  <si>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</si>
  <si>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</si>
  <si>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</si>
  <si>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</si>
  <si>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</si>
  <si>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</si>
  <si>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</si>
  <si>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</si>
  <si>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</si>
  <si>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</si>
  <si>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</si>
  <si>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</si>
  <si>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</si>
  <si>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</si>
  <si>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</si>
  <si>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</si>
  <si>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</si>
  <si>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</si>
  <si>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</si>
  <si>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</si>
  <si>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</si>
  <si>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</si>
  <si>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</si>
  <si>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</si>
  <si>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</si>
  <si>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</si>
  <si>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</si>
  <si>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</si>
  <si>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</si>
  <si>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</si>
  <si>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</si>
  <si>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</si>
  <si>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</si>
  <si>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</si>
  <si>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</si>
  <si>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</si>
  <si>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</si>
  <si>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</si>
  <si>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</si>
  <si>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</si>
  <si>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</si>
  <si>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</si>
  <si>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</si>
  <si>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</si>
  <si>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</si>
  <si>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</si>
  <si>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</si>
  <si>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</si>
  <si>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</si>
  <si>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</si>
  <si>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</si>
  <si>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</si>
  <si>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</si>
  <si>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</si>
  <si>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</si>
  <si>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</si>
  <si>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</si>
  <si>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</si>
  <si>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</si>
  <si>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</si>
  <si>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</si>
  <si>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</si>
  <si>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</si>
  <si>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</si>
  <si>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</si>
  <si>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</si>
  <si>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</si>
  <si>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</si>
  <si>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</si>
  <si>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</si>
  <si>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</si>
  <si>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</si>
  <si>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</si>
  <si>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</si>
  <si>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</si>
  <si>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</si>
  <si>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</si>
  <si>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</si>
  <si>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</si>
  <si>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</si>
  <si>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</si>
  <si>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</si>
  <si>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</si>
  <si>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</si>
  <si>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</si>
  <si>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</si>
  <si>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</si>
  <si>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</si>
  <si>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</si>
  <si>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</si>
  <si>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</si>
  <si>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</si>
  <si>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</si>
  <si>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</si>
  <si>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</si>
  <si>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</si>
  <si>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</si>
  <si>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</si>
  <si>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</si>
  <si>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</si>
  <si>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</si>
  <si>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</si>
  <si>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</si>
  <si>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</si>
  <si>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</si>
  <si>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</si>
  <si>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</si>
  <si>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</si>
  <si>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</si>
  <si>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</si>
  <si>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</si>
  <si>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</si>
  <si>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</si>
  <si>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</si>
  <si>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</si>
  <si>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</si>
  <si>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</si>
  <si>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</si>
  <si>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</si>
  <si>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</si>
  <si>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</si>
  <si>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</si>
  <si>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</si>
  <si>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</si>
  <si>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</si>
  <si>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</si>
  <si>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</si>
  <si>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</si>
  <si>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</si>
  <si>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</si>
  <si>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</si>
  <si>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</si>
  <si>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</si>
  <si>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</si>
  <si>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</si>
  <si>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</si>
  <si>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</si>
  <si>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</si>
  <si>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</si>
  <si>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</si>
  <si>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</si>
  <si>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</si>
  <si>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</si>
  <si>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</si>
  <si>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</si>
  <si>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</si>
  <si>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</si>
  <si>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</si>
  <si>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</si>
  <si>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</si>
  <si>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</si>
  <si>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</si>
  <si>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</si>
  <si>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</si>
  <si>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</si>
  <si>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</si>
  <si>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</si>
  <si>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</si>
  <si>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</si>
  <si>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</si>
  <si>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</si>
  <si>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</si>
  <si>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</si>
  <si>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</si>
  <si>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</si>
  <si>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</si>
  <si>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</si>
  <si>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</si>
  <si>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</si>
  <si>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</si>
  <si>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</si>
  <si>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</si>
  <si>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</si>
  <si>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</si>
  <si>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</si>
  <si>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</si>
  <si>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</si>
  <si>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</si>
  <si>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</si>
  <si>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</si>
  <si>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</si>
  <si>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</si>
  <si>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</si>
  <si>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</si>
  <si>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</si>
  <si>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</si>
  <si>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</si>
  <si>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</si>
  <si>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</si>
  <si>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</si>
  <si>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</si>
  <si>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</si>
  <si>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</si>
  <si>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</si>
  <si>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</si>
  <si>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</si>
  <si>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</si>
  <si>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</si>
  <si>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</si>
  <si>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</si>
  <si>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</si>
  <si>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</si>
  <si>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</si>
  <si>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</si>
  <si>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</si>
  <si>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</si>
  <si>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</si>
  <si>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</si>
  <si>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</si>
  <si>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</si>
  <si>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</si>
  <si>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</si>
  <si>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</si>
  <si>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</si>
  <si>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</si>
  <si>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</si>
  <si>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</si>
  <si>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</si>
  <si>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</si>
  <si>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</si>
  <si>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</si>
  <si>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</si>
  <si>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</si>
  <si>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</si>
  <si>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</si>
  <si>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</si>
  <si>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</si>
  <si>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</si>
  <si>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</si>
  <si>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</si>
  <si>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</si>
  <si>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</si>
  <si>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</si>
  <si>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</si>
  <si>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</si>
  <si>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</si>
  <si>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</si>
  <si>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</si>
  <si>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</si>
  <si>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</si>
  <si>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</si>
  <si>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</si>
  <si>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</si>
  <si>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</si>
  <si>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</si>
  <si>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</si>
  <si>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</si>
  <si>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</si>
  <si>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</si>
  <si>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</si>
  <si>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</si>
  <si>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</si>
  <si>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</si>
  <si>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</si>
  <si>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</si>
  <si>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</si>
  <si>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</si>
  <si>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</si>
  <si>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</si>
  <si>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</si>
  <si>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</si>
  <si>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</si>
  <si>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</si>
  <si>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</si>
  <si>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</si>
  <si>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</si>
  <si>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</si>
  <si>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</si>
  <si>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</si>
  <si>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</si>
  <si>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</si>
  <si>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</si>
  <si>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</si>
  <si>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</si>
  <si>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</si>
  <si>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</si>
  <si>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</si>
  <si>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</si>
  <si>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</si>
  <si>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</si>
  <si>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</si>
  <si>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</si>
  <si>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</si>
  <si>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</si>
  <si>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</si>
  <si>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</si>
  <si>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</si>
  <si>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</si>
  <si>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</si>
  <si>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</si>
  <si>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</si>
  <si>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</si>
  <si>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</si>
  <si>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</si>
  <si>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</si>
  <si>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</si>
  <si>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</si>
  <si>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</si>
  <si>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</si>
  <si>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</si>
  <si>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</si>
  <si>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</si>
  <si>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</si>
  <si>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</si>
  <si>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</si>
  <si>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</si>
  <si>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</si>
  <si>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</si>
  <si>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</si>
  <si>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</si>
  <si>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</si>
  <si>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</si>
  <si>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</si>
  <si>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</si>
  <si>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</si>
  <si>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</si>
  <si>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</si>
  <si>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</si>
  <si>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</si>
  <si>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</si>
  <si>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</si>
  <si>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</si>
  <si>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</si>
  <si>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</si>
  <si>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</si>
  <si>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</si>
  <si>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</si>
  <si>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</si>
  <si>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</si>
  <si>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</si>
  <si>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</si>
  <si>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</si>
  <si>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</si>
  <si>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</si>
  <si>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</si>
  <si>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</si>
  <si>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</si>
  <si>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</si>
  <si>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</si>
  <si>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</si>
  <si>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</si>
  <si>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</si>
  <si>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</si>
  <si>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</si>
  <si>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</si>
  <si>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</si>
  <si>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</si>
  <si>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</si>
  <si>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</si>
  <si>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</si>
  <si>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</si>
  <si>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</si>
  <si>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</si>
  <si>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</si>
  <si>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</si>
  <si>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</si>
  <si>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</si>
  <si>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</si>
  <si>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</si>
  <si>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</si>
  <si>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</si>
  <si>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</si>
  <si>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</si>
  <si>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</si>
  <si>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</si>
  <si>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</si>
  <si>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</si>
  <si>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</si>
  <si>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</si>
  <si>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</si>
  <si>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</si>
  <si>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</si>
  <si>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</si>
  <si>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</si>
  <si>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</si>
  <si>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</si>
  <si>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</si>
  <si>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</si>
  <si>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</si>
  <si>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</si>
  <si>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</si>
  <si>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</si>
  <si>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</si>
  <si>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</si>
  <si>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</si>
  <si>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</si>
  <si>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</si>
  <si>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</si>
  <si>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</si>
  <si>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</si>
  <si>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</si>
  <si>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</si>
  <si>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</si>
  <si>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</si>
  <si>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</si>
  <si>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</si>
  <si>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</si>
  <si>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</si>
  <si>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</si>
  <si>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</si>
  <si>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</si>
  <si>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</si>
  <si>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</si>
  <si>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</si>
  <si>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</si>
  <si>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</si>
  <si>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</si>
  <si>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</si>
  <si>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</si>
  <si>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</si>
  <si>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</si>
  <si>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</si>
  <si>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</si>
  <si>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</si>
  <si>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</si>
  <si>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</si>
  <si>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</si>
  <si>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</si>
  <si>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</si>
  <si>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</si>
  <si>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</si>
  <si>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</si>
  <si>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</si>
  <si>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</si>
  <si>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</si>
  <si>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</si>
  <si>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</si>
  <si>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</si>
  <si>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</si>
  <si>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</si>
  <si>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</si>
  <si>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</si>
  <si>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</si>
  <si>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</si>
  <si>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</si>
  <si>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</si>
  <si>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</si>
  <si>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</si>
  <si>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</si>
  <si>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</si>
  <si>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</si>
  <si>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</si>
  <si>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</si>
  <si>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</si>
  <si>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</si>
  <si>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</si>
  <si>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</si>
  <si>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</si>
  <si>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</si>
  <si>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</si>
  <si>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</si>
  <si>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</si>
  <si>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</si>
  <si>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</si>
  <si>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</si>
  <si>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</si>
  <si>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</si>
  <si>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</si>
  <si>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</si>
  <si>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</si>
  <si>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</si>
  <si>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</si>
  <si>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</si>
  <si>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</si>
  <si>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</si>
  <si>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</si>
  <si>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</si>
  <si>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</si>
  <si>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</si>
  <si>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</si>
  <si>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</si>
  <si>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</si>
  <si>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</si>
  <si>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</si>
  <si>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</si>
  <si>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</si>
  <si>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</si>
  <si>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</si>
  <si>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</si>
  <si>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</si>
  <si>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</si>
  <si>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</si>
  <si>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</si>
  <si>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</si>
  <si>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</si>
  <si>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</si>
  <si>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</si>
  <si>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</si>
  <si>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</si>
  <si>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</si>
  <si>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</si>
  <si>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</si>
  <si>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</si>
  <si>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</si>
  <si>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</si>
  <si>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</si>
  <si>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</si>
  <si>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</si>
  <si>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</si>
  <si>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</si>
  <si>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</si>
  <si>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</si>
  <si>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</si>
  <si>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</si>
  <si>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</si>
  <si>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</si>
  <si>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</si>
  <si>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</si>
  <si>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</si>
  <si>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</si>
  <si>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</si>
  <si>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</si>
  <si>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</si>
  <si>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</si>
  <si>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</si>
  <si>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</si>
  <si>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</si>
  <si>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</si>
  <si>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</si>
  <si>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</si>
  <si>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</si>
  <si>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</si>
  <si>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</si>
  <si>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</si>
  <si>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</si>
  <si>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</si>
  <si>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</si>
  <si>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</si>
  <si>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</si>
  <si>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</si>
  <si>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</si>
  <si>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</si>
  <si>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</si>
  <si>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</si>
  <si>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</si>
  <si>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</si>
  <si>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</si>
  <si>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</si>
  <si>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</si>
  <si>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</si>
  <si>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</si>
  <si>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</si>
  <si>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</si>
  <si>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</si>
  <si>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</si>
  <si>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</si>
  <si>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</si>
  <si>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</si>
  <si>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</si>
  <si>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</si>
  <si>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</si>
  <si>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</si>
  <si>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</si>
  <si>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</si>
  <si>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</si>
  <si>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</si>
  <si>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</si>
  <si>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</si>
  <si>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</si>
  <si>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</si>
  <si>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</si>
  <si>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</si>
  <si>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</si>
  <si>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</si>
  <si>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</si>
  <si>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</si>
  <si>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</si>
  <si>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</si>
  <si>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</si>
  <si>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</si>
  <si>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</si>
  <si>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</si>
  <si>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</si>
  <si>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</si>
  <si>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</si>
  <si>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</si>
  <si>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</si>
  <si>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</si>
  <si>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</si>
  <si>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</si>
  <si>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</si>
  <si>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</si>
  <si>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</si>
  <si>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</si>
  <si>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</si>
  <si>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</si>
  <si>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</si>
  <si>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</si>
  <si>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</si>
  <si>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</si>
  <si>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</si>
  <si>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</si>
  <si>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</si>
  <si>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</si>
  <si>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</si>
  <si>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</si>
  <si>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</si>
  <si>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</si>
  <si>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</si>
  <si>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</si>
  <si>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</si>
  <si>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</si>
  <si>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</si>
  <si>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</si>
  <si>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</si>
  <si>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</si>
  <si>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</si>
  <si>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</si>
  <si>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</si>
  <si>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</si>
  <si>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</si>
  <si>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</si>
  <si>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</si>
  <si>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</si>
  <si>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</si>
  <si>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</si>
  <si>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</si>
  <si>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</si>
  <si>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</si>
  <si>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</si>
  <si>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</si>
  <si>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</si>
  <si>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</si>
  <si>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</si>
  <si>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</si>
  <si>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</si>
  <si>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</si>
  <si>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</si>
  <si>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</si>
  <si>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</si>
  <si>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</si>
  <si>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</si>
  <si>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</si>
  <si>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</si>
  <si>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</si>
  <si>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</si>
  <si>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</si>
  <si>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</si>
  <si>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</si>
  <si>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</si>
  <si>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</si>
  <si>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</si>
  <si>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</si>
  <si>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</si>
  <si>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</si>
  <si>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</si>
  <si>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</si>
  <si>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</si>
  <si>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</si>
  <si>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</si>
  <si>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</si>
  <si>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</si>
  <si>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</si>
  <si>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</si>
  <si>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</si>
  <si>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</si>
  <si>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</si>
  <si>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</si>
  <si>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</si>
  <si>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</si>
  <si>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</si>
  <si>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</si>
  <si>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</si>
  <si>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</si>
  <si>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</si>
  <si>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</si>
  <si>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</si>
  <si>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</si>
  <si>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</si>
  <si>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</si>
  <si>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</si>
  <si>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</si>
  <si>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</si>
  <si>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</si>
  <si>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</si>
  <si>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</si>
  <si>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</si>
  <si>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</si>
  <si>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</si>
  <si>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</si>
  <si>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</si>
  <si>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</si>
  <si>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</si>
  <si>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</si>
  <si>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</si>
  <si>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</si>
  <si>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</si>
  <si>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</si>
  <si>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</si>
  <si>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</si>
  <si>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</si>
  <si>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</si>
  <si>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</si>
  <si>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</si>
  <si>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</si>
  <si>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</si>
  <si>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</si>
  <si>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</si>
  <si>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</si>
  <si>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</si>
  <si>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</si>
  <si>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</si>
  <si>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</si>
  <si>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</si>
  <si>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</si>
  <si>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</si>
  <si>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</si>
  <si>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</si>
  <si>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</si>
  <si>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</si>
  <si>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</si>
  <si>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</si>
  <si>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</si>
  <si>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</si>
  <si>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</si>
  <si>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</si>
  <si>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</si>
  <si>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</si>
  <si>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</si>
  <si>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</si>
  <si>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</si>
  <si>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</si>
  <si>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</si>
  <si>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</si>
  <si>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</si>
  <si>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</si>
  <si>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</si>
  <si>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</si>
  <si>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</si>
  <si>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</si>
  <si>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</si>
  <si>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</si>
  <si>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</si>
  <si>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</si>
  <si>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</si>
  <si>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</si>
  <si>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</si>
  <si>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</si>
  <si>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</si>
  <si>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</si>
  <si>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</si>
  <si>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</si>
  <si>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</si>
  <si>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</si>
  <si>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</si>
  <si>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</si>
  <si>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</si>
  <si>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</si>
  <si>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</si>
  <si>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</si>
  <si>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</si>
  <si>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</si>
  <si>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</si>
  <si>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</si>
  <si>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</si>
  <si>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</si>
  <si>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</si>
  <si>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</si>
  <si>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</si>
  <si>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</si>
  <si>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</si>
  <si>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</si>
  <si>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</si>
  <si>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</si>
  <si>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</si>
  <si>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</si>
  <si>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</si>
  <si>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</si>
  <si>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</si>
  <si>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</si>
  <si>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</si>
  <si>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</si>
  <si>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</si>
  <si>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</si>
  <si>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</si>
  <si>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</si>
  <si>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</si>
  <si>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</si>
  <si>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</si>
  <si>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</si>
  <si>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</si>
  <si>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</si>
  <si>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</si>
  <si>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</si>
  <si>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</si>
  <si>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</si>
  <si>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</si>
  <si>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</si>
  <si>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</si>
  <si>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</si>
  <si>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</si>
  <si>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</si>
  <si>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</si>
  <si>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</si>
  <si>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</si>
  <si>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</si>
  <si>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</si>
  <si>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</si>
  <si>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</si>
  <si>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</si>
  <si>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</si>
  <si>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</si>
  <si>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</si>
  <si>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</si>
  <si>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</si>
  <si>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</si>
  <si>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</si>
  <si>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</si>
  <si>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</si>
  <si>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</si>
  <si>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</si>
  <si>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</si>
  <si>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</si>
  <si>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</si>
  <si>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</si>
  <si>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</si>
  <si>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</si>
  <si>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</si>
  <si>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</si>
  <si>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</si>
  <si>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</si>
  <si>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</si>
  <si>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</si>
  <si>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</si>
  <si>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</si>
  <si>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</si>
  <si>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</si>
  <si>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</si>
  <si>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</si>
  <si>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</si>
  <si>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</si>
  <si>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</si>
  <si>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</si>
  <si>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</si>
  <si>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</si>
  <si>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</si>
  <si>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</si>
  <si>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</si>
  <si>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</si>
  <si>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</si>
  <si>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</si>
  <si>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</si>
  <si>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</si>
  <si>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</si>
  <si>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</si>
  <si>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</si>
  <si>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</si>
  <si>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</si>
  <si>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</si>
  <si>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</si>
  <si>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</si>
  <si>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</si>
  <si>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</si>
  <si>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</si>
  <si>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</si>
  <si>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</si>
  <si>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</si>
  <si>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</si>
  <si>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</si>
  <si>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</si>
  <si>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</si>
  <si>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</si>
  <si>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</si>
  <si>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</si>
  <si>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</si>
  <si>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</si>
  <si>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</si>
  <si>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</si>
  <si>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</si>
  <si>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</si>
  <si>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</si>
  <si>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</si>
  <si>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</si>
  <si>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</si>
  <si>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</si>
  <si>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</si>
  <si>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</si>
  <si>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</si>
  <si>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</si>
  <si>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</si>
  <si>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</si>
  <si>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</si>
  <si>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</si>
  <si>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</si>
  <si>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</si>
  <si>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</si>
  <si>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</si>
  <si>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</si>
  <si>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</si>
  <si>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</si>
  <si>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</si>
  <si>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</si>
  <si>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</si>
  <si>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</si>
  <si>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</si>
  <si>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</si>
  <si>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</si>
  <si>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</si>
  <si>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</si>
  <si>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</si>
  <si>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</si>
  <si>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</si>
  <si>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</si>
  <si>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</si>
  <si>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</si>
  <si>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</si>
  <si>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</si>
  <si>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</si>
  <si>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</si>
  <si>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</si>
  <si>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</si>
  <si>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</si>
  <si>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</si>
  <si>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</si>
  <si>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</si>
  <si>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</si>
  <si>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</si>
  <si>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</si>
  <si>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</si>
  <si>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</si>
  <si>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</si>
  <si>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</si>
  <si>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</si>
  <si>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</si>
  <si>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</si>
  <si>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</si>
  <si>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</si>
  <si>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</si>
  <si>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</si>
  <si>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</si>
  <si>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</si>
  <si>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</si>
  <si>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</si>
  <si>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</si>
  <si>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</si>
  <si>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</si>
  <si>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</si>
  <si>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</si>
  <si>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</si>
  <si>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</si>
  <si>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</si>
  <si>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</si>
  <si>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</si>
  <si>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</si>
  <si>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</si>
  <si>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</si>
  <si>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</si>
  <si>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</si>
  <si>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</si>
  <si>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</si>
  <si>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</si>
  <si>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</si>
  <si>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</si>
  <si>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</si>
  <si>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</si>
  <si>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</si>
  <si>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</si>
  <si>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</si>
  <si>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</si>
  <si>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</si>
  <si>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</si>
  <si>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</si>
  <si>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</si>
  <si>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</si>
  <si>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</si>
  <si>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</si>
  <si>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</si>
  <si>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</si>
  <si>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</si>
  <si>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</si>
  <si>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</si>
  <si>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</si>
  <si>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</si>
  <si>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</si>
  <si>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</si>
  <si>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</si>
  <si>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</si>
  <si>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</si>
  <si>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</si>
  <si>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</si>
  <si>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</si>
  <si>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</si>
  <si>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</si>
  <si>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</si>
  <si>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</si>
  <si>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</si>
  <si>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</si>
  <si>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</si>
  <si>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</si>
  <si>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</si>
  <si>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</si>
  <si>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</si>
  <si>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</si>
  <si>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</si>
  <si>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</si>
  <si>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</si>
  <si>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</si>
  <si>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</si>
  <si>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</si>
  <si>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</si>
  <si>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</si>
  <si>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</si>
  <si>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</si>
  <si>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</si>
  <si>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</si>
  <si>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</si>
  <si>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</si>
  <si>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</si>
  <si>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</si>
  <si>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</si>
  <si>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</si>
  <si>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</si>
  <si>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</si>
  <si>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</si>
  <si>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</si>
  <si>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</si>
  <si>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</si>
  <si>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</si>
  <si>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</si>
  <si>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</si>
  <si>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</si>
  <si>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</si>
  <si>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</si>
  <si>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</si>
  <si>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</si>
  <si>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</si>
  <si>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</si>
  <si>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</si>
  <si>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</si>
  <si>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</si>
  <si>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</si>
  <si>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</si>
  <si>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</si>
  <si>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</si>
  <si>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</si>
  <si>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</si>
  <si>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</si>
  <si>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</si>
  <si>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</si>
  <si>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</si>
  <si>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</si>
  <si>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</si>
  <si>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</si>
  <si>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</si>
  <si>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</si>
  <si>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</si>
  <si>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</si>
  <si>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</si>
  <si>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</si>
  <si>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</si>
  <si>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</si>
  <si>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</si>
  <si>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</si>
  <si>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</si>
  <si>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</si>
  <si>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</si>
  <si>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</si>
  <si>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</si>
  <si>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</si>
  <si>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</si>
  <si>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</si>
  <si>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</si>
  <si>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</si>
  <si>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</si>
  <si>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</si>
  <si>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</si>
  <si>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</si>
  <si>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</si>
  <si>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</si>
  <si>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</si>
  <si>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</si>
  <si>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</si>
  <si>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</si>
  <si>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</si>
  <si>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</si>
  <si>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</si>
  <si>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</si>
  <si>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</si>
  <si>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</si>
  <si>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</si>
  <si>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</si>
  <si>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</si>
  <si>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</si>
  <si>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</si>
  <si>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</si>
  <si>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</si>
  <si>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</si>
  <si>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</si>
  <si>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</si>
  <si>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</si>
  <si>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</si>
  <si>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</si>
  <si>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</si>
  <si>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</si>
  <si>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</si>
  <si>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</si>
  <si>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</si>
  <si>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</si>
  <si>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</si>
  <si>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</si>
  <si>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</si>
  <si>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</si>
  <si>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</si>
  <si>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</si>
  <si>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</si>
  <si>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</si>
  <si>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</si>
  <si>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</si>
  <si>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</si>
  <si>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</si>
  <si>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</si>
  <si>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</si>
  <si>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</si>
  <si>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</si>
  <si>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</si>
  <si>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</si>
  <si>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</si>
  <si>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</si>
  <si>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</si>
  <si>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</si>
  <si>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</si>
  <si>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</si>
  <si>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</si>
  <si>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</si>
  <si>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</si>
  <si>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</si>
  <si>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</si>
  <si>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</si>
  <si>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</si>
  <si>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</si>
  <si>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</si>
  <si>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</si>
  <si>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</si>
  <si>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</si>
  <si>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</si>
  <si>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</si>
  <si>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</si>
  <si>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</si>
  <si>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</si>
  <si>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</si>
  <si>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</si>
  <si>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</si>
  <si>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</si>
  <si>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</si>
  <si>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</si>
  <si>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</si>
  <si>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</si>
  <si>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</si>
  <si>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</si>
  <si>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</si>
  <si>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</si>
  <si>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</si>
  <si>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</si>
  <si>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</si>
  <si>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</si>
  <si>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</si>
  <si>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</si>
  <si>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</si>
  <si>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</si>
  <si>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</si>
  <si>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</si>
  <si>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</si>
  <si>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</si>
  <si>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</si>
  <si>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</si>
  <si>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</si>
  <si>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</si>
  <si>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</si>
  <si>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</si>
  <si>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</si>
  <si>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</si>
  <si>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</si>
  <si>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</si>
  <si>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</si>
  <si>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</si>
  <si>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</si>
  <si>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</si>
  <si>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</si>
  <si>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</si>
  <si>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</si>
  <si>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</si>
  <si>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</si>
  <si>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</si>
  <si>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</si>
  <si>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</si>
  <si>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</si>
  <si>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</si>
  <si>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</si>
  <si>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</si>
  <si>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</si>
  <si>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</si>
  <si>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</si>
  <si>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</si>
  <si>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Example Bank</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</si>
  <si>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</si>
  <si>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</si>
  <si>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</si>
  <si>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</si>
  <si>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</si>
  <si>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</si>
  <si>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</si>
  <si>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</si>
  <si>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</si>
  <si>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</si>
  <si>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</si>
  <si>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</si>
  <si>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</si>
  <si>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</si>
  <si>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</si>
  <si>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</si>
  <si>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</si>
  <si>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</si>
  <si>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</si>
  <si>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</si>
  <si>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</si>
  <si>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</si>
  <si>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</si>
  <si>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</si>
  <si>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</si>
  <si>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</si>
  <si>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</si>
  <si>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</si>
  <si>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</si>
  <si>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</si>
  <si>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</si>
  <si>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</si>
  <si>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</si>
  <si>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</si>
  <si>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</si>
  <si>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</si>
  <si>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</si>
  <si>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</si>
  <si>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</si>
  <si>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</si>
  <si>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</si>
  <si>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</si>
  <si>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</si>
  <si>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</si>
  <si>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</si>
  <si>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</si>
  <si>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</si>
  <si>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</si>
  <si>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</si>
  <si>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</si>
  <si>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</si>
  <si>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</si>
  <si>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</si>
  <si>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</si>
  <si>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</si>
  <si>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</si>
  <si>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</si>
  <si>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</si>
  <si>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</si>
  <si>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</si>
  <si>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</si>
  <si>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</si>
  <si>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</si>
  <si>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</si>
  <si>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</si>
  <si>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</si>
  <si>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</si>
  <si>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</si>
  <si>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</si>
  <si>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</si>
  <si>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</si>
  <si>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</si>
  <si>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</si>
  <si>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</si>
  <si>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</si>
  <si>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</si>
  <si>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</si>
  <si>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</si>
  <si>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</si>
  <si>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</si>
  <si>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</si>
  <si>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</si>
  <si>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</si>
  <si>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</si>
  <si>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</si>
  <si>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</si>
  <si>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</si>
  <si>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</si>
  <si>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</si>
  <si>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</si>
  <si>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</si>
  <si>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</si>
  <si>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</si>
  <si>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</si>
  <si>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</si>
  <si>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</si>
  <si>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</si>
  <si>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</si>
  <si>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</si>
  <si>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</si>
  <si>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</si>
  <si>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</si>
  <si>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[link on the issuer's website to the objective criteria the labelled pool is committed to]</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</si>
  <si>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</si>
  <si>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</si>
  <si>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</si>
  <si>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</si>
  <si>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</si>
  <si>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</si>
  <si>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</si>
  <si>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</si>
  <si>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</si>
  <si>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</si>
  <si>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</si>
  <si>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</si>
  <si>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</si>
  <si>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</si>
  <si>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</si>
  <si>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</si>
  <si>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</si>
  <si>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</si>
  <si>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</si>
  <si>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</si>
  <si>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</si>
  <si>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</si>
  <si>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</si>
  <si>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</si>
  <si>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</si>
  <si>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</si>
  <si>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</si>
  <si>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</si>
  <si>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</si>
  <si>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</si>
  <si>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</si>
  <si>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</si>
  <si>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</si>
  <si>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</si>
  <si>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</si>
  <si>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</si>
  <si>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</si>
  <si>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</si>
  <si>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</si>
  <si>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</si>
  <si>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</si>
  <si>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</si>
  <si>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</si>
  <si>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</si>
  <si>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</si>
  <si>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</si>
  <si>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</si>
  <si>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</si>
  <si>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</si>
  <si>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</si>
  <si>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</si>
  <si>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</si>
  <si>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</si>
  <si>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</si>
  <si>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</si>
  <si>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</si>
  <si>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</si>
  <si>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</si>
  <si>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</si>
  <si>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</si>
  <si>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</si>
  <si>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</si>
  <si>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</si>
  <si>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</si>
  <si>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</si>
  <si>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</si>
  <si>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</si>
  <si>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</si>
  <si>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</si>
  <si>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</si>
  <si>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</si>
  <si>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</si>
  <si>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</si>
  <si>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</si>
  <si>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</si>
  <si>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</si>
  <si>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</si>
  <si>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</si>
  <si>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</si>
  <si>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</si>
  <si>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</si>
  <si>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</si>
  <si>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</si>
  <si>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</si>
  <si>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</si>
  <si>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</si>
  <si>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</si>
  <si>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</si>
  <si>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</si>
  <si>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</si>
  <si>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</si>
  <si>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</si>
  <si>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</si>
  <si>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</si>
  <si>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</si>
  <si>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</si>
  <si>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</si>
  <si>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</si>
  <si>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</si>
  <si>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</si>
  <si>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</si>
  <si>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</si>
  <si>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</si>
  <si>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</si>
  <si>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</si>
  <si>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</si>
  <si>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</si>
  <si>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</si>
  <si>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</si>
  <si>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</si>
  <si>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</si>
  <si>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</si>
  <si>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</si>
  <si>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</si>
  <si>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</si>
  <si>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</si>
  <si>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</si>
  <si>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</si>
  <si>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</si>
  <si>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</si>
  <si>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</si>
  <si>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</si>
  <si>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</si>
  <si>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</si>
  <si>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</si>
  <si>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</si>
  <si>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</si>
  <si>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</si>
  <si>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</si>
  <si>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</si>
  <si>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</si>
  <si>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</si>
  <si>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</si>
  <si>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</si>
  <si>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</si>
  <si>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</si>
  <si>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</si>
  <si>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</si>
  <si>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</si>
  <si>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</si>
  <si>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</si>
  <si>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</si>
  <si>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</si>
  <si>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</si>
  <si>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</si>
  <si>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</si>
  <si>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</si>
  <si>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</si>
  <si>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</si>
  <si>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</si>
  <si>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</si>
  <si>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</si>
  <si>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</si>
  <si>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</si>
  <si>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</si>
  <si>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</si>
  <si>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</si>
  <si>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</si>
  <si>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</si>
  <si>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</si>
  <si>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</si>
  <si>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</si>
  <si>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</si>
  <si>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</si>
  <si>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</si>
  <si>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</si>
  <si>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</si>
  <si>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</si>
  <si>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</si>
  <si>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</si>
  <si>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</si>
  <si>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</si>
  <si>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</si>
  <si>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</si>
  <si>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</si>
  <si>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</si>
  <si>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</si>
  <si>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</si>
  <si>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</si>
  <si>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</si>
  <si>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</si>
  <si>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</si>
  <si>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</si>
  <si>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</si>
  <si>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</si>
  <si>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</si>
  <si>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</si>
  <si>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</si>
  <si>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</si>
  <si>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</si>
  <si>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</si>
  <si>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</si>
  <si>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</si>
  <si>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</si>
  <si>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</si>
  <si>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</si>
  <si>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</si>
  <si>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</si>
  <si>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</si>
  <si>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</si>
  <si>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</si>
  <si>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</si>
  <si>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</si>
  <si>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</si>
  <si>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</si>
  <si>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</si>
  <si>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</si>
  <si>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</si>
  <si>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</si>
  <si>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</si>
  <si>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</si>
  <si>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</si>
  <si>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</si>
  <si>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</si>
  <si>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</si>
  <si>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</si>
  <si>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</si>
  <si>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</si>
  <si>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</si>
  <si>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</si>
  <si>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</si>
  <si>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</si>
  <si>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</si>
  <si>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</si>
  <si>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</si>
  <si>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</si>
  <si>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</si>
  <si>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</si>
  <si>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</si>
  <si>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</si>
  <si>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</si>
  <si>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</si>
  <si>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</si>
  <si>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</si>
  <si>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</si>
  <si>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</si>
  <si>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</si>
  <si>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</si>
  <si>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</si>
  <si>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</si>
  <si>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</si>
  <si>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</si>
  <si>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</si>
  <si>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</si>
  <si>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</si>
  <si>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</si>
  <si>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</si>
  <si>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</si>
  <si>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</si>
  <si>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</si>
  <si>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</si>
  <si>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</si>
  <si>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</si>
  <si>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</si>
  <si>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</si>
  <si>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</si>
  <si>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</si>
  <si>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</si>
  <si>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</si>
  <si>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</si>
  <si>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</si>
  <si>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</si>
  <si>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</si>
  <si>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</si>
  <si>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</si>
  <si>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</si>
  <si>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</si>
  <si>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</si>
  <si>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</si>
  <si>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</si>
  <si>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</si>
  <si>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</si>
  <si>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</si>
  <si>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</si>
  <si>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</si>
  <si>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</si>
  <si>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</si>
  <si>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</si>
  <si>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</si>
  <si>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</si>
  <si>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</si>
  <si>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</si>
  <si>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</si>
  <si>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</si>
  <si>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</si>
  <si>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</si>
  <si>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</si>
  <si>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</si>
  <si>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</si>
  <si>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</si>
  <si>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</si>
  <si>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</si>
  <si>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</si>
  <si>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</si>
  <si>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</si>
  <si>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</si>
  <si>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</si>
  <si>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</si>
  <si>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</si>
  <si>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</si>
  <si>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</si>
  <si>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</si>
  <si>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</si>
  <si>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</si>
  <si>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</si>
  <si>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</si>
  <si>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</si>
  <si>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</si>
  <si>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</si>
  <si>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</si>
  <si>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</si>
  <si>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</si>
  <si>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</si>
  <si>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</si>
  <si>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</si>
  <si>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</si>
  <si>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</si>
  <si>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</si>
  <si>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</si>
  <si>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</si>
  <si>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</si>
  <si>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</si>
  <si>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</si>
  <si>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</si>
  <si>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</si>
  <si>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</si>
  <si>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</si>
  <si>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</si>
  <si>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</si>
  <si>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</si>
  <si>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</si>
  <si>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</si>
  <si>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</si>
  <si>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</si>
  <si>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</si>
  <si>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</si>
  <si>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</si>
  <si>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</si>
  <si>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</si>
  <si>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</si>
  <si>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</si>
  <si>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</si>
  <si>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</si>
  <si>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</si>
  <si>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</si>
  <si>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</si>
  <si>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</si>
  <si>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</si>
  <si>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</si>
  <si>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</si>
  <si>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</si>
  <si>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</si>
  <si>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</si>
  <si>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</si>
  <si>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</si>
  <si>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</si>
  <si>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</si>
  <si>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</si>
  <si>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</si>
  <si>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</si>
  <si>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</si>
  <si>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</si>
  <si>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</si>
  <si>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</si>
  <si>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</si>
  <si>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</si>
  <si>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</si>
  <si>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</si>
  <si>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</si>
  <si>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</si>
  <si>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</si>
  <si>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</si>
  <si>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</si>
  <si>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</si>
  <si>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</si>
  <si>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</si>
  <si>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</si>
  <si>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</si>
  <si>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</si>
  <si>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</si>
  <si>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</si>
  <si>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</si>
  <si>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</si>
  <si>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</si>
  <si>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</si>
  <si>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</si>
  <si>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</si>
  <si>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</si>
  <si>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</si>
  <si>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</si>
  <si>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</si>
  <si>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</si>
  <si>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</si>
  <si>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</si>
  <si>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</si>
  <si>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</si>
  <si>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</si>
  <si>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</si>
  <si>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</si>
  <si>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</si>
  <si>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</si>
  <si>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</si>
  <si>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</si>
  <si>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</si>
  <si>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</si>
  <si>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</si>
  <si>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</si>
  <si>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</si>
  <si>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</si>
  <si>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</si>
  <si>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</si>
  <si>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</si>
  <si>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</si>
  <si>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</si>
  <si>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</si>
  <si>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</si>
  <si>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</si>
  <si>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</si>
  <si>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</si>
  <si>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</si>
  <si>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</si>
  <si>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</si>
  <si>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</si>
  <si>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</si>
  <si>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</si>
  <si>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</si>
  <si>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</si>
  <si>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</si>
  <si>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</si>
  <si>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</si>
  <si>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</si>
  <si>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</si>
  <si>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</si>
  <si>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</si>
  <si>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</si>
  <si>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</si>
  <si>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</si>
  <si>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</si>
  <si>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</si>
  <si>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</si>
  <si>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</si>
  <si>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</si>
  <si>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</si>
  <si>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</si>
  <si>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</si>
  <si>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</si>
  <si>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</si>
  <si>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</si>
  <si>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</si>
  <si>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</si>
  <si>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</si>
  <si>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</si>
  <si>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</si>
  <si>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</si>
  <si>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</si>
  <si>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</si>
  <si>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</si>
  <si>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</si>
  <si>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</si>
  <si>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</si>
  <si>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</si>
  <si>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</si>
  <si>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</si>
  <si>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</si>
  <si>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</si>
  <si>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</si>
  <si>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</si>
  <si>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</si>
  <si>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</si>
  <si>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</si>
  <si>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</si>
  <si>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</si>
  <si>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</si>
  <si>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</si>
  <si>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</si>
  <si>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</si>
  <si>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</si>
  <si>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</si>
  <si>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</si>
  <si>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</si>
  <si>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</si>
  <si>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</si>
  <si>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</si>
  <si>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</si>
  <si>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</si>
  <si>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</si>
  <si>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</si>
  <si>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</si>
  <si>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</si>
  <si>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</si>
  <si>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</si>
  <si>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</si>
  <si>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</si>
  <si>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</si>
  <si>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</si>
  <si>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</si>
  <si>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</si>
  <si>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</si>
  <si>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</si>
  <si>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</si>
  <si>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</si>
  <si>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</si>
  <si>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</si>
  <si>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</si>
  <si>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</si>
  <si>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</si>
  <si>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</si>
  <si>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</si>
  <si>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</si>
  <si>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</si>
  <si>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</si>
  <si>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</si>
  <si>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</si>
  <si>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</si>
  <si>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</si>
  <si>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</si>
  <si>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</si>
  <si>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</si>
  <si>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</si>
  <si>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</si>
  <si>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</si>
  <si>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</si>
  <si>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</si>
  <si>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</si>
  <si>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Temporary tab Harmonised Transparency Template - Optional COVID 19 impact</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</si>
  <si>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</si>
  <si>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</si>
  <si>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</si>
  <si>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</si>
  <si>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</si>
  <si>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</si>
  <si>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</si>
  <si>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</si>
  <si>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</si>
  <si>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</si>
  <si>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</si>
  <si>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</si>
  <si>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</si>
  <si>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</si>
  <si>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</si>
  <si>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</si>
  <si>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</si>
  <si>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</si>
  <si>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</si>
  <si>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</si>
  <si>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</si>
  <si>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</si>
  <si>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</si>
  <si>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</si>
  <si>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</si>
  <si>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</si>
  <si>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</si>
  <si>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</si>
  <si>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</si>
  <si>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</si>
  <si>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</si>
  <si>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</si>
  <si>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</si>
  <si>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</si>
  <si>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</si>
  <si>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</si>
  <si>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</si>
  <si>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</si>
  <si>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</si>
  <si>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</si>
  <si>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</si>
  <si>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</si>
  <si>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</si>
  <si>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</si>
  <si>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</si>
  <si>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</si>
  <si>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</si>
  <si>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</si>
  <si>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</si>
  <si>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</si>
  <si>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</si>
  <si>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</si>
  <si>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</si>
  <si>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</si>
  <si>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</si>
  <si>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</si>
  <si>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</si>
  <si>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</si>
  <si>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</si>
  <si>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</si>
  <si>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</si>
  <si>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</si>
  <si>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</si>
  <si>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</si>
  <si>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</si>
  <si>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</si>
  <si>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</si>
  <si>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</si>
  <si>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</si>
  <si>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</si>
  <si>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</si>
  <si>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</si>
  <si>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</si>
  <si>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</si>
  <si>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</si>
  <si>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</si>
  <si>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</si>
  <si>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</si>
  <si>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</si>
  <si>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</si>
  <si>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</si>
  <si>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</si>
  <si>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</si>
  <si>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</si>
  <si>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</si>
  <si>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</si>
  <si>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</si>
  <si>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</si>
  <si>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</si>
  <si>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</si>
  <si>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</si>
  <si>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</si>
  <si>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</si>
  <si>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</si>
  <si>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</si>
  <si>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</si>
  <si>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</si>
  <si>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</si>
  <si>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</si>
  <si>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</si>
  <si>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</si>
  <si>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</si>
  <si>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</si>
  <si>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</si>
  <si>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F1. Harmonised Transparency Template - Optional Sustainable Mortgage Data</t>
  </si>
  <si>
    <t>CONTENT OF TAB F1</t>
  </si>
  <si>
    <t>Worksheet F1: Optional Sustainable M data</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</si>
  <si>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</si>
  <si>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</si>
  <si>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</si>
  <si>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</si>
  <si>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</si>
  <si>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</si>
  <si>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</si>
  <si>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</si>
  <si>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</si>
  <si>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</si>
  <si>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</si>
  <si>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</si>
  <si>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</si>
  <si>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</si>
  <si>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</si>
  <si>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</si>
  <si>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</si>
  <si>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</si>
  <si>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</si>
  <si>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</si>
  <si>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</si>
  <si>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</si>
  <si>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</si>
  <si>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</si>
  <si>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</si>
  <si>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</si>
  <si>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</si>
  <si>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</si>
  <si>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</si>
  <si>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</si>
  <si>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</si>
  <si>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</si>
  <si>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</si>
  <si>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</si>
  <si>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</si>
  <si>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</si>
  <si>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</si>
  <si>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</si>
  <si>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</si>
  <si>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</si>
  <si>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</si>
  <si>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</si>
  <si>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</si>
  <si>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</si>
  <si>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</si>
  <si>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</si>
  <si>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</si>
  <si>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</si>
  <si>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</si>
  <si>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</si>
  <si>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</si>
  <si>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</si>
  <si>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</si>
  <si>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</si>
  <si>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</si>
  <si>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</si>
  <si>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</si>
  <si>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</si>
  <si>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</si>
  <si>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</si>
  <si>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</si>
  <si>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</si>
  <si>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</si>
  <si>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</si>
  <si>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</si>
  <si>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</si>
  <si>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</si>
  <si>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</si>
  <si>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</si>
  <si>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</si>
  <si>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</si>
  <si>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</si>
  <si>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</si>
  <si>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</si>
  <si>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</si>
  <si>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</si>
  <si>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</si>
  <si>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</si>
  <si>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</si>
  <si>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</si>
  <si>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</si>
  <si>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</si>
  <si>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</si>
  <si>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</si>
  <si>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</si>
  <si>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</si>
  <si>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</si>
  <si>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</si>
  <si>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</si>
  <si>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</si>
  <si>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</si>
  <si>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</si>
  <si>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</si>
  <si>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</si>
  <si>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</si>
  <si>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</si>
  <si>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</si>
  <si>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</si>
  <si>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OCOV.2.1.9</t>
  </si>
  <si>
    <t>OCOV.2.1.10</t>
  </si>
  <si>
    <t>[please insert here mortgages with extended moratoria]</t>
  </si>
  <si>
    <t>2022 Version</t>
  </si>
  <si>
    <t>HTT 2022</t>
  </si>
  <si>
    <t>1946 - 1960</t>
  </si>
  <si>
    <t xml:space="preserve">20. CO2 emission (kg of CO2 per year) - optional </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</si>
  <si>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</si>
  <si>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</si>
  <si>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</si>
  <si>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</si>
  <si>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</si>
  <si>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</si>
  <si>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</si>
  <si>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</si>
  <si>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</si>
  <si>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</si>
  <si>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</si>
  <si>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</si>
  <si>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</si>
  <si>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</si>
  <si>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</si>
  <si>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</si>
  <si>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</si>
  <si>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</si>
  <si>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</si>
  <si>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</si>
  <si>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</si>
  <si>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OHG.1.8</t>
  </si>
  <si>
    <t>OHG.1.9</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</si>
  <si>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</si>
  <si>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</si>
  <si>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</si>
  <si>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</si>
  <si>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</si>
  <si>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</si>
  <si>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</si>
  <si>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</si>
  <si>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</si>
  <si>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</si>
  <si>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</si>
  <si>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</si>
  <si>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</si>
  <si>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</si>
  <si>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</si>
  <si>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</si>
  <si>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</si>
  <si>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</si>
  <si>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</si>
  <si>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</si>
  <si>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</si>
  <si>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</si>
  <si>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</si>
  <si>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</si>
  <si>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</si>
  <si>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</si>
  <si>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</si>
  <si>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</si>
  <si>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</si>
  <si>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</si>
  <si>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</si>
  <si>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</si>
  <si>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</si>
  <si>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</si>
  <si>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</si>
  <si>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</si>
  <si>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</si>
  <si>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</si>
  <si>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</si>
  <si>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</si>
  <si>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</si>
  <si>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</si>
  <si>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</si>
  <si>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</si>
  <si>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</si>
  <si>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</si>
  <si>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</si>
  <si>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</si>
  <si>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</si>
  <si>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</si>
  <si>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</si>
  <si>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</si>
  <si>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</si>
  <si>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</si>
  <si>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</si>
  <si>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</si>
  <si>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</si>
  <si>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</si>
  <si>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</si>
  <si>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</si>
  <si>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</si>
  <si>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</si>
  <si>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</si>
  <si>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</si>
  <si>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</si>
  <si>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</si>
  <si>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</si>
  <si>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</si>
  <si>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</si>
  <si>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</si>
  <si>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</si>
  <si>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</si>
  <si>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</si>
  <si>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</si>
  <si>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</si>
  <si>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</si>
  <si>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</si>
  <si>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</si>
  <si>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</si>
  <si>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</si>
  <si>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</si>
  <si>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</si>
  <si>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</si>
  <si>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</si>
  <si>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</si>
  <si>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</si>
  <si>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</si>
  <si>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</si>
  <si>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</si>
  <si>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</si>
  <si>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</si>
  <si>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</si>
  <si>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</si>
  <si>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</si>
  <si>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</si>
  <si>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</si>
  <si>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</si>
  <si>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</si>
  <si>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</si>
  <si>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</si>
  <si>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</si>
  <si>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</si>
  <si>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</si>
  <si>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 xml:space="preserve">29. CO2 emission (kg of CO2 per year) - optional </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</si>
  <si>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</si>
  <si>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</si>
  <si>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</si>
  <si>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</si>
  <si>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</si>
  <si>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</si>
  <si>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</si>
  <si>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</si>
  <si>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</si>
  <si>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</si>
  <si>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</si>
  <si>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</si>
  <si>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</si>
  <si>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</si>
  <si>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</si>
  <si>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</si>
  <si>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</si>
  <si>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</si>
  <si>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</si>
  <si>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</si>
  <si>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</si>
  <si>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</si>
  <si>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</si>
  <si>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</si>
  <si>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</si>
  <si>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</si>
  <si>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</si>
  <si>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</si>
  <si>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</si>
  <si>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</si>
  <si>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</si>
  <si>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</si>
  <si>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</si>
  <si>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</si>
  <si>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</si>
  <si>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</si>
  <si>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</si>
  <si>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</si>
  <si>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</si>
  <si>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</si>
  <si>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</si>
  <si>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</si>
  <si>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</si>
  <si>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</si>
  <si>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</si>
  <si>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</si>
  <si>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</si>
  <si>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</si>
  <si>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</si>
  <si>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</si>
  <si>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</si>
  <si>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</si>
  <si>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</si>
  <si>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</si>
  <si>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</si>
  <si>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</si>
  <si>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</si>
  <si>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</si>
  <si>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</si>
  <si>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</si>
  <si>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</si>
  <si>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</si>
  <si>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</si>
  <si>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</si>
  <si>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</si>
  <si>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</si>
  <si>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</si>
  <si>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</si>
  <si>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</si>
  <si>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</si>
  <si>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</si>
  <si>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</si>
  <si>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</si>
  <si>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</si>
  <si>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</si>
  <si>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</si>
  <si>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</si>
  <si>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</si>
  <si>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</si>
  <si>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</si>
  <si>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</si>
  <si>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</si>
  <si>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</si>
  <si>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</si>
  <si>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</si>
  <si>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</si>
  <si>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</si>
  <si>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</si>
  <si>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</si>
  <si>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</si>
  <si>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</si>
  <si>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</si>
  <si>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</si>
  <si>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</si>
  <si>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</si>
  <si>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</si>
  <si>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</si>
  <si>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</si>
  <si>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</si>
  <si>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</si>
  <si>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</si>
  <si>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</si>
  <si>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</si>
  <si>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</si>
  <si>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</si>
  <si>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</si>
  <si>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</si>
  <si>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</si>
  <si>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</si>
  <si>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</si>
  <si>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</si>
  <si>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</si>
  <si>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</si>
  <si>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</si>
  <si>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</si>
  <si>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</si>
  <si>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</si>
  <si>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</si>
  <si>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</si>
  <si>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</si>
  <si>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</si>
  <si>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</si>
  <si>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</si>
  <si>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</si>
  <si>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</si>
  <si>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</si>
  <si>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</si>
  <si>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</si>
  <si>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</si>
  <si>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</si>
  <si>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</si>
  <si>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</si>
  <si>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</si>
  <si>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</si>
  <si>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</si>
  <si>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</si>
  <si>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</si>
  <si>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</si>
  <si>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</si>
  <si>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</si>
  <si>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</si>
  <si>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</si>
  <si>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</si>
  <si>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</si>
  <si>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</si>
  <si>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</si>
  <si>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</si>
  <si>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</si>
  <si>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</si>
  <si>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</si>
  <si>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</si>
  <si>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</si>
  <si>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</si>
  <si>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</si>
  <si>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</si>
  <si>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</si>
  <si>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</si>
  <si>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</si>
  <si>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</si>
  <si>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</si>
  <si>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</si>
  <si>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</si>
  <si>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</si>
  <si>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</si>
  <si>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</si>
  <si>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</si>
  <si>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</si>
  <si>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</si>
  <si>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</si>
  <si>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</si>
  <si>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</si>
  <si>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</si>
  <si>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</si>
  <si>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</si>
  <si>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</si>
  <si>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</si>
  <si>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</si>
  <si>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</si>
  <si>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</si>
  <si>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</si>
  <si>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</si>
  <si>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</si>
  <si>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</si>
  <si>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</si>
  <si>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</si>
  <si>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</si>
  <si>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</si>
  <si>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</si>
  <si>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</si>
  <si>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</si>
  <si>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</si>
  <si>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</si>
  <si>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</si>
  <si>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</si>
  <si>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</si>
  <si>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</si>
  <si>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</si>
  <si>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</si>
  <si>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</si>
  <si>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</si>
  <si>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</si>
  <si>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</si>
  <si>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</si>
  <si>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</si>
  <si>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</si>
  <si>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Updates for HTT 2022</t>
  </si>
  <si>
    <t>Here below the list of updates of HTT 2022 with respect to HTT 2021 agreed and implemented in accordance to the Label Committee Meeting decision of 13 September 2021</t>
  </si>
  <si>
    <t>Nykredit Realkredit A/S</t>
  </si>
  <si>
    <t>https://www.nykredit.com/en-gb/investor-relations/</t>
  </si>
  <si>
    <t>Y</t>
  </si>
  <si>
    <t>https://www.coveredbondlabel.com/issuer/84/</t>
  </si>
  <si>
    <t>Covered Bond Label</t>
  </si>
  <si>
    <t>N</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</si>
  <si>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</si>
  <si>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</si>
  <si>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</si>
  <si>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</si>
  <si>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</si>
  <si>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</si>
  <si>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</si>
  <si>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</si>
  <si>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</si>
  <si>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</si>
  <si>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</si>
  <si>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</si>
  <si>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</si>
  <si>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&gt; DKK 100m</t>
  </si>
  <si>
    <t>o/w Cooperative Housing</t>
  </si>
  <si>
    <t xml:space="preserve">A </t>
  </si>
  <si>
    <t>B</t>
  </si>
  <si>
    <t>C</t>
  </si>
  <si>
    <t>D</t>
  </si>
  <si>
    <t>E</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</si>
  <si>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</si>
  <si>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</si>
  <si>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</si>
  <si>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</si>
  <si>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</si>
  <si>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</si>
  <si>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</si>
  <si>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</si>
  <si>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</si>
  <si>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</si>
  <si>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</si>
  <si>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</si>
  <si>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</si>
  <si>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</si>
  <si>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</si>
  <si>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</si>
  <si>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</si>
  <si>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</si>
  <si>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</si>
  <si>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</si>
  <si>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</si>
  <si>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</si>
  <si>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</si>
  <si>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t>LIU16F6VZJSD6UKHD557</t>
  </si>
  <si>
    <t>Nykredit Bank A/S</t>
  </si>
  <si>
    <t>52965FONQ5NZKP0WZL45</t>
  </si>
  <si>
    <t>Total value of cover pool subtracted nominal value of covered bonds</t>
  </si>
  <si>
    <t>Minimum legal required OC of RWA</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</si>
  <si>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</si>
  <si>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</si>
  <si>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</si>
  <si>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</si>
  <si>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</si>
  <si>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</si>
  <si>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A and B label/estimate or equivalent labelled properties</t>
  </si>
  <si>
    <r>
      <t>New properties are bui</t>
    </r>
    <r>
      <rPr>
        <sz val="11"/>
        <color rgb="FF000000"/>
        <rFont val="Calibri"/>
        <family val="2"/>
      </rPr>
      <t>ldings constructed within the last 5 calender years</t>
    </r>
  </si>
  <si>
    <t>Lending to public housing (affordable housing)</t>
  </si>
  <si>
    <t>Nykredit Realkredit - Capital Center Residual</t>
  </si>
  <si>
    <t>ECBC National Label Transparency Template (NTT) for Danish issuers</t>
  </si>
  <si>
    <t>2021</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</si>
  <si>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</si>
  <si>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</si>
  <si>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</si>
  <si>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</si>
  <si>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</si>
  <si>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</si>
  <si>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</si>
  <si>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</si>
  <si>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</si>
  <si>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</si>
  <si>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</si>
  <si>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</si>
  <si>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</si>
  <si>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</si>
  <si>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</si>
  <si>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</si>
  <si>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</si>
  <si>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</si>
  <si>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</si>
  <si>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</si>
  <si>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</si>
  <si>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</si>
  <si>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</si>
  <si>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</si>
  <si>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</si>
  <si>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</si>
  <si>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</si>
  <si>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</si>
  <si>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</si>
  <si>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</si>
  <si>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</si>
  <si>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</si>
  <si>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</si>
  <si>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</si>
  <si>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</si>
  <si>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</si>
  <si>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</si>
  <si>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</si>
  <si>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</si>
  <si>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</si>
  <si>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</si>
  <si>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</si>
  <si>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</si>
  <si>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</si>
  <si>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</si>
  <si>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</si>
  <si>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</si>
  <si>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</si>
  <si>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</si>
  <si>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</si>
  <si>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</si>
  <si>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</si>
  <si>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</si>
  <si>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</si>
  <si>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</si>
  <si>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</si>
  <si>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</si>
  <si>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</si>
  <si>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</si>
  <si>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</si>
  <si>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</si>
  <si>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</si>
  <si>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</si>
  <si>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</si>
  <si>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</si>
  <si>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</si>
  <si>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</si>
  <si>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</si>
  <si>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</si>
  <si>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</si>
  <si>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</si>
  <si>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</si>
  <si>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</si>
  <si>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</si>
  <si>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</si>
  <si>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</si>
  <si>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</si>
  <si>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</si>
  <si>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</si>
  <si>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</si>
  <si>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</si>
  <si>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</si>
  <si>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</si>
  <si>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</si>
  <si>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</si>
  <si>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</si>
  <si>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</si>
  <si>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</si>
  <si>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</si>
  <si>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</si>
  <si>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</si>
  <si>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</si>
  <si>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</si>
  <si>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</si>
  <si>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</si>
  <si>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</si>
  <si>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</si>
  <si>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</si>
  <si>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</si>
  <si>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</si>
  <si>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</si>
  <si>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</si>
  <si>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</si>
  <si>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</si>
  <si>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</si>
  <si>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</si>
  <si>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</si>
  <si>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</si>
  <si>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</si>
  <si>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</si>
  <si>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</si>
  <si>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</si>
  <si>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</si>
  <si>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</si>
  <si>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</si>
  <si>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</si>
  <si>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</si>
  <si>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</si>
  <si>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</si>
  <si>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</si>
  <si>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</si>
  <si>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</si>
  <si>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</si>
  <si>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</si>
  <si>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</si>
  <si>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</si>
  <si>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</si>
  <si>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</si>
  <si>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</si>
  <si>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</si>
  <si>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</si>
  <si>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</si>
  <si>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</si>
  <si>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</si>
  <si>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</si>
  <si>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</si>
  <si>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</si>
  <si>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</si>
  <si>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</si>
  <si>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</si>
  <si>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</si>
  <si>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</si>
  <si>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</si>
  <si>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</si>
  <si>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</si>
  <si>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</si>
  <si>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</si>
  <si>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</si>
  <si>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</si>
  <si>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</si>
  <si>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</si>
  <si>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</si>
  <si>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</si>
  <si>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</si>
  <si>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</si>
  <si>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</si>
  <si>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</si>
  <si>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</si>
  <si>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</si>
  <si>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</si>
  <si>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</si>
  <si>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</si>
  <si>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</si>
  <si>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</si>
  <si>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</si>
  <si>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</si>
  <si>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</si>
  <si>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</si>
  <si>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</si>
  <si>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</si>
  <si>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</si>
  <si>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</si>
  <si>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</si>
  <si>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</si>
  <si>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</si>
  <si>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</si>
  <si>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</si>
  <si>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</si>
  <si>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</si>
  <si>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</si>
  <si>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</si>
  <si>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</si>
  <si>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</si>
  <si>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</si>
  <si>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</si>
  <si>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</si>
  <si>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</si>
  <si>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</si>
  <si>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</si>
  <si>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</si>
  <si>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</si>
  <si>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</si>
  <si>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</si>
  <si>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</si>
  <si>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</si>
  <si>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</si>
  <si>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</si>
  <si>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</si>
  <si>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</si>
  <si>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</si>
  <si>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</si>
  <si>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</si>
  <si>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</si>
  <si>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</si>
  <si>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</si>
  <si>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</si>
  <si>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</si>
  <si>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</si>
  <si>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</si>
  <si>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</si>
  <si>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</si>
  <si>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</si>
  <si>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</si>
  <si>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</si>
  <si>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</si>
  <si>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</si>
  <si>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50 - 100m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</si>
  <si>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</si>
  <si>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</si>
  <si>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</si>
  <si>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</si>
  <si>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</si>
  <si>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</si>
  <si>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</si>
  <si>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</si>
  <si>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</si>
  <si>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</si>
  <si>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</si>
  <si>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</si>
  <si>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</si>
  <si>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</si>
  <si>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</si>
  <si>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</si>
  <si>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</si>
  <si>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</si>
  <si>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</si>
  <si>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</si>
  <si>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</si>
  <si>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</si>
  <si>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</si>
  <si>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</si>
  <si>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</si>
  <si>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</si>
  <si>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</si>
  <si>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</si>
  <si>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</si>
  <si>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</si>
  <si>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</si>
  <si>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</si>
  <si>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</si>
  <si>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</si>
  <si>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</si>
  <si>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</si>
  <si>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</si>
  <si>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</si>
  <si>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</si>
  <si>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</si>
  <si>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</si>
  <si>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</si>
  <si>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</si>
  <si>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</si>
  <si>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</si>
  <si>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</si>
  <si>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</si>
  <si>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</si>
  <si>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</si>
  <si>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</si>
  <si>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</si>
  <si>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</si>
  <si>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</si>
  <si>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</si>
  <si>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</si>
  <si>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</si>
  <si>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</si>
  <si>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</si>
  <si>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</si>
  <si>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</si>
  <si>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</si>
  <si>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</si>
  <si>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</si>
  <si>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</si>
  <si>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</si>
  <si>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</si>
  <si>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</si>
  <si>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</si>
  <si>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</si>
  <si>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</si>
  <si>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</si>
  <si>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</si>
  <si>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</si>
  <si>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</si>
  <si>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</si>
  <si>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</si>
  <si>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</si>
  <si>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</si>
  <si>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</si>
  <si>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</si>
  <si>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</si>
  <si>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</si>
  <si>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</si>
  <si>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</si>
  <si>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</si>
  <si>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</si>
  <si>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</si>
  <si>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</si>
  <si>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</si>
  <si>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</si>
  <si>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</si>
  <si>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</si>
  <si>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</si>
  <si>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</si>
  <si>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</si>
  <si>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</si>
  <si>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</si>
  <si>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</si>
  <si>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</si>
  <si>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</si>
  <si>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</si>
  <si>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</si>
  <si>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</si>
  <si>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</si>
  <si>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</si>
  <si>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</si>
  <si>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</si>
  <si>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</si>
  <si>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</si>
  <si>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</si>
  <si>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</si>
  <si>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</si>
  <si>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</si>
  <si>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</si>
  <si>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</si>
  <si>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</si>
  <si>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</si>
  <si>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</si>
  <si>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</si>
  <si>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</si>
  <si>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</si>
  <si>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</si>
  <si>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</si>
  <si>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G</t>
  </si>
  <si>
    <t>Reporting Date: 12/05/22</t>
  </si>
  <si>
    <t>Cut-off Date: 31/03/22</t>
  </si>
  <si>
    <t>31 March 2022</t>
  </si>
  <si>
    <t>Q1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</si>
</sst>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89"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sz val="9"/>
      <name val="Calibri"/>
      <family val="2"/>
      <scheme val="minor"/>
    </font>
    <font>
      <b/>
      <sz val="9"/>
      <name val="Calibri"/>
      <family val="2"/>
      <scheme val="minor"/>
    </font>
    <font>
      <sz val="11"/>
      <color theme="1"/>
      <name val="Calibri"/>
      <family val="2"/>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sz val="11"/>
      <name val="Calibri"/>
      <family val="2"/>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s>
  <fills count="10">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43" fontId="4" fillId="0" borderId="0" applyFont="0" applyFill="0" applyBorder="0" applyAlignment="0" applyProtection="0"/>
    <xf numFmtId="0" fontId="42" fillId="0" borderId="0"/>
    <xf numFmtId="0" fontId="67" fillId="0" borderId="0" applyNumberFormat="0" applyFill="0" applyBorder="0" applyAlignment="0" applyProtection="0">
      <alignment vertical="top"/>
      <protection locked="0"/>
    </xf>
  </cellStyleXfs>
  <cellXfs count="636">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32" fillId="0"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6"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43" fillId="0" borderId="0" xfId="0"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0" fontId="23" fillId="0" borderId="0" xfId="0" quotePrefix="1"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20" fillId="6" borderId="0" xfId="0" applyFont="1" applyFill="1" applyBorder="1" applyAlignment="1" applyProtection="1">
      <alignment horizontal="center" vertical="center" wrapText="1"/>
    </xf>
    <xf numFmtId="165" fontId="20" fillId="6" borderId="0" xfId="1" applyNumberFormat="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7" fontId="23"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6"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 fillId="0" borderId="0" xfId="0" quotePrefix="1" applyFont="1" applyFill="1" applyBorder="1" applyAlignment="1" applyProtection="1">
      <alignment horizontal="center" vertical="center" wrapText="1"/>
    </xf>
    <xf numFmtId="165" fontId="3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5" fontId="2" fillId="0" borderId="0" xfId="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22"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3"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5" fontId="0" fillId="0" borderId="0" xfId="0" applyNumberFormat="1" applyAlignment="1">
      <alignment horizontal="center" vertical="center"/>
    </xf>
    <xf numFmtId="0" fontId="0" fillId="0" borderId="20" xfId="0" applyBorder="1"/>
    <xf numFmtId="0" fontId="0" fillId="0" borderId="22" xfId="0" applyBorder="1"/>
    <xf numFmtId="0" fontId="2" fillId="0" borderId="0" xfId="0" applyFont="1" applyFill="1" applyBorder="1" applyAlignment="1">
      <alignment horizontal="center" vertical="center" wrapText="1"/>
    </xf>
    <xf numFmtId="0" fontId="9" fillId="0" borderId="0" xfId="0" applyFont="1" applyAlignment="1">
      <alignment horizontal="left" vertical="center"/>
    </xf>
    <xf numFmtId="0" fontId="3" fillId="0" borderId="0" xfId="0" applyFont="1" applyAlignment="1">
      <alignment horizontal="center" vertical="center" wrapText="1"/>
    </xf>
    <xf numFmtId="0" fontId="0" fillId="0" borderId="14" xfId="0" applyBorder="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4" fillId="0" borderId="28" xfId="2" applyBorder="1" applyAlignment="1" applyProtection="1">
      <alignment vertical="center" wrapText="1"/>
      <protection locked="0"/>
    </xf>
    <xf numFmtId="0" fontId="14" fillId="0" borderId="0" xfId="2" applyAlignment="1">
      <alignment vertical="center" wrapText="1"/>
    </xf>
    <xf numFmtId="0" fontId="18"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18" fillId="2" borderId="0" xfId="0" applyFont="1" applyFill="1" applyAlignment="1">
      <alignment horizontal="center" vertical="center" wrapText="1"/>
    </xf>
    <xf numFmtId="0" fontId="23" fillId="6" borderId="0" xfId="0" applyFont="1" applyFill="1" applyAlignment="1">
      <alignment horizontal="center" vertical="center" wrapText="1"/>
    </xf>
    <xf numFmtId="0" fontId="2" fillId="0" borderId="0" xfId="0" applyFont="1" applyAlignment="1" applyProtection="1">
      <alignment horizontal="center" vertical="center" wrapText="1"/>
      <protection locked="0"/>
    </xf>
    <xf numFmtId="0" fontId="24" fillId="0" borderId="0" xfId="0" applyFont="1" applyAlignment="1">
      <alignment horizontal="center" vertical="center" wrapText="1"/>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5" fontId="2" fillId="0" borderId="0" xfId="0" applyNumberFormat="1" applyFont="1" applyAlignment="1">
      <alignment horizontal="center" vertical="center" wrapText="1"/>
    </xf>
    <xf numFmtId="0" fontId="24" fillId="0" borderId="0" xfId="0" applyFont="1" applyAlignment="1">
      <alignment horizontal="right" vertical="center" wrapText="1"/>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6" fontId="2" fillId="0" borderId="0" xfId="0" applyNumberFormat="1" applyFont="1" applyAlignment="1">
      <alignment horizontal="center" vertical="center" wrapText="1"/>
    </xf>
    <xf numFmtId="0" fontId="32" fillId="0" borderId="0" xfId="0" applyFont="1" applyAlignment="1">
      <alignment horizontal="center" vertical="center" wrapText="1"/>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0" fontId="0" fillId="0" borderId="0" xfId="0" quotePrefix="1" applyAlignment="1">
      <alignment horizontal="center" vertical="center" wrapText="1"/>
    </xf>
    <xf numFmtId="9" fontId="24" fillId="0" borderId="0" xfId="1" applyFont="1" applyAlignment="1">
      <alignment horizontal="center" vertical="center" wrapText="1"/>
    </xf>
    <xf numFmtId="0" fontId="23" fillId="5" borderId="0" xfId="0" applyFont="1" applyFill="1" applyAlignment="1">
      <alignment horizontal="center" vertical="center" wrapText="1"/>
    </xf>
    <xf numFmtId="0" fontId="19" fillId="5" borderId="0" xfId="0" applyFont="1" applyFill="1" applyAlignment="1">
      <alignment horizontal="center" vertical="center" wrapText="1"/>
    </xf>
    <xf numFmtId="0" fontId="20" fillId="5"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applyNumberFormat="1" applyFont="1" applyAlignment="1">
      <alignment horizontal="center" vertical="center" wrapText="1"/>
    </xf>
    <xf numFmtId="9" fontId="2" fillId="0" borderId="0" xfId="1" applyFont="1" applyAlignment="1">
      <alignment horizontal="center" vertical="center" wrapText="1"/>
    </xf>
    <xf numFmtId="0" fontId="2" fillId="0" borderId="0" xfId="0" quotePrefix="1" applyFont="1" applyAlignment="1">
      <alignment horizontal="right" vertical="center" wrapText="1"/>
    </xf>
    <xf numFmtId="166" fontId="2" fillId="0" borderId="0" xfId="0" quotePrefix="1" applyNumberFormat="1" applyFont="1" applyAlignment="1">
      <alignment horizontal="center" vertical="center" wrapText="1"/>
    </xf>
    <xf numFmtId="3" fontId="2" fillId="0" borderId="0" xfId="0" quotePrefix="1" applyNumberFormat="1" applyFont="1" applyAlignment="1">
      <alignment horizontal="center" vertical="center" wrapText="1"/>
    </xf>
    <xf numFmtId="165" fontId="2" fillId="0" borderId="0" xfId="1"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26" fillId="0" borderId="0" xfId="0" applyFont="1" applyAlignment="1">
      <alignment horizontal="center" vertical="center" wrapText="1"/>
    </xf>
    <xf numFmtId="0" fontId="18" fillId="2" borderId="0" xfId="0" applyFont="1" applyFill="1" applyBorder="1" applyAlignment="1">
      <alignment horizontal="center" vertical="center" wrapText="1"/>
    </xf>
    <xf numFmtId="0" fontId="23" fillId="6" borderId="0" xfId="0" quotePrefix="1" applyFont="1" applyFill="1" applyBorder="1" applyAlignment="1" applyProtection="1">
      <alignment horizontal="center" vertical="center" wrapText="1"/>
    </xf>
    <xf numFmtId="0" fontId="14" fillId="0" borderId="22" xfId="2" quotePrefix="1" applyFill="1" applyBorder="1" applyAlignment="1">
      <alignment horizontal="center" vertical="center" wrapText="1"/>
    </xf>
    <xf numFmtId="0" fontId="6" fillId="0" borderId="0" xfId="2" applyFont="1" applyAlignment="1"/>
    <xf numFmtId="0" fontId="18" fillId="2" borderId="0"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165" fontId="2" fillId="0" borderId="0" xfId="1" applyNumberFormat="1" applyFont="1" applyFill="1" applyBorder="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2" fillId="0" borderId="0" xfId="0" quotePrefix="1" applyFont="1" applyFill="1" applyAlignment="1">
      <alignment horizontal="center" vertical="center" wrapText="1"/>
    </xf>
    <xf numFmtId="0" fontId="0" fillId="0" borderId="0" xfId="0" applyFill="1" applyAlignment="1">
      <alignment horizontal="center" vertical="center" wrapText="1"/>
    </xf>
    <xf numFmtId="165" fontId="2" fillId="0" borderId="0" xfId="1" applyNumberFormat="1" applyFont="1" applyFill="1" applyAlignment="1">
      <alignment horizontal="center" vertical="center" wrapText="1"/>
    </xf>
    <xf numFmtId="0" fontId="23" fillId="0" borderId="0" xfId="0" applyFont="1" applyFill="1" applyAlignment="1">
      <alignment horizontal="center" vertical="center" wrapText="1"/>
    </xf>
    <xf numFmtId="165" fontId="2" fillId="0" borderId="0" xfId="0" quotePrefix="1" applyNumberFormat="1" applyFont="1" applyFill="1" applyAlignment="1">
      <alignment horizontal="center" vertical="center" wrapText="1"/>
    </xf>
    <xf numFmtId="0" fontId="45" fillId="0" borderId="0" xfId="0" applyFont="1" applyFill="1" applyAlignment="1">
      <alignment horizontal="center" vertical="center"/>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8" fillId="0" borderId="0" xfId="0" applyFont="1" applyBorder="1"/>
    <xf numFmtId="0" fontId="17" fillId="0" borderId="0" xfId="0" applyFont="1" applyBorder="1" applyAlignment="1">
      <alignment horizontal="left" vertical="center" indent="1"/>
    </xf>
    <xf numFmtId="0" fontId="49" fillId="0" borderId="0" xfId="0" applyFont="1" applyBorder="1"/>
    <xf numFmtId="3" fontId="2" fillId="0" borderId="0" xfId="0" applyNumberFormat="1" applyFont="1" applyAlignment="1" applyProtection="1">
      <alignment horizontal="center" vertical="center" wrapText="1"/>
    </xf>
    <xf numFmtId="0" fontId="2" fillId="0" borderId="0" xfId="0" applyFont="1" applyAlignment="1" applyProtection="1">
      <alignment horizontal="center" vertical="center" wrapText="1"/>
      <protection locked="0"/>
    </xf>
    <xf numFmtId="0" fontId="11" fillId="0" borderId="0" xfId="0" applyFont="1" applyAlignment="1">
      <alignment horizontal="center" vertical="center"/>
    </xf>
    <xf numFmtId="0" fontId="12" fillId="0" borderId="0" xfId="0" applyFont="1" applyAlignment="1">
      <alignment horizontal="center" vertical="center"/>
    </xf>
    <xf numFmtId="0" fontId="2" fillId="0" borderId="15" xfId="0" applyFont="1" applyBorder="1" applyAlignment="1" applyProtection="1">
      <alignment horizontal="center" vertical="center" wrapText="1"/>
    </xf>
    <xf numFmtId="0" fontId="2" fillId="0" borderId="0" xfId="0" applyFont="1" applyAlignment="1" applyProtection="1">
      <alignment horizontal="center" vertical="center" wrapText="1"/>
    </xf>
    <xf numFmtId="0" fontId="14" fillId="0" borderId="0" xfId="2" applyFill="1" applyBorder="1" applyAlignment="1" applyProtection="1">
      <alignment horizontal="center" vertical="center" wrapText="1"/>
    </xf>
    <xf numFmtId="14" fontId="2" fillId="0" borderId="0" xfId="0" applyNumberFormat="1" applyFont="1" applyAlignment="1" applyProtection="1">
      <alignment horizontal="center" vertical="center" wrapText="1"/>
    </xf>
    <xf numFmtId="166" fontId="2" fillId="0" borderId="0" xfId="0" applyNumberFormat="1" applyFont="1" applyAlignment="1" applyProtection="1">
      <alignment horizontal="center" vertical="center" wrapText="1"/>
    </xf>
    <xf numFmtId="166" fontId="0" fillId="0" borderId="0" xfId="0" applyNumberFormat="1" applyAlignment="1" applyProtection="1">
      <alignment horizontal="center" vertical="center" wrapText="1"/>
    </xf>
    <xf numFmtId="0" fontId="14" fillId="0" borderId="0" xfId="2" applyProtection="1"/>
    <xf numFmtId="0" fontId="24" fillId="0" borderId="0" xfId="0" applyFont="1" applyAlignment="1" applyProtection="1">
      <alignment horizontal="right" vertical="center" wrapText="1"/>
    </xf>
    <xf numFmtId="0" fontId="43" fillId="0" borderId="0" xfId="0" applyFont="1" applyAlignment="1" applyProtection="1">
      <alignment horizontal="center" vertical="center" wrapText="1"/>
    </xf>
    <xf numFmtId="1" fontId="2" fillId="0" borderId="0" xfId="0"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6" fontId="2" fillId="0" borderId="0" xfId="0" quotePrefix="1" applyNumberFormat="1" applyFont="1" applyAlignment="1" applyProtection="1">
      <alignment horizontal="center" vertical="center" wrapText="1"/>
    </xf>
    <xf numFmtId="167" fontId="2" fillId="0" borderId="0" xfId="0" applyNumberFormat="1" applyFont="1" applyAlignment="1" applyProtection="1">
      <alignment horizontal="center" vertical="center" wrapText="1"/>
    </xf>
    <xf numFmtId="0" fontId="50" fillId="0" borderId="0" xfId="0" applyFont="1" applyAlignment="1" applyProtection="1">
      <alignment horizontal="left" vertical="center" wrapText="1"/>
    </xf>
    <xf numFmtId="0" fontId="52" fillId="0" borderId="0" xfId="0" applyFont="1" applyAlignment="1" applyProtection="1">
      <alignment horizontal="center" vertical="center" wrapText="1"/>
    </xf>
    <xf numFmtId="0" fontId="23" fillId="0" borderId="0" xfId="0" quotePrefix="1" applyFont="1" applyAlignment="1" applyProtection="1">
      <alignment horizontal="center" vertical="center" wrapText="1"/>
    </xf>
    <xf numFmtId="0" fontId="0" fillId="4" borderId="0" xfId="0" applyFill="1"/>
    <xf numFmtId="0" fontId="55" fillId="4" borderId="0" xfId="0" applyFont="1" applyFill="1" applyAlignment="1">
      <alignment horizontal="left" vertical="center"/>
    </xf>
    <xf numFmtId="0" fontId="55" fillId="4" borderId="0" xfId="0" applyFont="1" applyFill="1" applyAlignment="1">
      <alignment horizontal="justify" vertical="center"/>
    </xf>
    <xf numFmtId="0" fontId="56" fillId="8" borderId="0" xfId="10" applyFont="1" applyFill="1"/>
    <xf numFmtId="49" fontId="57" fillId="8" borderId="0" xfId="10" quotePrefix="1" applyNumberFormat="1" applyFont="1" applyFill="1" applyAlignment="1">
      <alignment horizontal="center" vertical="top"/>
    </xf>
    <xf numFmtId="168" fontId="42" fillId="8" borderId="0" xfId="10" applyNumberFormat="1" applyFill="1" applyAlignment="1">
      <alignment horizontal="center"/>
    </xf>
    <xf numFmtId="0" fontId="58" fillId="4" borderId="0" xfId="0" applyFont="1" applyFill="1" applyAlignment="1">
      <alignment horizontal="center" vertical="center" wrapText="1"/>
    </xf>
    <xf numFmtId="0" fontId="59" fillId="4" borderId="0" xfId="0" applyFont="1" applyFill="1" applyAlignment="1">
      <alignment horizontal="left" vertical="top"/>
    </xf>
    <xf numFmtId="0" fontId="60" fillId="4" borderId="0" xfId="0" applyFont="1" applyFill="1" applyAlignment="1">
      <alignment horizontal="center" vertical="center"/>
    </xf>
    <xf numFmtId="0" fontId="3" fillId="4" borderId="0" xfId="0" applyFont="1" applyFill="1"/>
    <xf numFmtId="0" fontId="62" fillId="4" borderId="0" xfId="0" applyFont="1" applyFill="1" applyAlignment="1">
      <alignment horizontal="right"/>
    </xf>
    <xf numFmtId="0" fontId="62" fillId="4" borderId="0" xfId="0" applyFont="1" applyFill="1"/>
    <xf numFmtId="15" fontId="63" fillId="4" borderId="0" xfId="0" quotePrefix="1" applyNumberFormat="1" applyFont="1" applyFill="1"/>
    <xf numFmtId="0" fontId="64" fillId="4" borderId="0" xfId="0" applyFont="1" applyFill="1"/>
    <xf numFmtId="0" fontId="65" fillId="4" borderId="0" xfId="0" applyFont="1" applyFill="1"/>
    <xf numFmtId="0" fontId="66" fillId="4" borderId="0" xfId="0" applyFont="1" applyFill="1" applyAlignment="1">
      <alignment horizontal="left"/>
    </xf>
    <xf numFmtId="0" fontId="65" fillId="4" borderId="0" xfId="0" applyFont="1" applyFill="1" applyAlignment="1">
      <alignment horizontal="left"/>
    </xf>
    <xf numFmtId="0" fontId="68" fillId="4" borderId="0" xfId="11" applyFont="1" applyFill="1" applyBorder="1" applyAlignment="1" applyProtection="1"/>
    <xf numFmtId="0" fontId="67" fillId="4" borderId="0" xfId="11" quotePrefix="1" applyFill="1" applyBorder="1" applyAlignment="1" applyProtection="1"/>
    <xf numFmtId="0" fontId="69" fillId="4" borderId="0" xfId="0" applyFont="1" applyFill="1"/>
    <xf numFmtId="0" fontId="68" fillId="4" borderId="0" xfId="11" applyFont="1" applyFill="1" applyAlignment="1" applyProtection="1"/>
    <xf numFmtId="0" fontId="55" fillId="4" borderId="0" xfId="0" applyFont="1" applyFill="1" applyAlignment="1">
      <alignment horizontal="justify" vertical="center" wrapText="1"/>
    </xf>
    <xf numFmtId="0" fontId="70" fillId="4" borderId="0" xfId="0" applyFont="1" applyFill="1" applyAlignment="1">
      <alignment vertical="center"/>
    </xf>
    <xf numFmtId="0" fontId="71" fillId="4" borderId="0" xfId="0" applyFont="1" applyFill="1"/>
    <xf numFmtId="0" fontId="72" fillId="4" borderId="0" xfId="0" applyFont="1" applyFill="1" applyAlignment="1">
      <alignment horizontal="justify" vertical="center" wrapText="1"/>
    </xf>
    <xf numFmtId="0" fontId="73" fillId="4" borderId="0" xfId="0" applyFont="1" applyFill="1" applyAlignment="1">
      <alignment vertical="center"/>
    </xf>
    <xf numFmtId="0" fontId="72" fillId="9" borderId="0" xfId="0" applyFont="1" applyFill="1" applyAlignment="1">
      <alignment vertical="center"/>
    </xf>
    <xf numFmtId="0" fontId="74" fillId="9" borderId="0" xfId="0" applyFont="1" applyFill="1" applyAlignment="1">
      <alignment horizontal="right" vertical="center" wrapText="1"/>
    </xf>
    <xf numFmtId="0" fontId="46" fillId="4" borderId="0" xfId="0" applyFont="1" applyFill="1" applyAlignment="1">
      <alignment vertical="center" wrapText="1"/>
    </xf>
    <xf numFmtId="169" fontId="46" fillId="4" borderId="0" xfId="3" applyNumberFormat="1" applyFont="1" applyFill="1" applyBorder="1" applyAlignment="1">
      <alignment vertical="center" wrapText="1"/>
    </xf>
    <xf numFmtId="167" fontId="46" fillId="4" borderId="0" xfId="0" applyNumberFormat="1" applyFont="1" applyFill="1" applyAlignment="1">
      <alignment vertical="center" wrapText="1"/>
    </xf>
    <xf numFmtId="0" fontId="46" fillId="4" borderId="33" xfId="0" applyFont="1" applyFill="1" applyBorder="1" applyAlignment="1">
      <alignment horizontal="left" vertical="center" wrapText="1" indent="3"/>
    </xf>
    <xf numFmtId="169" fontId="46" fillId="4" borderId="33" xfId="3" applyNumberFormat="1" applyFont="1" applyFill="1" applyBorder="1" applyAlignment="1">
      <alignment vertical="center" wrapText="1"/>
    </xf>
    <xf numFmtId="167" fontId="46" fillId="4" borderId="33" xfId="0" applyNumberFormat="1" applyFont="1" applyFill="1" applyBorder="1" applyAlignment="1">
      <alignment vertical="center" wrapText="1"/>
    </xf>
    <xf numFmtId="0" fontId="46" fillId="4" borderId="34" xfId="0" applyFont="1" applyFill="1" applyBorder="1" applyAlignment="1">
      <alignment vertical="center" wrapText="1"/>
    </xf>
    <xf numFmtId="165" fontId="46" fillId="4" borderId="34"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6" fillId="4" borderId="33" xfId="0" applyFont="1" applyFill="1" applyBorder="1" applyAlignment="1">
      <alignment vertical="center" wrapText="1"/>
    </xf>
    <xf numFmtId="0" fontId="46" fillId="4" borderId="12" xfId="0" applyFont="1" applyFill="1" applyBorder="1" applyAlignment="1">
      <alignment vertical="center" wrapText="1"/>
    </xf>
    <xf numFmtId="169" fontId="46" fillId="4" borderId="12" xfId="3" applyNumberFormat="1" applyFont="1" applyFill="1" applyBorder="1" applyAlignment="1">
      <alignment vertical="center" wrapText="1"/>
    </xf>
    <xf numFmtId="167" fontId="46" fillId="4" borderId="12" xfId="0" applyNumberFormat="1" applyFont="1" applyFill="1" applyBorder="1" applyAlignment="1">
      <alignment vertical="center" wrapText="1"/>
    </xf>
    <xf numFmtId="0" fontId="0" fillId="4" borderId="12" xfId="0" applyFill="1" applyBorder="1" applyAlignment="1">
      <alignment vertical="center" wrapText="1"/>
    </xf>
    <xf numFmtId="0" fontId="75" fillId="4" borderId="0" xfId="0" applyFont="1" applyFill="1" applyAlignment="1">
      <alignment horizontal="justify" vertical="center" wrapText="1"/>
    </xf>
    <xf numFmtId="0" fontId="76" fillId="9" borderId="0" xfId="0" applyFont="1" applyFill="1" applyAlignment="1">
      <alignment horizontal="justify" vertical="center" wrapText="1"/>
    </xf>
    <xf numFmtId="0" fontId="46" fillId="9" borderId="0" xfId="0" applyFont="1" applyFill="1" applyAlignment="1">
      <alignment vertical="center" wrapText="1"/>
    </xf>
    <xf numFmtId="0" fontId="46" fillId="4" borderId="0" xfId="0" applyFont="1" applyFill="1" applyAlignment="1">
      <alignment horizontal="justify" vertical="center" wrapText="1"/>
    </xf>
    <xf numFmtId="169" fontId="0" fillId="0" borderId="0" xfId="3" applyNumberFormat="1" applyFont="1" applyFill="1"/>
    <xf numFmtId="167" fontId="0" fillId="4" borderId="0" xfId="0" applyNumberFormat="1" applyFill="1" applyAlignment="1">
      <alignment vertical="top" wrapText="1"/>
    </xf>
    <xf numFmtId="0" fontId="73" fillId="9" borderId="0" xfId="0" applyFont="1" applyFill="1" applyAlignment="1">
      <alignment horizontal="justify" vertical="center" wrapText="1"/>
    </xf>
    <xf numFmtId="0" fontId="46" fillId="0" borderId="0" xfId="0" applyFont="1" applyAlignment="1">
      <alignment vertical="center" wrapText="1"/>
    </xf>
    <xf numFmtId="0" fontId="46" fillId="0" borderId="33" xfId="0" applyFont="1" applyBorder="1" applyAlignment="1">
      <alignment vertical="center" wrapText="1"/>
    </xf>
    <xf numFmtId="0" fontId="46"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4" fillId="0" borderId="33" xfId="0" applyNumberFormat="1" applyFont="1" applyBorder="1" applyAlignment="1">
      <alignment vertical="center" wrapText="1"/>
    </xf>
    <xf numFmtId="169" fontId="46" fillId="4" borderId="33"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2" fillId="4" borderId="0" xfId="3" applyNumberFormat="1" applyFont="1" applyFill="1" applyBorder="1" applyAlignment="1">
      <alignment horizontal="center" vertical="top" wrapText="1"/>
    </xf>
    <xf numFmtId="169" fontId="54" fillId="4" borderId="33" xfId="0" applyNumberFormat="1" applyFont="1" applyFill="1" applyBorder="1" applyAlignment="1">
      <alignment vertical="center" wrapText="1"/>
    </xf>
    <xf numFmtId="170" fontId="54" fillId="0" borderId="33" xfId="3" applyNumberFormat="1" applyFont="1" applyFill="1" applyBorder="1" applyAlignment="1">
      <alignment vertical="top" wrapText="1"/>
    </xf>
    <xf numFmtId="170" fontId="0" fillId="4" borderId="33" xfId="3" applyNumberFormat="1" applyFont="1" applyFill="1" applyBorder="1" applyAlignment="1">
      <alignment vertical="top" wrapText="1"/>
    </xf>
    <xf numFmtId="164" fontId="2" fillId="4" borderId="0" xfId="0" applyNumberFormat="1" applyFont="1" applyFill="1" applyAlignment="1">
      <alignment vertical="center" wrapText="1"/>
    </xf>
    <xf numFmtId="164" fontId="46"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3" xfId="0" applyNumberFormat="1" applyFont="1" applyFill="1" applyBorder="1" applyAlignment="1">
      <alignment vertical="center" wrapText="1"/>
    </xf>
    <xf numFmtId="164" fontId="46" fillId="4" borderId="33" xfId="0" applyNumberFormat="1" applyFont="1" applyFill="1" applyBorder="1" applyAlignment="1">
      <alignment vertical="center" wrapText="1"/>
    </xf>
    <xf numFmtId="0" fontId="67" fillId="4" borderId="0" xfId="11" applyFill="1" applyAlignment="1" applyProtection="1">
      <alignment horizontal="right"/>
    </xf>
    <xf numFmtId="0" fontId="3" fillId="4" borderId="0" xfId="0" applyFont="1" applyFill="1" applyAlignment="1">
      <alignment vertical="center"/>
    </xf>
    <xf numFmtId="0" fontId="76" fillId="9" borderId="0" xfId="0" applyFont="1" applyFill="1" applyAlignment="1">
      <alignment horizontal="left" vertical="center" wrapText="1"/>
    </xf>
    <xf numFmtId="0" fontId="74" fillId="9" borderId="0" xfId="0" applyFont="1" applyFill="1" applyAlignment="1">
      <alignment horizontal="center" vertical="center" wrapText="1"/>
    </xf>
    <xf numFmtId="0" fontId="46" fillId="4" borderId="0" xfId="0" applyFont="1" applyFill="1" applyAlignment="1">
      <alignment vertical="center"/>
    </xf>
    <xf numFmtId="167" fontId="46" fillId="4" borderId="0" xfId="0" applyNumberFormat="1" applyFont="1" applyFill="1" applyAlignment="1">
      <alignment vertical="center"/>
    </xf>
    <xf numFmtId="0" fontId="2" fillId="0" borderId="0" xfId="0" applyFont="1" applyAlignment="1">
      <alignment vertical="center"/>
    </xf>
    <xf numFmtId="9" fontId="46"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3" xfId="0" applyFill="1" applyBorder="1"/>
    <xf numFmtId="0" fontId="46" fillId="4" borderId="33" xfId="0" applyFont="1" applyFill="1" applyBorder="1" applyAlignment="1">
      <alignment vertical="center"/>
    </xf>
    <xf numFmtId="165" fontId="0" fillId="4" borderId="33" xfId="1" applyNumberFormat="1" applyFont="1" applyFill="1" applyBorder="1" applyAlignment="1">
      <alignment vertical="center" wrapText="1"/>
    </xf>
    <xf numFmtId="165" fontId="0" fillId="4" borderId="33" xfId="1" applyNumberFormat="1" applyFont="1" applyFill="1" applyBorder="1" applyAlignment="1">
      <alignment vertical="center"/>
    </xf>
    <xf numFmtId="169" fontId="46" fillId="4" borderId="0" xfId="3" applyNumberFormat="1" applyFont="1" applyFill="1" applyBorder="1" applyAlignment="1">
      <alignment vertical="center"/>
    </xf>
    <xf numFmtId="169" fontId="46" fillId="0" borderId="0" xfId="3" applyNumberFormat="1" applyFont="1" applyFill="1" applyBorder="1" applyAlignment="1">
      <alignment vertical="center"/>
    </xf>
    <xf numFmtId="0" fontId="2" fillId="4" borderId="0" xfId="0" applyFont="1" applyFill="1" applyAlignment="1">
      <alignment vertical="center"/>
    </xf>
    <xf numFmtId="0" fontId="54"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4"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3" xfId="0" applyFont="1" applyFill="1" applyBorder="1" applyAlignment="1">
      <alignment horizontal="left" vertical="center"/>
    </xf>
    <xf numFmtId="0" fontId="2" fillId="4" borderId="33" xfId="0" applyFont="1" applyFill="1" applyBorder="1"/>
    <xf numFmtId="0" fontId="54" fillId="4" borderId="33" xfId="0" applyFont="1" applyFill="1" applyBorder="1"/>
    <xf numFmtId="1" fontId="2" fillId="4" borderId="33" xfId="0" applyNumberFormat="1" applyFont="1" applyFill="1" applyBorder="1" applyAlignment="1">
      <alignment horizontal="right" vertical="center"/>
    </xf>
    <xf numFmtId="1" fontId="54" fillId="4" borderId="33" xfId="0" applyNumberFormat="1" applyFont="1" applyFill="1" applyBorder="1" applyAlignment="1">
      <alignment horizontal="right" vertical="center"/>
    </xf>
    <xf numFmtId="0" fontId="73" fillId="4" borderId="0" xfId="0" applyFont="1" applyFill="1" applyAlignment="1">
      <alignment vertical="center" wrapText="1"/>
    </xf>
    <xf numFmtId="170" fontId="46" fillId="4" borderId="0" xfId="3" applyNumberFormat="1" applyFont="1" applyFill="1" applyBorder="1" applyAlignment="1">
      <alignment vertical="center"/>
    </xf>
    <xf numFmtId="170" fontId="46" fillId="0" borderId="0" xfId="3" applyNumberFormat="1" applyFont="1" applyFill="1" applyBorder="1" applyAlignment="1">
      <alignment vertical="center"/>
    </xf>
    <xf numFmtId="169" fontId="0" fillId="4" borderId="0" xfId="3" applyNumberFormat="1" applyFont="1" applyFill="1" applyBorder="1"/>
    <xf numFmtId="170" fontId="0" fillId="4" borderId="0" xfId="3" applyNumberFormat="1" applyFont="1" applyFill="1" applyBorder="1"/>
    <xf numFmtId="169" fontId="54" fillId="4" borderId="0" xfId="3" applyNumberFormat="1" applyFont="1" applyFill="1" applyBorder="1" applyAlignment="1">
      <alignment horizontal="right"/>
    </xf>
    <xf numFmtId="170" fontId="54"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6" fillId="4" borderId="0" xfId="0" applyNumberFormat="1" applyFont="1" applyFill="1" applyAlignment="1">
      <alignment horizontal="right" vertical="center"/>
    </xf>
    <xf numFmtId="0" fontId="46" fillId="4" borderId="0" xfId="0" applyFont="1" applyFill="1" applyAlignment="1">
      <alignment horizontal="right" vertical="center" wrapText="1"/>
    </xf>
    <xf numFmtId="0" fontId="46" fillId="4" borderId="0" xfId="0" applyFont="1" applyFill="1" applyAlignment="1">
      <alignment horizontal="right" vertical="center"/>
    </xf>
    <xf numFmtId="0" fontId="55"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6" fillId="9" borderId="0" xfId="0" applyFont="1" applyFill="1" applyAlignment="1">
      <alignment vertical="center" wrapText="1"/>
    </xf>
    <xf numFmtId="0" fontId="76"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3" xfId="0" applyFill="1" applyBorder="1" applyAlignment="1">
      <alignment vertical="center"/>
    </xf>
    <xf numFmtId="0" fontId="80" fillId="4" borderId="0" xfId="0" applyFont="1" applyFill="1" applyAlignment="1">
      <alignment vertical="center"/>
    </xf>
    <xf numFmtId="0" fontId="83" fillId="4" borderId="0" xfId="0" applyFont="1" applyFill="1" applyAlignment="1">
      <alignment vertical="center"/>
    </xf>
    <xf numFmtId="0" fontId="76" fillId="4" borderId="0" xfId="0" applyFont="1" applyFill="1" applyAlignment="1">
      <alignment horizontal="justify" vertical="center" wrapText="1"/>
    </xf>
    <xf numFmtId="0" fontId="0" fillId="4" borderId="0" xfId="0" applyFill="1" applyAlignment="1">
      <alignment vertical="center" wrapText="1"/>
    </xf>
    <xf numFmtId="0" fontId="84"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7" fillId="4" borderId="0" xfId="0" applyFont="1" applyFill="1"/>
    <xf numFmtId="0" fontId="85" fillId="9" borderId="33" xfId="0" applyFont="1" applyFill="1" applyBorder="1"/>
    <xf numFmtId="0" fontId="0" fillId="9" borderId="33" xfId="0" applyFill="1" applyBorder="1"/>
    <xf numFmtId="0" fontId="2" fillId="4" borderId="33" xfId="0" applyFont="1" applyFill="1" applyBorder="1" applyAlignment="1">
      <alignment wrapText="1"/>
    </xf>
    <xf numFmtId="0" fontId="0" fillId="4" borderId="33" xfId="0" applyFill="1" applyBorder="1" applyAlignment="1">
      <alignment wrapText="1"/>
    </xf>
    <xf numFmtId="0" fontId="3" fillId="4" borderId="33"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6" fillId="4" borderId="0" xfId="0" applyFont="1" applyFill="1"/>
    <xf numFmtId="0" fontId="20" fillId="9" borderId="33" xfId="0" applyFont="1" applyFill="1" applyBorder="1"/>
    <xf numFmtId="0" fontId="2" fillId="9" borderId="33"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170" fontId="2" fillId="4" borderId="12" xfId="3" applyNumberFormat="1" applyFont="1" applyFill="1" applyBorder="1"/>
    <xf numFmtId="3" fontId="0" fillId="4" borderId="0" xfId="0" applyNumberFormat="1" applyFill="1"/>
    <xf numFmtId="9" fontId="0" fillId="4" borderId="0" xfId="0" applyNumberFormat="1" applyFill="1"/>
    <xf numFmtId="0" fontId="85" fillId="9" borderId="0" xfId="0" applyFont="1" applyFill="1" applyAlignment="1">
      <alignment horizontal="left"/>
    </xf>
    <xf numFmtId="0" fontId="85"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33"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9"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0" fontId="6" fillId="4" borderId="0" xfId="0" applyFont="1" applyFill="1"/>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9" borderId="0" xfId="0" applyFont="1" applyFill="1" applyAlignment="1">
      <alignment horizontal="right"/>
    </xf>
    <xf numFmtId="0" fontId="2" fillId="9" borderId="0" xfId="0" applyFont="1" applyFill="1"/>
    <xf numFmtId="0" fontId="2" fillId="4" borderId="33" xfId="0" applyFont="1" applyFill="1" applyBorder="1" applyAlignment="1">
      <alignment horizontal="right" wrapText="1"/>
    </xf>
    <xf numFmtId="0" fontId="2" fillId="4" borderId="0" xfId="0" applyFont="1" applyFill="1" applyAlignment="1">
      <alignment wrapText="1"/>
    </xf>
    <xf numFmtId="0" fontId="77" fillId="0" borderId="0" xfId="0" applyFont="1"/>
    <xf numFmtId="0" fontId="3" fillId="9" borderId="0" xfId="0" applyFont="1" applyFill="1"/>
    <xf numFmtId="0" fontId="3" fillId="4" borderId="12" xfId="0" applyFont="1" applyFill="1" applyBorder="1"/>
    <xf numFmtId="0" fontId="23" fillId="9" borderId="0" xfId="0" applyFont="1" applyFill="1"/>
    <xf numFmtId="0" fontId="2" fillId="4" borderId="33"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8"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3" xfId="1" applyNumberFormat="1" applyFont="1" applyFill="1" applyBorder="1" applyAlignment="1">
      <alignment horizontal="right"/>
    </xf>
    <xf numFmtId="164" fontId="23" fillId="4" borderId="12" xfId="3" applyFont="1" applyFill="1" applyBorder="1" applyAlignment="1">
      <alignment horizontal="right"/>
    </xf>
    <xf numFmtId="0" fontId="3" fillId="4" borderId="33" xfId="0" applyFont="1" applyFill="1" applyBorder="1" applyAlignment="1">
      <alignment horizontal="right" wrapText="1"/>
    </xf>
    <xf numFmtId="2" fontId="0" fillId="4" borderId="0" xfId="0" applyNumberFormat="1" applyFill="1"/>
    <xf numFmtId="0" fontId="52" fillId="4" borderId="0" xfId="0" applyFont="1" applyFill="1"/>
    <xf numFmtId="2" fontId="3" fillId="4" borderId="12" xfId="3" applyNumberFormat="1" applyFont="1" applyFill="1" applyBorder="1"/>
    <xf numFmtId="2" fontId="3" fillId="4" borderId="0" xfId="3" applyNumberFormat="1" applyFont="1" applyFill="1" applyBorder="1"/>
    <xf numFmtId="0" fontId="0" fillId="4" borderId="33" xfId="0" applyFill="1" applyBorder="1" applyAlignment="1">
      <alignment horizontal="center" wrapText="1"/>
    </xf>
    <xf numFmtId="0" fontId="3" fillId="4" borderId="33" xfId="0" applyFont="1" applyFill="1" applyBorder="1" applyAlignment="1">
      <alignment horizontal="center" wrapText="1"/>
    </xf>
    <xf numFmtId="0" fontId="7" fillId="4" borderId="0" xfId="0" applyFont="1" applyFill="1"/>
    <xf numFmtId="2" fontId="0" fillId="4" borderId="0" xfId="3" applyNumberFormat="1" applyFont="1" applyFill="1" applyAlignment="1">
      <alignment horizontal="center"/>
    </xf>
    <xf numFmtId="2" fontId="3" fillId="4" borderId="12" xfId="3" applyNumberFormat="1" applyFont="1" applyFill="1" applyBorder="1" applyAlignment="1">
      <alignment horizontal="center"/>
    </xf>
    <xf numFmtId="2" fontId="3" fillId="4" borderId="0" xfId="3" applyNumberFormat="1" applyFont="1" applyFill="1" applyBorder="1" applyAlignment="1">
      <alignment horizontal="center"/>
    </xf>
    <xf numFmtId="0" fontId="85" fillId="9" borderId="33" xfId="0" applyFont="1" applyFill="1" applyBorder="1" applyAlignment="1">
      <alignment horizontal="left"/>
    </xf>
    <xf numFmtId="0" fontId="3" fillId="9" borderId="33" xfId="0" applyFont="1" applyFill="1" applyBorder="1"/>
    <xf numFmtId="0" fontId="0" fillId="4" borderId="0" xfId="0" applyFill="1" applyAlignment="1">
      <alignment horizontal="center" wrapText="1"/>
    </xf>
    <xf numFmtId="2" fontId="0" fillId="4" borderId="33" xfId="3" applyNumberFormat="1" applyFont="1" applyFill="1" applyBorder="1" applyAlignment="1">
      <alignment horizontal="center"/>
    </xf>
    <xf numFmtId="2" fontId="0" fillId="4" borderId="0" xfId="3" applyNumberFormat="1" applyFont="1" applyFill="1" applyBorder="1" applyAlignment="1">
      <alignment horizont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 fillId="0" borderId="0" xfId="0" applyFont="1" applyAlignment="1" applyProtection="1">
      <alignment horizontal="center" vertical="center" wrapText="1"/>
      <protection locked="0"/>
    </xf>
    <xf numFmtId="0" fontId="45" fillId="0" borderId="0" xfId="0" applyFont="1" applyAlignment="1">
      <alignment horizontal="center" vertical="center"/>
    </xf>
    <xf numFmtId="0" fontId="2" fillId="0" borderId="15" xfId="0" applyFont="1" applyBorder="1" applyAlignment="1" applyProtection="1">
      <alignment horizontal="center" vertical="center" wrapText="1"/>
      <protection locked="0"/>
    </xf>
    <xf numFmtId="0" fontId="2" fillId="0" borderId="0" xfId="0" applyFont="1" applyAlignment="1">
      <alignment horizontal="right" vertical="center" wrapText="1"/>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0" fillId="6" borderId="0" xfId="0" applyFont="1" applyFill="1" applyAlignment="1">
      <alignment horizontal="center" vertical="center" wrapText="1"/>
    </xf>
    <xf numFmtId="165" fontId="0" fillId="0" borderId="0" xfId="0" applyNumberFormat="1" applyAlignment="1">
      <alignment horizontal="center" vertical="center" wrapText="1"/>
    </xf>
    <xf numFmtId="0" fontId="6" fillId="3" borderId="0" xfId="2" applyFont="1" applyFill="1" applyBorder="1" applyAlignment="1">
      <alignment horizontal="center"/>
    </xf>
    <xf numFmtId="0" fontId="6" fillId="0" borderId="0" xfId="2" applyFont="1" applyAlignment="1"/>
    <xf numFmtId="0" fontId="45"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0" fillId="0" borderId="0" xfId="0" applyFont="1" applyFill="1" applyBorder="1" applyAlignment="1">
      <alignment horizontal="left" wrapText="1"/>
    </xf>
    <xf numFmtId="0" fontId="17" fillId="0" borderId="0" xfId="0" applyFont="1" applyBorder="1" applyAlignment="1">
      <alignment horizontal="left" vertical="center" wrapText="1" indent="1"/>
    </xf>
    <xf numFmtId="0" fontId="9" fillId="0" borderId="0" xfId="0" applyFont="1" applyAlignment="1">
      <alignment horizontal="left"/>
    </xf>
    <xf numFmtId="0" fontId="15" fillId="0" borderId="0" xfId="0" applyFont="1" applyAlignment="1">
      <alignment horizontal="left"/>
    </xf>
    <xf numFmtId="168" fontId="57" fillId="8" borderId="0" xfId="10" applyNumberFormat="1" applyFont="1" applyFill="1" applyAlignment="1">
      <alignment horizontal="center" wrapText="1"/>
    </xf>
    <xf numFmtId="0" fontId="61" fillId="4" borderId="0" xfId="0" applyFont="1" applyFill="1" applyAlignment="1">
      <alignment horizontal="left" wrapText="1"/>
    </xf>
    <xf numFmtId="0" fontId="55" fillId="4" borderId="0" xfId="0" applyFont="1" applyFill="1" applyAlignment="1">
      <alignment horizontal="center" vertical="center" wrapText="1"/>
    </xf>
    <xf numFmtId="0" fontId="0" fillId="4" borderId="0" xfId="0" applyFill="1" applyAlignment="1">
      <alignment horizontal="center" vertical="center"/>
    </xf>
    <xf numFmtId="0" fontId="0" fillId="4" borderId="33" xfId="0" applyFill="1" applyBorder="1" applyAlignment="1">
      <alignment horizontal="center" vertical="center"/>
    </xf>
    <xf numFmtId="0" fontId="55" fillId="4" borderId="0" xfId="0" applyFont="1" applyFill="1" applyAlignment="1">
      <alignment horizontal="left" vertical="center"/>
    </xf>
    <xf numFmtId="0" fontId="76" fillId="9" borderId="0" xfId="0" applyFont="1" applyFill="1" applyAlignment="1">
      <alignment horizontal="center" vertical="center" wrapText="1"/>
    </xf>
    <xf numFmtId="0" fontId="74" fillId="4" borderId="0" xfId="0" applyFont="1" applyFill="1" applyAlignment="1">
      <alignment horizontal="center" vertical="center" wrapText="1"/>
    </xf>
    <xf numFmtId="0" fontId="3" fillId="4" borderId="0" xfId="0" applyFont="1" applyFill="1" applyAlignment="1">
      <alignment vertical="center"/>
    </xf>
    <xf numFmtId="0" fontId="55"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3" xfId="0" applyFont="1" applyFill="1" applyBorder="1" applyAlignment="1">
      <alignment horizontal="center"/>
    </xf>
    <xf numFmtId="0" fontId="44" fillId="0" borderId="0" xfId="0" applyFont="1" applyFill="1" applyBorder="1" applyAlignment="1">
      <alignment horizontal="left" vertical="center" wrapText="1"/>
    </xf>
    <xf numFmtId="0" fontId="18" fillId="2" borderId="0" xfId="0" applyFont="1" applyFill="1" applyAlignment="1">
      <alignment horizontal="center" vertical="center" wrapText="1"/>
    </xf>
    <xf numFmtId="0" fontId="44" fillId="0" borderId="0" xfId="0" applyFont="1" applyAlignment="1">
      <alignment horizontal="left"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xfId="9" builtinId="3"/>
    <cellStyle name="Comma 2" xfId="3" xr:uid="{00000000-0005-0000-0000-000000000000}"/>
    <cellStyle name="Hyperlink" xfId="2" builtinId="8"/>
    <cellStyle name="Hyperlink 2" xfId="11" xr:uid="{2EB62E8B-B14F-434B-8983-6DD034DD088F}"/>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10" xr:uid="{CE032AB2-B80F-4C19-9DD9-7D99A043383B}"/>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4C91A13E-635D-46DB-952F-5D71741D0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FF10F76A-3E4E-49A4-AE65-C2EDA4F7A653}"/>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69F913EA-7847-476A-9E03-AE88CE078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DEB573A-444D-4A39-AE1D-00100F5B707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F5822A25-0CCF-41C3-AD05-B72FC8A36681}"/>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Residual</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16/05/2022</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31/03/2022</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29787873-C567-4EC6-A901-F718C3FF6E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C84AC4C-9AF8-4AA3-A319-FD9D34AABAFA}"/>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7A5A0B9-AC72-4418-AEF7-E15F2D591BBC}"/>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16B40D5A-BFEE-44B4-B547-6550A04145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E448C08-9CD0-4B85-8A9C-7A2BEA9ED85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541DDC0F-1B5B-4996-880A-738B3569A3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396240</xdr:colOff>
      <xdr:row>2</xdr:row>
      <xdr:rowOff>90806</xdr:rowOff>
    </xdr:from>
    <xdr:ext cx="2639564" cy="621330"/>
    <xdr:pic>
      <xdr:nvPicPr>
        <xdr:cNvPr id="3" name="Picture 2">
          <a:extLst>
            <a:ext uri="{FF2B5EF4-FFF2-40B4-BE49-F238E27FC236}">
              <a16:creationId xmlns:a16="http://schemas.microsoft.com/office/drawing/2014/main" id="{73DA1D34-0445-4022-ABEB-303B01F2D27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797415" y="471806"/>
          <a:ext cx="2639564" cy="621330"/>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B7925EFD-A82A-4B8E-9F82-76FEDB8415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546CB26-31A7-4B32-9D5A-A5B57788F103}"/>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505F8A2D-E021-48EA-80B8-D4358DC426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987854E1-9F96-4704-9661-E7414153ACE8}"/>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7FB90F5-C1FF-4FAB-AB22-566207CE54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CDF8C974-C4C7-437F-BE04-A6CF67DC3EF6}"/>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ptr\AppData\Local\Microsoft\Windows\INetCache\Content.Outlook\F3GZA97D\CBLF%20-%20final%20HTT%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Optional Sustainable M data"/>
      <sheetName val="Temp. Optional COVID 19 imp"/>
      <sheetName val="E.g. General"/>
      <sheetName val="E.g. Other"/>
    </sheetNames>
    <sheetDataSet>
      <sheetData sheetId="0"/>
      <sheetData sheetId="1"/>
      <sheetData sheetId="2"/>
      <sheetData sheetId="3"/>
      <sheetData sheetId="4"/>
      <sheetData sheetId="5">
        <row r="15">
          <cell r="C15">
            <v>0</v>
          </cell>
        </row>
        <row r="28">
          <cell r="F28" t="str">
            <v>[For completion]</v>
          </cell>
        </row>
      </sheetData>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84/" TargetMode="External"/><Relationship Id="rId5" Type="http://schemas.openxmlformats.org/officeDocument/2006/relationships/hyperlink" Target="https://www.coveredbondlabel.com/issuer/84/" TargetMode="External"/><Relationship Id="rId4" Type="http://schemas.openxmlformats.org/officeDocument/2006/relationships/hyperlink" Target="https://www.nykredit.com/en-gb/investor-relations/"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defaultColWidth="9.140625" defaultRowHeight="15" x14ac:dyDescent="0.25"/>
  <cols>
    <col min="1" max="1" width="242" style="2" customWidth="1"/>
    <col min="2" max="16384" width="9.140625" style="2"/>
  </cols>
  <sheetData>
    <row r="1" spans="1:1" ht="31.5" x14ac:dyDescent="0.25">
      <c r="A1" s="63" t="s">
        <v>1256</v>
      </c>
    </row>
    <row r="3" spans="1:1" x14ac:dyDescent="0.25">
      <c r="A3" s="126"/>
    </row>
    <row r="4" spans="1:1" ht="34.5" x14ac:dyDescent="0.25">
      <c r="A4" s="127" t="s">
        <v>1257</v>
      </c>
    </row>
    <row r="5" spans="1:1" ht="34.5" x14ac:dyDescent="0.25">
      <c r="A5" s="127" t="s">
        <v>1258</v>
      </c>
    </row>
    <row r="6" spans="1:1" ht="34.5" x14ac:dyDescent="0.25">
      <c r="A6" s="127" t="s">
        <v>1259</v>
      </c>
    </row>
    <row r="7" spans="1:1" ht="17.25" x14ac:dyDescent="0.25">
      <c r="A7" s="127"/>
    </row>
    <row r="8" spans="1:1" ht="18.75" x14ac:dyDescent="0.25">
      <c r="A8" s="128" t="s">
        <v>1260</v>
      </c>
    </row>
    <row r="9" spans="1:1" ht="34.5" x14ac:dyDescent="0.3">
      <c r="A9" s="137" t="s">
        <v>1423</v>
      </c>
    </row>
    <row r="10" spans="1:1" ht="69" x14ac:dyDescent="0.25">
      <c r="A10" s="130" t="s">
        <v>1261</v>
      </c>
    </row>
    <row r="11" spans="1:1" ht="34.5" x14ac:dyDescent="0.25">
      <c r="A11" s="130" t="s">
        <v>1262</v>
      </c>
    </row>
    <row r="12" spans="1:1" ht="17.25" x14ac:dyDescent="0.25">
      <c r="A12" s="130" t="s">
        <v>1263</v>
      </c>
    </row>
    <row r="13" spans="1:1" ht="17.25" x14ac:dyDescent="0.25">
      <c r="A13" s="130" t="s">
        <v>1264</v>
      </c>
    </row>
    <row r="14" spans="1:1" ht="34.5" x14ac:dyDescent="0.25">
      <c r="A14" s="130" t="s">
        <v>1265</v>
      </c>
    </row>
    <row r="15" spans="1:1" ht="17.25" x14ac:dyDescent="0.25">
      <c r="A15" s="130"/>
    </row>
    <row r="16" spans="1:1" ht="18.75" x14ac:dyDescent="0.25">
      <c r="A16" s="128" t="s">
        <v>1266</v>
      </c>
    </row>
    <row r="17" spans="1:1" ht="17.25" x14ac:dyDescent="0.25">
      <c r="A17" s="131" t="s">
        <v>1267</v>
      </c>
    </row>
    <row r="18" spans="1:1" ht="34.5" x14ac:dyDescent="0.25">
      <c r="A18" s="132" t="s">
        <v>1268</v>
      </c>
    </row>
    <row r="19" spans="1:1" ht="34.5" x14ac:dyDescent="0.25">
      <c r="A19" s="132" t="s">
        <v>1269</v>
      </c>
    </row>
    <row r="20" spans="1:1" ht="51.75" x14ac:dyDescent="0.25">
      <c r="A20" s="132" t="s">
        <v>1270</v>
      </c>
    </row>
    <row r="21" spans="1:1" ht="86.25" x14ac:dyDescent="0.25">
      <c r="A21" s="132" t="s">
        <v>1271</v>
      </c>
    </row>
    <row r="22" spans="1:1" ht="51.75" x14ac:dyDescent="0.25">
      <c r="A22" s="132" t="s">
        <v>1272</v>
      </c>
    </row>
    <row r="23" spans="1:1" ht="34.5" x14ac:dyDescent="0.25">
      <c r="A23" s="132" t="s">
        <v>1273</v>
      </c>
    </row>
    <row r="24" spans="1:1" ht="17.25" x14ac:dyDescent="0.25">
      <c r="A24" s="132" t="s">
        <v>1274</v>
      </c>
    </row>
    <row r="25" spans="1:1" ht="17.25" x14ac:dyDescent="0.25">
      <c r="A25" s="131" t="s">
        <v>1275</v>
      </c>
    </row>
    <row r="26" spans="1:1" ht="51.75" x14ac:dyDescent="0.3">
      <c r="A26" s="133" t="s">
        <v>1276</v>
      </c>
    </row>
    <row r="27" spans="1:1" ht="17.25" x14ac:dyDescent="0.3">
      <c r="A27" s="133" t="s">
        <v>1277</v>
      </c>
    </row>
    <row r="28" spans="1:1" ht="17.25" x14ac:dyDescent="0.25">
      <c r="A28" s="131" t="s">
        <v>1278</v>
      </c>
    </row>
    <row r="29" spans="1:1" ht="34.5" x14ac:dyDescent="0.25">
      <c r="A29" s="132" t="s">
        <v>1279</v>
      </c>
    </row>
    <row r="30" spans="1:1" ht="34.5" x14ac:dyDescent="0.25">
      <c r="A30" s="132" t="s">
        <v>1280</v>
      </c>
    </row>
    <row r="31" spans="1:1" ht="34.5" x14ac:dyDescent="0.25">
      <c r="A31" s="132" t="s">
        <v>1281</v>
      </c>
    </row>
    <row r="32" spans="1:1" ht="34.5" x14ac:dyDescent="0.25">
      <c r="A32" s="132" t="s">
        <v>1282</v>
      </c>
    </row>
    <row r="33" spans="1:1" ht="17.25" x14ac:dyDescent="0.25">
      <c r="A33" s="132"/>
    </row>
    <row r="34" spans="1:1" ht="18.75" x14ac:dyDescent="0.25">
      <c r="A34" s="128" t="s">
        <v>1283</v>
      </c>
    </row>
    <row r="35" spans="1:1" ht="17.25" x14ac:dyDescent="0.25">
      <c r="A35" s="131" t="s">
        <v>1284</v>
      </c>
    </row>
    <row r="36" spans="1:1" ht="34.5" x14ac:dyDescent="0.25">
      <c r="A36" s="132" t="s">
        <v>1285</v>
      </c>
    </row>
    <row r="37" spans="1:1" ht="34.5" x14ac:dyDescent="0.25">
      <c r="A37" s="132" t="s">
        <v>1286</v>
      </c>
    </row>
    <row r="38" spans="1:1" ht="34.5" x14ac:dyDescent="0.25">
      <c r="A38" s="132" t="s">
        <v>1287</v>
      </c>
    </row>
    <row r="39" spans="1:1" ht="17.25" x14ac:dyDescent="0.25">
      <c r="A39" s="132" t="s">
        <v>1288</v>
      </c>
    </row>
    <row r="40" spans="1:1" ht="34.5" x14ac:dyDescent="0.25">
      <c r="A40" s="132" t="s">
        <v>1289</v>
      </c>
    </row>
    <row r="41" spans="1:1" ht="17.25" x14ac:dyDescent="0.25">
      <c r="A41" s="131" t="s">
        <v>1290</v>
      </c>
    </row>
    <row r="42" spans="1:1" ht="17.25" x14ac:dyDescent="0.25">
      <c r="A42" s="132" t="s">
        <v>1291</v>
      </c>
    </row>
    <row r="43" spans="1:1" ht="17.25" x14ac:dyDescent="0.3">
      <c r="A43" s="133" t="s">
        <v>1292</v>
      </c>
    </row>
    <row r="44" spans="1:1" ht="17.25" x14ac:dyDescent="0.25">
      <c r="A44" s="131" t="s">
        <v>1293</v>
      </c>
    </row>
    <row r="45" spans="1:1" ht="34.5" x14ac:dyDescent="0.3">
      <c r="A45" s="133" t="s">
        <v>1294</v>
      </c>
    </row>
    <row r="46" spans="1:1" ht="34.5" x14ac:dyDescent="0.25">
      <c r="A46" s="132" t="s">
        <v>1295</v>
      </c>
    </row>
    <row r="47" spans="1:1" ht="34.5" x14ac:dyDescent="0.25">
      <c r="A47" s="132" t="s">
        <v>1296</v>
      </c>
    </row>
    <row r="48" spans="1:1" ht="17.25" x14ac:dyDescent="0.25">
      <c r="A48" s="132" t="s">
        <v>1297</v>
      </c>
    </row>
    <row r="49" spans="1:1" ht="17.25" x14ac:dyDescent="0.3">
      <c r="A49" s="133" t="s">
        <v>1298</v>
      </c>
    </row>
    <row r="50" spans="1:1" ht="17.25" x14ac:dyDescent="0.25">
      <c r="A50" s="131" t="s">
        <v>1299</v>
      </c>
    </row>
    <row r="51" spans="1:1" ht="34.5" x14ac:dyDescent="0.3">
      <c r="A51" s="133" t="s">
        <v>1300</v>
      </c>
    </row>
    <row r="52" spans="1:1" ht="17.25" x14ac:dyDescent="0.25">
      <c r="A52" s="132" t="s">
        <v>1301</v>
      </c>
    </row>
    <row r="53" spans="1:1" ht="34.5" x14ac:dyDescent="0.3">
      <c r="A53" s="133" t="s">
        <v>1302</v>
      </c>
    </row>
    <row r="54" spans="1:1" ht="17.25" x14ac:dyDescent="0.25">
      <c r="A54" s="131" t="s">
        <v>1303</v>
      </c>
    </row>
    <row r="55" spans="1:1" ht="17.25" x14ac:dyDescent="0.3">
      <c r="A55" s="133" t="s">
        <v>1304</v>
      </c>
    </row>
    <row r="56" spans="1:1" ht="34.5" x14ac:dyDescent="0.25">
      <c r="A56" s="132" t="s">
        <v>1305</v>
      </c>
    </row>
    <row r="57" spans="1:1" ht="17.25" x14ac:dyDescent="0.25">
      <c r="A57" s="132" t="s">
        <v>1306</v>
      </c>
    </row>
    <row r="58" spans="1:1" ht="17.25" x14ac:dyDescent="0.25">
      <c r="A58" s="132" t="s">
        <v>1307</v>
      </c>
    </row>
    <row r="59" spans="1:1" ht="17.25" x14ac:dyDescent="0.25">
      <c r="A59" s="131" t="s">
        <v>1308</v>
      </c>
    </row>
    <row r="60" spans="1:1" ht="34.5" x14ac:dyDescent="0.25">
      <c r="A60" s="132" t="s">
        <v>1309</v>
      </c>
    </row>
    <row r="61" spans="1:1" ht="17.25" x14ac:dyDescent="0.25">
      <c r="A61" s="134"/>
    </row>
    <row r="62" spans="1:1" ht="18.75" x14ac:dyDescent="0.25">
      <c r="A62" s="128" t="s">
        <v>1310</v>
      </c>
    </row>
    <row r="63" spans="1:1" ht="17.25" x14ac:dyDescent="0.25">
      <c r="A63" s="131" t="s">
        <v>1311</v>
      </c>
    </row>
    <row r="64" spans="1:1" ht="34.5" x14ac:dyDescent="0.25">
      <c r="A64" s="132" t="s">
        <v>1312</v>
      </c>
    </row>
    <row r="65" spans="1:1" ht="17.25" x14ac:dyDescent="0.25">
      <c r="A65" s="132" t="s">
        <v>1313</v>
      </c>
    </row>
    <row r="66" spans="1:1" ht="34.5" x14ac:dyDescent="0.25">
      <c r="A66" s="130" t="s">
        <v>1314</v>
      </c>
    </row>
    <row r="67" spans="1:1" ht="34.5" x14ac:dyDescent="0.25">
      <c r="A67" s="130" t="s">
        <v>1315</v>
      </c>
    </row>
    <row r="68" spans="1:1" ht="34.5" x14ac:dyDescent="0.25">
      <c r="A68" s="130" t="s">
        <v>1316</v>
      </c>
    </row>
    <row r="69" spans="1:1" ht="17.25" x14ac:dyDescent="0.25">
      <c r="A69" s="135" t="s">
        <v>1317</v>
      </c>
    </row>
    <row r="70" spans="1:1" ht="51.75" x14ac:dyDescent="0.25">
      <c r="A70" s="130" t="s">
        <v>1318</v>
      </c>
    </row>
    <row r="71" spans="1:1" ht="17.25" x14ac:dyDescent="0.25">
      <c r="A71" s="130" t="s">
        <v>1319</v>
      </c>
    </row>
    <row r="72" spans="1:1" ht="17.25" x14ac:dyDescent="0.25">
      <c r="A72" s="135" t="s">
        <v>1320</v>
      </c>
    </row>
    <row r="73" spans="1:1" ht="17.25" x14ac:dyDescent="0.25">
      <c r="A73" s="130" t="s">
        <v>1321</v>
      </c>
    </row>
    <row r="74" spans="1:1" ht="17.25" x14ac:dyDescent="0.25">
      <c r="A74" s="135" t="s">
        <v>1322</v>
      </c>
    </row>
    <row r="75" spans="1:1" ht="34.5" x14ac:dyDescent="0.25">
      <c r="A75" s="130" t="s">
        <v>1323</v>
      </c>
    </row>
    <row r="76" spans="1:1" ht="17.25" x14ac:dyDescent="0.25">
      <c r="A76" s="130" t="s">
        <v>1324</v>
      </c>
    </row>
    <row r="77" spans="1:1" ht="51.75" x14ac:dyDescent="0.25">
      <c r="A77" s="130" t="s">
        <v>1325</v>
      </c>
    </row>
    <row r="78" spans="1:1" ht="17.25" x14ac:dyDescent="0.25">
      <c r="A78" s="135" t="s">
        <v>1326</v>
      </c>
    </row>
    <row r="79" spans="1:1" ht="17.25" x14ac:dyDescent="0.3">
      <c r="A79" s="129" t="s">
        <v>1327</v>
      </c>
    </row>
    <row r="80" spans="1:1" ht="17.25" x14ac:dyDescent="0.25">
      <c r="A80" s="135" t="s">
        <v>1328</v>
      </c>
    </row>
    <row r="81" spans="1:1" ht="34.5" x14ac:dyDescent="0.25">
      <c r="A81" s="130" t="s">
        <v>1329</v>
      </c>
    </row>
    <row r="82" spans="1:1" ht="34.5" x14ac:dyDescent="0.25">
      <c r="A82" s="130" t="s">
        <v>1330</v>
      </c>
    </row>
    <row r="83" spans="1:1" ht="34.5" x14ac:dyDescent="0.25">
      <c r="A83" s="130" t="s">
        <v>1331</v>
      </c>
    </row>
    <row r="84" spans="1:1" ht="34.5" x14ac:dyDescent="0.25">
      <c r="A84" s="130" t="s">
        <v>1332</v>
      </c>
    </row>
    <row r="85" spans="1:1" ht="34.5" x14ac:dyDescent="0.25">
      <c r="A85" s="130" t="s">
        <v>1333</v>
      </c>
    </row>
    <row r="86" spans="1:1" ht="17.25" x14ac:dyDescent="0.25">
      <c r="A86" s="135" t="s">
        <v>1334</v>
      </c>
    </row>
    <row r="87" spans="1:1" ht="17.25" x14ac:dyDescent="0.25">
      <c r="A87" s="130" t="s">
        <v>1335</v>
      </c>
    </row>
    <row r="88" spans="1:1" ht="34.5" x14ac:dyDescent="0.25">
      <c r="A88" s="130" t="s">
        <v>1336</v>
      </c>
    </row>
    <row r="89" spans="1:1" ht="17.25" x14ac:dyDescent="0.25">
      <c r="A89" s="135" t="s">
        <v>1337</v>
      </c>
    </row>
    <row r="90" spans="1:1" ht="34.5" x14ac:dyDescent="0.25">
      <c r="A90" s="130" t="s">
        <v>1338</v>
      </c>
    </row>
    <row r="91" spans="1:1" ht="17.25" x14ac:dyDescent="0.25">
      <c r="A91" s="135" t="s">
        <v>1339</v>
      </c>
    </row>
    <row r="92" spans="1:1" ht="17.25" x14ac:dyDescent="0.3">
      <c r="A92" s="129" t="s">
        <v>1340</v>
      </c>
    </row>
    <row r="93" spans="1:1" ht="17.25" x14ac:dyDescent="0.25">
      <c r="A93" s="130" t="s">
        <v>1341</v>
      </c>
    </row>
    <row r="94" spans="1:1" ht="17.25" x14ac:dyDescent="0.25">
      <c r="A94" s="130"/>
    </row>
    <row r="95" spans="1:1" ht="18.75" x14ac:dyDescent="0.25">
      <c r="A95" s="128" t="s">
        <v>1342</v>
      </c>
    </row>
    <row r="96" spans="1:1" ht="34.5" x14ac:dyDescent="0.3">
      <c r="A96" s="129" t="s">
        <v>1343</v>
      </c>
    </row>
    <row r="97" spans="1:1" ht="17.25" x14ac:dyDescent="0.3">
      <c r="A97" s="129" t="s">
        <v>1344</v>
      </c>
    </row>
    <row r="98" spans="1:1" ht="17.25" x14ac:dyDescent="0.25">
      <c r="A98" s="135" t="s">
        <v>1345</v>
      </c>
    </row>
    <row r="99" spans="1:1" ht="17.25" x14ac:dyDescent="0.25">
      <c r="A99" s="127" t="s">
        <v>1346</v>
      </c>
    </row>
    <row r="100" spans="1:1" ht="17.25" x14ac:dyDescent="0.25">
      <c r="A100" s="130" t="s">
        <v>1347</v>
      </c>
    </row>
    <row r="101" spans="1:1" ht="17.25" x14ac:dyDescent="0.25">
      <c r="A101" s="130" t="s">
        <v>1348</v>
      </c>
    </row>
    <row r="102" spans="1:1" ht="17.25" x14ac:dyDescent="0.25">
      <c r="A102" s="130" t="s">
        <v>1349</v>
      </c>
    </row>
    <row r="103" spans="1:1" ht="17.25" x14ac:dyDescent="0.25">
      <c r="A103" s="130" t="s">
        <v>1350</v>
      </c>
    </row>
    <row r="104" spans="1:1" ht="34.5" x14ac:dyDescent="0.25">
      <c r="A104" s="130" t="s">
        <v>1351</v>
      </c>
    </row>
    <row r="105" spans="1:1" ht="17.25" x14ac:dyDescent="0.25">
      <c r="A105" s="127" t="s">
        <v>1352</v>
      </c>
    </row>
    <row r="106" spans="1:1" ht="17.25" x14ac:dyDescent="0.25">
      <c r="A106" s="130" t="s">
        <v>1353</v>
      </c>
    </row>
    <row r="107" spans="1:1" ht="17.25" x14ac:dyDescent="0.25">
      <c r="A107" s="130" t="s">
        <v>1354</v>
      </c>
    </row>
    <row r="108" spans="1:1" ht="17.25" x14ac:dyDescent="0.25">
      <c r="A108" s="130" t="s">
        <v>1355</v>
      </c>
    </row>
    <row r="109" spans="1:1" ht="17.25" x14ac:dyDescent="0.25">
      <c r="A109" s="130" t="s">
        <v>1356</v>
      </c>
    </row>
    <row r="110" spans="1:1" ht="17.25" x14ac:dyDescent="0.25">
      <c r="A110" s="130" t="s">
        <v>1357</v>
      </c>
    </row>
    <row r="111" spans="1:1" ht="17.25" x14ac:dyDescent="0.25">
      <c r="A111" s="130" t="s">
        <v>1358</v>
      </c>
    </row>
    <row r="112" spans="1:1" ht="17.25" x14ac:dyDescent="0.25">
      <c r="A112" s="135" t="s">
        <v>1359</v>
      </c>
    </row>
    <row r="113" spans="1:1" ht="17.25" x14ac:dyDescent="0.25">
      <c r="A113" s="130" t="s">
        <v>1360</v>
      </c>
    </row>
    <row r="114" spans="1:1" ht="17.25" x14ac:dyDescent="0.25">
      <c r="A114" s="127" t="s">
        <v>1361</v>
      </c>
    </row>
    <row r="115" spans="1:1" ht="17.25" x14ac:dyDescent="0.25">
      <c r="A115" s="130" t="s">
        <v>1362</v>
      </c>
    </row>
    <row r="116" spans="1:1" ht="17.25" x14ac:dyDescent="0.25">
      <c r="A116" s="130" t="s">
        <v>1363</v>
      </c>
    </row>
    <row r="117" spans="1:1" ht="17.25" x14ac:dyDescent="0.25">
      <c r="A117" s="127" t="s">
        <v>1364</v>
      </c>
    </row>
    <row r="118" spans="1:1" ht="17.25" x14ac:dyDescent="0.25">
      <c r="A118" s="130" t="s">
        <v>1365</v>
      </c>
    </row>
    <row r="119" spans="1:1" ht="17.25" x14ac:dyDescent="0.25">
      <c r="A119" s="130" t="s">
        <v>1366</v>
      </c>
    </row>
    <row r="120" spans="1:1" ht="17.25" x14ac:dyDescent="0.25">
      <c r="A120" s="130" t="s">
        <v>1367</v>
      </c>
    </row>
    <row r="121" spans="1:1" ht="17.25" x14ac:dyDescent="0.25">
      <c r="A121" s="135" t="s">
        <v>1368</v>
      </c>
    </row>
    <row r="122" spans="1:1" ht="17.25" x14ac:dyDescent="0.25">
      <c r="A122" s="127" t="s">
        <v>1369</v>
      </c>
    </row>
    <row r="123" spans="1:1" ht="17.25" x14ac:dyDescent="0.25">
      <c r="A123" s="127" t="s">
        <v>1370</v>
      </c>
    </row>
    <row r="124" spans="1:1" ht="17.25" x14ac:dyDescent="0.25">
      <c r="A124" s="130" t="s">
        <v>1371</v>
      </c>
    </row>
    <row r="125" spans="1:1" ht="17.25" x14ac:dyDescent="0.25">
      <c r="A125" s="130" t="s">
        <v>1372</v>
      </c>
    </row>
    <row r="126" spans="1:1" ht="17.25" x14ac:dyDescent="0.25">
      <c r="A126" s="130" t="s">
        <v>1373</v>
      </c>
    </row>
    <row r="127" spans="1:1" ht="17.25" x14ac:dyDescent="0.25">
      <c r="A127" s="130" t="s">
        <v>1374</v>
      </c>
    </row>
    <row r="128" spans="1:1" ht="17.25" x14ac:dyDescent="0.25">
      <c r="A128" s="130" t="s">
        <v>1375</v>
      </c>
    </row>
    <row r="129" spans="1:1" ht="17.25" x14ac:dyDescent="0.25">
      <c r="A129" s="135" t="s">
        <v>1376</v>
      </c>
    </row>
    <row r="130" spans="1:1" ht="34.5" x14ac:dyDescent="0.25">
      <c r="A130" s="130" t="s">
        <v>1377</v>
      </c>
    </row>
    <row r="131" spans="1:1" ht="69" x14ac:dyDescent="0.25">
      <c r="A131" s="130" t="s">
        <v>1378</v>
      </c>
    </row>
    <row r="132" spans="1:1" ht="34.5" x14ac:dyDescent="0.25">
      <c r="A132" s="130" t="s">
        <v>1379</v>
      </c>
    </row>
    <row r="133" spans="1:1" ht="17.25" x14ac:dyDescent="0.25">
      <c r="A133" s="135" t="s">
        <v>1380</v>
      </c>
    </row>
    <row r="134" spans="1:1" ht="34.5" x14ac:dyDescent="0.25">
      <c r="A134" s="127" t="s">
        <v>1381</v>
      </c>
    </row>
    <row r="135" spans="1:1" ht="17.25" x14ac:dyDescent="0.25">
      <c r="A135" s="127"/>
    </row>
    <row r="136" spans="1:1" ht="18.75" x14ac:dyDescent="0.25">
      <c r="A136" s="128" t="s">
        <v>1382</v>
      </c>
    </row>
    <row r="137" spans="1:1" ht="17.25" x14ac:dyDescent="0.25">
      <c r="A137" s="130" t="s">
        <v>1383</v>
      </c>
    </row>
    <row r="138" spans="1:1" ht="34.5" x14ac:dyDescent="0.25">
      <c r="A138" s="132" t="s">
        <v>1384</v>
      </c>
    </row>
    <row r="139" spans="1:1" ht="34.5" x14ac:dyDescent="0.25">
      <c r="A139" s="132" t="s">
        <v>1385</v>
      </c>
    </row>
    <row r="140" spans="1:1" ht="17.25" x14ac:dyDescent="0.25">
      <c r="A140" s="131" t="s">
        <v>1386</v>
      </c>
    </row>
    <row r="141" spans="1:1" ht="17.25" x14ac:dyDescent="0.25">
      <c r="A141" s="136" t="s">
        <v>1387</v>
      </c>
    </row>
    <row r="142" spans="1:1" ht="34.5" x14ac:dyDescent="0.3">
      <c r="A142" s="133" t="s">
        <v>1388</v>
      </c>
    </row>
    <row r="143" spans="1:1" ht="17.25" x14ac:dyDescent="0.25">
      <c r="A143" s="132" t="s">
        <v>1389</v>
      </c>
    </row>
    <row r="144" spans="1:1" ht="17.25" x14ac:dyDescent="0.25">
      <c r="A144" s="132" t="s">
        <v>1390</v>
      </c>
    </row>
    <row r="145" spans="1:1" ht="17.25" x14ac:dyDescent="0.25">
      <c r="A145" s="136" t="s">
        <v>1391</v>
      </c>
    </row>
    <row r="146" spans="1:1" ht="17.25" x14ac:dyDescent="0.25">
      <c r="A146" s="131" t="s">
        <v>1392</v>
      </c>
    </row>
    <row r="147" spans="1:1" ht="17.25" x14ac:dyDescent="0.25">
      <c r="A147" s="136" t="s">
        <v>1393</v>
      </c>
    </row>
    <row r="148" spans="1:1" ht="17.25" x14ac:dyDescent="0.25">
      <c r="A148" s="132" t="s">
        <v>1394</v>
      </c>
    </row>
    <row r="149" spans="1:1" ht="17.25" x14ac:dyDescent="0.25">
      <c r="A149" s="132" t="s">
        <v>1395</v>
      </c>
    </row>
    <row r="150" spans="1:1" ht="17.25" x14ac:dyDescent="0.25">
      <c r="A150" s="132" t="s">
        <v>1396</v>
      </c>
    </row>
    <row r="151" spans="1:1" ht="34.5" x14ac:dyDescent="0.25">
      <c r="A151" s="136" t="s">
        <v>1397</v>
      </c>
    </row>
    <row r="152" spans="1:1" ht="17.25" x14ac:dyDescent="0.25">
      <c r="A152" s="131" t="s">
        <v>1398</v>
      </c>
    </row>
    <row r="153" spans="1:1" ht="17.25" x14ac:dyDescent="0.25">
      <c r="A153" s="132" t="s">
        <v>1399</v>
      </c>
    </row>
    <row r="154" spans="1:1" ht="17.25" x14ac:dyDescent="0.25">
      <c r="A154" s="132" t="s">
        <v>1400</v>
      </c>
    </row>
    <row r="155" spans="1:1" ht="17.25" x14ac:dyDescent="0.25">
      <c r="A155" s="132" t="s">
        <v>1401</v>
      </c>
    </row>
    <row r="156" spans="1:1" ht="17.25" x14ac:dyDescent="0.25">
      <c r="A156" s="132" t="s">
        <v>1402</v>
      </c>
    </row>
    <row r="157" spans="1:1" ht="34.5" x14ac:dyDescent="0.25">
      <c r="A157" s="132" t="s">
        <v>1403</v>
      </c>
    </row>
    <row r="158" spans="1:1" ht="34.5" x14ac:dyDescent="0.25">
      <c r="A158" s="132" t="s">
        <v>1404</v>
      </c>
    </row>
    <row r="159" spans="1:1" ht="17.25" x14ac:dyDescent="0.25">
      <c r="A159" s="131" t="s">
        <v>1405</v>
      </c>
    </row>
    <row r="160" spans="1:1" ht="34.5" x14ac:dyDescent="0.25">
      <c r="A160" s="132" t="s">
        <v>1406</v>
      </c>
    </row>
    <row r="161" spans="1:1" ht="34.5" x14ac:dyDescent="0.25">
      <c r="A161" s="132" t="s">
        <v>1407</v>
      </c>
    </row>
    <row r="162" spans="1:1" ht="17.25" x14ac:dyDescent="0.25">
      <c r="A162" s="132" t="s">
        <v>1408</v>
      </c>
    </row>
    <row r="163" spans="1:1" ht="17.25" x14ac:dyDescent="0.25">
      <c r="A163" s="131" t="s">
        <v>1409</v>
      </c>
    </row>
    <row r="164" spans="1:1" ht="34.5" x14ac:dyDescent="0.3">
      <c r="A164" s="138" t="s">
        <v>1424</v>
      </c>
    </row>
    <row r="165" spans="1:1" ht="34.5" x14ac:dyDescent="0.25">
      <c r="A165" s="132" t="s">
        <v>1410</v>
      </c>
    </row>
    <row r="166" spans="1:1" ht="17.25" x14ac:dyDescent="0.25">
      <c r="A166" s="131" t="s">
        <v>1411</v>
      </c>
    </row>
    <row r="167" spans="1:1" ht="17.25" x14ac:dyDescent="0.25">
      <c r="A167" s="132" t="s">
        <v>1412</v>
      </c>
    </row>
    <row r="168" spans="1:1" ht="17.25" x14ac:dyDescent="0.25">
      <c r="A168" s="131" t="s">
        <v>1413</v>
      </c>
    </row>
    <row r="169" spans="1:1" ht="17.25" x14ac:dyDescent="0.3">
      <c r="A169" s="133" t="s">
        <v>1414</v>
      </c>
    </row>
    <row r="170" spans="1:1" ht="17.25" x14ac:dyDescent="0.3">
      <c r="A170" s="133"/>
    </row>
    <row r="171" spans="1:1" ht="17.25" x14ac:dyDescent="0.3">
      <c r="A171" s="133"/>
    </row>
    <row r="172" spans="1:1" ht="17.25" x14ac:dyDescent="0.3">
      <c r="A172" s="133"/>
    </row>
    <row r="173" spans="1:1" ht="17.25" x14ac:dyDescent="0.3">
      <c r="A173" s="133"/>
    </row>
    <row r="174" spans="1:1" ht="17.25" x14ac:dyDescent="0.3">
      <c r="A174" s="13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39721-92E4-456A-8F29-58F3FEBCC93D}">
  <sheetPr>
    <tabColor rgb="FF243386"/>
  </sheetPr>
  <dimension ref="B1:D37"/>
  <sheetViews>
    <sheetView topLeftCell="A12" zoomScale="80" zoomScaleNormal="80" workbookViewId="0">
      <selection activeCell="C42" sqref="C42"/>
    </sheetView>
  </sheetViews>
  <sheetFormatPr defaultColWidth="15.85546875" defaultRowHeight="15" x14ac:dyDescent="0.25"/>
  <cols>
    <col min="1" max="1" width="3.42578125" style="347" customWidth="1"/>
    <col min="2" max="2" width="18.7109375" style="347" customWidth="1"/>
    <col min="3" max="3" width="95.5703125" style="347" customWidth="1"/>
    <col min="4" max="4" width="15.140625" style="347" customWidth="1"/>
    <col min="5" max="5" width="2.85546875" style="347" customWidth="1"/>
    <col min="6" max="6" width="1.85546875" style="347" customWidth="1"/>
    <col min="7" max="256" width="15.85546875" style="347"/>
    <col min="257" max="257" width="3.42578125" style="347" customWidth="1"/>
    <col min="258" max="258" width="18.7109375" style="347" customWidth="1"/>
    <col min="259" max="259" width="95.5703125" style="347" customWidth="1"/>
    <col min="260" max="260" width="15.140625" style="347" customWidth="1"/>
    <col min="261" max="261" width="2.85546875" style="347" customWidth="1"/>
    <col min="262" max="262" width="1.85546875" style="347" customWidth="1"/>
    <col min="263" max="512" width="15.85546875" style="347"/>
    <col min="513" max="513" width="3.42578125" style="347" customWidth="1"/>
    <col min="514" max="514" width="18.7109375" style="347" customWidth="1"/>
    <col min="515" max="515" width="95.5703125" style="347" customWidth="1"/>
    <col min="516" max="516" width="15.140625" style="347" customWidth="1"/>
    <col min="517" max="517" width="2.85546875" style="347" customWidth="1"/>
    <col min="518" max="518" width="1.85546875" style="347" customWidth="1"/>
    <col min="519" max="768" width="15.85546875" style="347"/>
    <col min="769" max="769" width="3.42578125" style="347" customWidth="1"/>
    <col min="770" max="770" width="18.7109375" style="347" customWidth="1"/>
    <col min="771" max="771" width="95.5703125" style="347" customWidth="1"/>
    <col min="772" max="772" width="15.140625" style="347" customWidth="1"/>
    <col min="773" max="773" width="2.85546875" style="347" customWidth="1"/>
    <col min="774" max="774" width="1.85546875" style="347" customWidth="1"/>
    <col min="775" max="1024" width="15.85546875" style="347"/>
    <col min="1025" max="1025" width="3.42578125" style="347" customWidth="1"/>
    <col min="1026" max="1026" width="18.7109375" style="347" customWidth="1"/>
    <col min="1027" max="1027" width="95.5703125" style="347" customWidth="1"/>
    <col min="1028" max="1028" width="15.140625" style="347" customWidth="1"/>
    <col min="1029" max="1029" width="2.85546875" style="347" customWidth="1"/>
    <col min="1030" max="1030" width="1.85546875" style="347" customWidth="1"/>
    <col min="1031" max="1280" width="15.85546875" style="347"/>
    <col min="1281" max="1281" width="3.42578125" style="347" customWidth="1"/>
    <col min="1282" max="1282" width="18.7109375" style="347" customWidth="1"/>
    <col min="1283" max="1283" width="95.5703125" style="347" customWidth="1"/>
    <col min="1284" max="1284" width="15.140625" style="347" customWidth="1"/>
    <col min="1285" max="1285" width="2.85546875" style="347" customWidth="1"/>
    <col min="1286" max="1286" width="1.85546875" style="347" customWidth="1"/>
    <col min="1287" max="1536" width="15.85546875" style="347"/>
    <col min="1537" max="1537" width="3.42578125" style="347" customWidth="1"/>
    <col min="1538" max="1538" width="18.7109375" style="347" customWidth="1"/>
    <col min="1539" max="1539" width="95.5703125" style="347" customWidth="1"/>
    <col min="1540" max="1540" width="15.140625" style="347" customWidth="1"/>
    <col min="1541" max="1541" width="2.85546875" style="347" customWidth="1"/>
    <col min="1542" max="1542" width="1.85546875" style="347" customWidth="1"/>
    <col min="1543" max="1792" width="15.85546875" style="347"/>
    <col min="1793" max="1793" width="3.42578125" style="347" customWidth="1"/>
    <col min="1794" max="1794" width="18.7109375" style="347" customWidth="1"/>
    <col min="1795" max="1795" width="95.5703125" style="347" customWidth="1"/>
    <col min="1796" max="1796" width="15.140625" style="347" customWidth="1"/>
    <col min="1797" max="1797" width="2.85546875" style="347" customWidth="1"/>
    <col min="1798" max="1798" width="1.85546875" style="347" customWidth="1"/>
    <col min="1799" max="2048" width="15.85546875" style="347"/>
    <col min="2049" max="2049" width="3.42578125" style="347" customWidth="1"/>
    <col min="2050" max="2050" width="18.7109375" style="347" customWidth="1"/>
    <col min="2051" max="2051" width="95.5703125" style="347" customWidth="1"/>
    <col min="2052" max="2052" width="15.140625" style="347" customWidth="1"/>
    <col min="2053" max="2053" width="2.85546875" style="347" customWidth="1"/>
    <col min="2054" max="2054" width="1.85546875" style="347" customWidth="1"/>
    <col min="2055" max="2304" width="15.85546875" style="347"/>
    <col min="2305" max="2305" width="3.42578125" style="347" customWidth="1"/>
    <col min="2306" max="2306" width="18.7109375" style="347" customWidth="1"/>
    <col min="2307" max="2307" width="95.5703125" style="347" customWidth="1"/>
    <col min="2308" max="2308" width="15.140625" style="347" customWidth="1"/>
    <col min="2309" max="2309" width="2.85546875" style="347" customWidth="1"/>
    <col min="2310" max="2310" width="1.85546875" style="347" customWidth="1"/>
    <col min="2311" max="2560" width="15.85546875" style="347"/>
    <col min="2561" max="2561" width="3.42578125" style="347" customWidth="1"/>
    <col min="2562" max="2562" width="18.7109375" style="347" customWidth="1"/>
    <col min="2563" max="2563" width="95.5703125" style="347" customWidth="1"/>
    <col min="2564" max="2564" width="15.140625" style="347" customWidth="1"/>
    <col min="2565" max="2565" width="2.85546875" style="347" customWidth="1"/>
    <col min="2566" max="2566" width="1.85546875" style="347" customWidth="1"/>
    <col min="2567" max="2816" width="15.85546875" style="347"/>
    <col min="2817" max="2817" width="3.42578125" style="347" customWidth="1"/>
    <col min="2818" max="2818" width="18.7109375" style="347" customWidth="1"/>
    <col min="2819" max="2819" width="95.5703125" style="347" customWidth="1"/>
    <col min="2820" max="2820" width="15.140625" style="347" customWidth="1"/>
    <col min="2821" max="2821" width="2.85546875" style="347" customWidth="1"/>
    <col min="2822" max="2822" width="1.85546875" style="347" customWidth="1"/>
    <col min="2823" max="3072" width="15.85546875" style="347"/>
    <col min="3073" max="3073" width="3.42578125" style="347" customWidth="1"/>
    <col min="3074" max="3074" width="18.7109375" style="347" customWidth="1"/>
    <col min="3075" max="3075" width="95.5703125" style="347" customWidth="1"/>
    <col min="3076" max="3076" width="15.140625" style="347" customWidth="1"/>
    <col min="3077" max="3077" width="2.85546875" style="347" customWidth="1"/>
    <col min="3078" max="3078" width="1.85546875" style="347" customWidth="1"/>
    <col min="3079" max="3328" width="15.85546875" style="347"/>
    <col min="3329" max="3329" width="3.42578125" style="347" customWidth="1"/>
    <col min="3330" max="3330" width="18.7109375" style="347" customWidth="1"/>
    <col min="3331" max="3331" width="95.5703125" style="347" customWidth="1"/>
    <col min="3332" max="3332" width="15.140625" style="347" customWidth="1"/>
    <col min="3333" max="3333" width="2.85546875" style="347" customWidth="1"/>
    <col min="3334" max="3334" width="1.85546875" style="347" customWidth="1"/>
    <col min="3335" max="3584" width="15.85546875" style="347"/>
    <col min="3585" max="3585" width="3.42578125" style="347" customWidth="1"/>
    <col min="3586" max="3586" width="18.7109375" style="347" customWidth="1"/>
    <col min="3587" max="3587" width="95.5703125" style="347" customWidth="1"/>
    <col min="3588" max="3588" width="15.140625" style="347" customWidth="1"/>
    <col min="3589" max="3589" width="2.85546875" style="347" customWidth="1"/>
    <col min="3590" max="3590" width="1.85546875" style="347" customWidth="1"/>
    <col min="3591" max="3840" width="15.85546875" style="347"/>
    <col min="3841" max="3841" width="3.42578125" style="347" customWidth="1"/>
    <col min="3842" max="3842" width="18.7109375" style="347" customWidth="1"/>
    <col min="3843" max="3843" width="95.5703125" style="347" customWidth="1"/>
    <col min="3844" max="3844" width="15.140625" style="347" customWidth="1"/>
    <col min="3845" max="3845" width="2.85546875" style="347" customWidth="1"/>
    <col min="3846" max="3846" width="1.85546875" style="347" customWidth="1"/>
    <col min="3847" max="4096" width="15.85546875" style="347"/>
    <col min="4097" max="4097" width="3.42578125" style="347" customWidth="1"/>
    <col min="4098" max="4098" width="18.7109375" style="347" customWidth="1"/>
    <col min="4099" max="4099" width="95.5703125" style="347" customWidth="1"/>
    <col min="4100" max="4100" width="15.140625" style="347" customWidth="1"/>
    <col min="4101" max="4101" width="2.85546875" style="347" customWidth="1"/>
    <col min="4102" max="4102" width="1.85546875" style="347" customWidth="1"/>
    <col min="4103" max="4352" width="15.85546875" style="347"/>
    <col min="4353" max="4353" width="3.42578125" style="347" customWidth="1"/>
    <col min="4354" max="4354" width="18.7109375" style="347" customWidth="1"/>
    <col min="4355" max="4355" width="95.5703125" style="347" customWidth="1"/>
    <col min="4356" max="4356" width="15.140625" style="347" customWidth="1"/>
    <col min="4357" max="4357" width="2.85546875" style="347" customWidth="1"/>
    <col min="4358" max="4358" width="1.85546875" style="347" customWidth="1"/>
    <col min="4359" max="4608" width="15.85546875" style="347"/>
    <col min="4609" max="4609" width="3.42578125" style="347" customWidth="1"/>
    <col min="4610" max="4610" width="18.7109375" style="347" customWidth="1"/>
    <col min="4611" max="4611" width="95.5703125" style="347" customWidth="1"/>
    <col min="4612" max="4612" width="15.140625" style="347" customWidth="1"/>
    <col min="4613" max="4613" width="2.85546875" style="347" customWidth="1"/>
    <col min="4614" max="4614" width="1.85546875" style="347" customWidth="1"/>
    <col min="4615" max="4864" width="15.85546875" style="347"/>
    <col min="4865" max="4865" width="3.42578125" style="347" customWidth="1"/>
    <col min="4866" max="4866" width="18.7109375" style="347" customWidth="1"/>
    <col min="4867" max="4867" width="95.5703125" style="347" customWidth="1"/>
    <col min="4868" max="4868" width="15.140625" style="347" customWidth="1"/>
    <col min="4869" max="4869" width="2.85546875" style="347" customWidth="1"/>
    <col min="4870" max="4870" width="1.85546875" style="347" customWidth="1"/>
    <col min="4871" max="5120" width="15.85546875" style="347"/>
    <col min="5121" max="5121" width="3.42578125" style="347" customWidth="1"/>
    <col min="5122" max="5122" width="18.7109375" style="347" customWidth="1"/>
    <col min="5123" max="5123" width="95.5703125" style="347" customWidth="1"/>
    <col min="5124" max="5124" width="15.140625" style="347" customWidth="1"/>
    <col min="5125" max="5125" width="2.85546875" style="347" customWidth="1"/>
    <col min="5126" max="5126" width="1.85546875" style="347" customWidth="1"/>
    <col min="5127" max="5376" width="15.85546875" style="347"/>
    <col min="5377" max="5377" width="3.42578125" style="347" customWidth="1"/>
    <col min="5378" max="5378" width="18.7109375" style="347" customWidth="1"/>
    <col min="5379" max="5379" width="95.5703125" style="347" customWidth="1"/>
    <col min="5380" max="5380" width="15.140625" style="347" customWidth="1"/>
    <col min="5381" max="5381" width="2.85546875" style="347" customWidth="1"/>
    <col min="5382" max="5382" width="1.85546875" style="347" customWidth="1"/>
    <col min="5383" max="5632" width="15.85546875" style="347"/>
    <col min="5633" max="5633" width="3.42578125" style="347" customWidth="1"/>
    <col min="5634" max="5634" width="18.7109375" style="347" customWidth="1"/>
    <col min="5635" max="5635" width="95.5703125" style="347" customWidth="1"/>
    <col min="5636" max="5636" width="15.140625" style="347" customWidth="1"/>
    <col min="5637" max="5637" width="2.85546875" style="347" customWidth="1"/>
    <col min="5638" max="5638" width="1.85546875" style="347" customWidth="1"/>
    <col min="5639" max="5888" width="15.85546875" style="347"/>
    <col min="5889" max="5889" width="3.42578125" style="347" customWidth="1"/>
    <col min="5890" max="5890" width="18.7109375" style="347" customWidth="1"/>
    <col min="5891" max="5891" width="95.5703125" style="347" customWidth="1"/>
    <col min="5892" max="5892" width="15.140625" style="347" customWidth="1"/>
    <col min="5893" max="5893" width="2.85546875" style="347" customWidth="1"/>
    <col min="5894" max="5894" width="1.85546875" style="347" customWidth="1"/>
    <col min="5895" max="6144" width="15.85546875" style="347"/>
    <col min="6145" max="6145" width="3.42578125" style="347" customWidth="1"/>
    <col min="6146" max="6146" width="18.7109375" style="347" customWidth="1"/>
    <col min="6147" max="6147" width="95.5703125" style="347" customWidth="1"/>
    <col min="6148" max="6148" width="15.140625" style="347" customWidth="1"/>
    <col min="6149" max="6149" width="2.85546875" style="347" customWidth="1"/>
    <col min="6150" max="6150" width="1.85546875" style="347" customWidth="1"/>
    <col min="6151" max="6400" width="15.85546875" style="347"/>
    <col min="6401" max="6401" width="3.42578125" style="347" customWidth="1"/>
    <col min="6402" max="6402" width="18.7109375" style="347" customWidth="1"/>
    <col min="6403" max="6403" width="95.5703125" style="347" customWidth="1"/>
    <col min="6404" max="6404" width="15.140625" style="347" customWidth="1"/>
    <col min="6405" max="6405" width="2.85546875" style="347" customWidth="1"/>
    <col min="6406" max="6406" width="1.85546875" style="347" customWidth="1"/>
    <col min="6407" max="6656" width="15.85546875" style="347"/>
    <col min="6657" max="6657" width="3.42578125" style="347" customWidth="1"/>
    <col min="6658" max="6658" width="18.7109375" style="347" customWidth="1"/>
    <col min="6659" max="6659" width="95.5703125" style="347" customWidth="1"/>
    <col min="6660" max="6660" width="15.140625" style="347" customWidth="1"/>
    <col min="6661" max="6661" width="2.85546875" style="347" customWidth="1"/>
    <col min="6662" max="6662" width="1.85546875" style="347" customWidth="1"/>
    <col min="6663" max="6912" width="15.85546875" style="347"/>
    <col min="6913" max="6913" width="3.42578125" style="347" customWidth="1"/>
    <col min="6914" max="6914" width="18.7109375" style="347" customWidth="1"/>
    <col min="6915" max="6915" width="95.5703125" style="347" customWidth="1"/>
    <col min="6916" max="6916" width="15.140625" style="347" customWidth="1"/>
    <col min="6917" max="6917" width="2.85546875" style="347" customWidth="1"/>
    <col min="6918" max="6918" width="1.85546875" style="347" customWidth="1"/>
    <col min="6919" max="7168" width="15.85546875" style="347"/>
    <col min="7169" max="7169" width="3.42578125" style="347" customWidth="1"/>
    <col min="7170" max="7170" width="18.7109375" style="347" customWidth="1"/>
    <col min="7171" max="7171" width="95.5703125" style="347" customWidth="1"/>
    <col min="7172" max="7172" width="15.140625" style="347" customWidth="1"/>
    <col min="7173" max="7173" width="2.85546875" style="347" customWidth="1"/>
    <col min="7174" max="7174" width="1.85546875" style="347" customWidth="1"/>
    <col min="7175" max="7424" width="15.85546875" style="347"/>
    <col min="7425" max="7425" width="3.42578125" style="347" customWidth="1"/>
    <col min="7426" max="7426" width="18.7109375" style="347" customWidth="1"/>
    <col min="7427" max="7427" width="95.5703125" style="347" customWidth="1"/>
    <col min="7428" max="7428" width="15.140625" style="347" customWidth="1"/>
    <col min="7429" max="7429" width="2.85546875" style="347" customWidth="1"/>
    <col min="7430" max="7430" width="1.85546875" style="347" customWidth="1"/>
    <col min="7431" max="7680" width="15.85546875" style="347"/>
    <col min="7681" max="7681" width="3.42578125" style="347" customWidth="1"/>
    <col min="7682" max="7682" width="18.7109375" style="347" customWidth="1"/>
    <col min="7683" max="7683" width="95.5703125" style="347" customWidth="1"/>
    <col min="7684" max="7684" width="15.140625" style="347" customWidth="1"/>
    <col min="7685" max="7685" width="2.85546875" style="347" customWidth="1"/>
    <col min="7686" max="7686" width="1.85546875" style="347" customWidth="1"/>
    <col min="7687" max="7936" width="15.85546875" style="347"/>
    <col min="7937" max="7937" width="3.42578125" style="347" customWidth="1"/>
    <col min="7938" max="7938" width="18.7109375" style="347" customWidth="1"/>
    <col min="7939" max="7939" width="95.5703125" style="347" customWidth="1"/>
    <col min="7940" max="7940" width="15.140625" style="347" customWidth="1"/>
    <col min="7941" max="7941" width="2.85546875" style="347" customWidth="1"/>
    <col min="7942" max="7942" width="1.85546875" style="347" customWidth="1"/>
    <col min="7943" max="8192" width="15.85546875" style="347"/>
    <col min="8193" max="8193" width="3.42578125" style="347" customWidth="1"/>
    <col min="8194" max="8194" width="18.7109375" style="347" customWidth="1"/>
    <col min="8195" max="8195" width="95.5703125" style="347" customWidth="1"/>
    <col min="8196" max="8196" width="15.140625" style="347" customWidth="1"/>
    <col min="8197" max="8197" width="2.85546875" style="347" customWidth="1"/>
    <col min="8198" max="8198" width="1.85546875" style="347" customWidth="1"/>
    <col min="8199" max="8448" width="15.85546875" style="347"/>
    <col min="8449" max="8449" width="3.42578125" style="347" customWidth="1"/>
    <col min="8450" max="8450" width="18.7109375" style="347" customWidth="1"/>
    <col min="8451" max="8451" width="95.5703125" style="347" customWidth="1"/>
    <col min="8452" max="8452" width="15.140625" style="347" customWidth="1"/>
    <col min="8453" max="8453" width="2.85546875" style="347" customWidth="1"/>
    <col min="8454" max="8454" width="1.85546875" style="347" customWidth="1"/>
    <col min="8455" max="8704" width="15.85546875" style="347"/>
    <col min="8705" max="8705" width="3.42578125" style="347" customWidth="1"/>
    <col min="8706" max="8706" width="18.7109375" style="347" customWidth="1"/>
    <col min="8707" max="8707" width="95.5703125" style="347" customWidth="1"/>
    <col min="8708" max="8708" width="15.140625" style="347" customWidth="1"/>
    <col min="8709" max="8709" width="2.85546875" style="347" customWidth="1"/>
    <col min="8710" max="8710" width="1.85546875" style="347" customWidth="1"/>
    <col min="8711" max="8960" width="15.85546875" style="347"/>
    <col min="8961" max="8961" width="3.42578125" style="347" customWidth="1"/>
    <col min="8962" max="8962" width="18.7109375" style="347" customWidth="1"/>
    <col min="8963" max="8963" width="95.5703125" style="347" customWidth="1"/>
    <col min="8964" max="8964" width="15.140625" style="347" customWidth="1"/>
    <col min="8965" max="8965" width="2.85546875" style="347" customWidth="1"/>
    <col min="8966" max="8966" width="1.85546875" style="347" customWidth="1"/>
    <col min="8967" max="9216" width="15.85546875" style="347"/>
    <col min="9217" max="9217" width="3.42578125" style="347" customWidth="1"/>
    <col min="9218" max="9218" width="18.7109375" style="347" customWidth="1"/>
    <col min="9219" max="9219" width="95.5703125" style="347" customWidth="1"/>
    <col min="9220" max="9220" width="15.140625" style="347" customWidth="1"/>
    <col min="9221" max="9221" width="2.85546875" style="347" customWidth="1"/>
    <col min="9222" max="9222" width="1.85546875" style="347" customWidth="1"/>
    <col min="9223" max="9472" width="15.85546875" style="347"/>
    <col min="9473" max="9473" width="3.42578125" style="347" customWidth="1"/>
    <col min="9474" max="9474" width="18.7109375" style="347" customWidth="1"/>
    <col min="9475" max="9475" width="95.5703125" style="347" customWidth="1"/>
    <col min="9476" max="9476" width="15.140625" style="347" customWidth="1"/>
    <col min="9477" max="9477" width="2.85546875" style="347" customWidth="1"/>
    <col min="9478" max="9478" width="1.85546875" style="347" customWidth="1"/>
    <col min="9479" max="9728" width="15.85546875" style="347"/>
    <col min="9729" max="9729" width="3.42578125" style="347" customWidth="1"/>
    <col min="9730" max="9730" width="18.7109375" style="347" customWidth="1"/>
    <col min="9731" max="9731" width="95.5703125" style="347" customWidth="1"/>
    <col min="9732" max="9732" width="15.140625" style="347" customWidth="1"/>
    <col min="9733" max="9733" width="2.85546875" style="347" customWidth="1"/>
    <col min="9734" max="9734" width="1.85546875" style="347" customWidth="1"/>
    <col min="9735" max="9984" width="15.85546875" style="347"/>
    <col min="9985" max="9985" width="3.42578125" style="347" customWidth="1"/>
    <col min="9986" max="9986" width="18.7109375" style="347" customWidth="1"/>
    <col min="9987" max="9987" width="95.5703125" style="347" customWidth="1"/>
    <col min="9988" max="9988" width="15.140625" style="347" customWidth="1"/>
    <col min="9989" max="9989" width="2.85546875" style="347" customWidth="1"/>
    <col min="9990" max="9990" width="1.85546875" style="347" customWidth="1"/>
    <col min="9991" max="10240" width="15.85546875" style="347"/>
    <col min="10241" max="10241" width="3.42578125" style="347" customWidth="1"/>
    <col min="10242" max="10242" width="18.7109375" style="347" customWidth="1"/>
    <col min="10243" max="10243" width="95.5703125" style="347" customWidth="1"/>
    <col min="10244" max="10244" width="15.140625" style="347" customWidth="1"/>
    <col min="10245" max="10245" width="2.85546875" style="347" customWidth="1"/>
    <col min="10246" max="10246" width="1.85546875" style="347" customWidth="1"/>
    <col min="10247" max="10496" width="15.85546875" style="347"/>
    <col min="10497" max="10497" width="3.42578125" style="347" customWidth="1"/>
    <col min="10498" max="10498" width="18.7109375" style="347" customWidth="1"/>
    <col min="10499" max="10499" width="95.5703125" style="347" customWidth="1"/>
    <col min="10500" max="10500" width="15.140625" style="347" customWidth="1"/>
    <col min="10501" max="10501" width="2.85546875" style="347" customWidth="1"/>
    <col min="10502" max="10502" width="1.85546875" style="347" customWidth="1"/>
    <col min="10503" max="10752" width="15.85546875" style="347"/>
    <col min="10753" max="10753" width="3.42578125" style="347" customWidth="1"/>
    <col min="10754" max="10754" width="18.7109375" style="347" customWidth="1"/>
    <col min="10755" max="10755" width="95.5703125" style="347" customWidth="1"/>
    <col min="10756" max="10756" width="15.140625" style="347" customWidth="1"/>
    <col min="10757" max="10757" width="2.85546875" style="347" customWidth="1"/>
    <col min="10758" max="10758" width="1.85546875" style="347" customWidth="1"/>
    <col min="10759" max="11008" width="15.85546875" style="347"/>
    <col min="11009" max="11009" width="3.42578125" style="347" customWidth="1"/>
    <col min="11010" max="11010" width="18.7109375" style="347" customWidth="1"/>
    <col min="11011" max="11011" width="95.5703125" style="347" customWidth="1"/>
    <col min="11012" max="11012" width="15.140625" style="347" customWidth="1"/>
    <col min="11013" max="11013" width="2.85546875" style="347" customWidth="1"/>
    <col min="11014" max="11014" width="1.85546875" style="347" customWidth="1"/>
    <col min="11015" max="11264" width="15.85546875" style="347"/>
    <col min="11265" max="11265" width="3.42578125" style="347" customWidth="1"/>
    <col min="11266" max="11266" width="18.7109375" style="347" customWidth="1"/>
    <col min="11267" max="11267" width="95.5703125" style="347" customWidth="1"/>
    <col min="11268" max="11268" width="15.140625" style="347" customWidth="1"/>
    <col min="11269" max="11269" width="2.85546875" style="347" customWidth="1"/>
    <col min="11270" max="11270" width="1.85546875" style="347" customWidth="1"/>
    <col min="11271" max="11520" width="15.85546875" style="347"/>
    <col min="11521" max="11521" width="3.42578125" style="347" customWidth="1"/>
    <col min="11522" max="11522" width="18.7109375" style="347" customWidth="1"/>
    <col min="11523" max="11523" width="95.5703125" style="347" customWidth="1"/>
    <col min="11524" max="11524" width="15.140625" style="347" customWidth="1"/>
    <col min="11525" max="11525" width="2.85546875" style="347" customWidth="1"/>
    <col min="11526" max="11526" width="1.85546875" style="347" customWidth="1"/>
    <col min="11527" max="11776" width="15.85546875" style="347"/>
    <col min="11777" max="11777" width="3.42578125" style="347" customWidth="1"/>
    <col min="11778" max="11778" width="18.7109375" style="347" customWidth="1"/>
    <col min="11779" max="11779" width="95.5703125" style="347" customWidth="1"/>
    <col min="11780" max="11780" width="15.140625" style="347" customWidth="1"/>
    <col min="11781" max="11781" width="2.85546875" style="347" customWidth="1"/>
    <col min="11782" max="11782" width="1.85546875" style="347" customWidth="1"/>
    <col min="11783" max="12032" width="15.85546875" style="347"/>
    <col min="12033" max="12033" width="3.42578125" style="347" customWidth="1"/>
    <col min="12034" max="12034" width="18.7109375" style="347" customWidth="1"/>
    <col min="12035" max="12035" width="95.5703125" style="347" customWidth="1"/>
    <col min="12036" max="12036" width="15.140625" style="347" customWidth="1"/>
    <col min="12037" max="12037" width="2.85546875" style="347" customWidth="1"/>
    <col min="12038" max="12038" width="1.85546875" style="347" customWidth="1"/>
    <col min="12039" max="12288" width="15.85546875" style="347"/>
    <col min="12289" max="12289" width="3.42578125" style="347" customWidth="1"/>
    <col min="12290" max="12290" width="18.7109375" style="347" customWidth="1"/>
    <col min="12291" max="12291" width="95.5703125" style="347" customWidth="1"/>
    <col min="12292" max="12292" width="15.140625" style="347" customWidth="1"/>
    <col min="12293" max="12293" width="2.85546875" style="347" customWidth="1"/>
    <col min="12294" max="12294" width="1.85546875" style="347" customWidth="1"/>
    <col min="12295" max="12544" width="15.85546875" style="347"/>
    <col min="12545" max="12545" width="3.42578125" style="347" customWidth="1"/>
    <col min="12546" max="12546" width="18.7109375" style="347" customWidth="1"/>
    <col min="12547" max="12547" width="95.5703125" style="347" customWidth="1"/>
    <col min="12548" max="12548" width="15.140625" style="347" customWidth="1"/>
    <col min="12549" max="12549" width="2.85546875" style="347" customWidth="1"/>
    <col min="12550" max="12550" width="1.85546875" style="347" customWidth="1"/>
    <col min="12551" max="12800" width="15.85546875" style="347"/>
    <col min="12801" max="12801" width="3.42578125" style="347" customWidth="1"/>
    <col min="12802" max="12802" width="18.7109375" style="347" customWidth="1"/>
    <col min="12803" max="12803" width="95.5703125" style="347" customWidth="1"/>
    <col min="12804" max="12804" width="15.140625" style="347" customWidth="1"/>
    <col min="12805" max="12805" width="2.85546875" style="347" customWidth="1"/>
    <col min="12806" max="12806" width="1.85546875" style="347" customWidth="1"/>
    <col min="12807" max="13056" width="15.85546875" style="347"/>
    <col min="13057" max="13057" width="3.42578125" style="347" customWidth="1"/>
    <col min="13058" max="13058" width="18.7109375" style="347" customWidth="1"/>
    <col min="13059" max="13059" width="95.5703125" style="347" customWidth="1"/>
    <col min="13060" max="13060" width="15.140625" style="347" customWidth="1"/>
    <col min="13061" max="13061" width="2.85546875" style="347" customWidth="1"/>
    <col min="13062" max="13062" width="1.85546875" style="347" customWidth="1"/>
    <col min="13063" max="13312" width="15.85546875" style="347"/>
    <col min="13313" max="13313" width="3.42578125" style="347" customWidth="1"/>
    <col min="13314" max="13314" width="18.7109375" style="347" customWidth="1"/>
    <col min="13315" max="13315" width="95.5703125" style="347" customWidth="1"/>
    <col min="13316" max="13316" width="15.140625" style="347" customWidth="1"/>
    <col min="13317" max="13317" width="2.85546875" style="347" customWidth="1"/>
    <col min="13318" max="13318" width="1.85546875" style="347" customWidth="1"/>
    <col min="13319" max="13568" width="15.85546875" style="347"/>
    <col min="13569" max="13569" width="3.42578125" style="347" customWidth="1"/>
    <col min="13570" max="13570" width="18.7109375" style="347" customWidth="1"/>
    <col min="13571" max="13571" width="95.5703125" style="347" customWidth="1"/>
    <col min="13572" max="13572" width="15.140625" style="347" customWidth="1"/>
    <col min="13573" max="13573" width="2.85546875" style="347" customWidth="1"/>
    <col min="13574" max="13574" width="1.85546875" style="347" customWidth="1"/>
    <col min="13575" max="13824" width="15.85546875" style="347"/>
    <col min="13825" max="13825" width="3.42578125" style="347" customWidth="1"/>
    <col min="13826" max="13826" width="18.7109375" style="347" customWidth="1"/>
    <col min="13827" max="13827" width="95.5703125" style="347" customWidth="1"/>
    <col min="13828" max="13828" width="15.140625" style="347" customWidth="1"/>
    <col min="13829" max="13829" width="2.85546875" style="347" customWidth="1"/>
    <col min="13830" max="13830" width="1.85546875" style="347" customWidth="1"/>
    <col min="13831" max="14080" width="15.85546875" style="347"/>
    <col min="14081" max="14081" width="3.42578125" style="347" customWidth="1"/>
    <col min="14082" max="14082" width="18.7109375" style="347" customWidth="1"/>
    <col min="14083" max="14083" width="95.5703125" style="347" customWidth="1"/>
    <col min="14084" max="14084" width="15.140625" style="347" customWidth="1"/>
    <col min="14085" max="14085" width="2.85546875" style="347" customWidth="1"/>
    <col min="14086" max="14086" width="1.85546875" style="347" customWidth="1"/>
    <col min="14087" max="14336" width="15.85546875" style="347"/>
    <col min="14337" max="14337" width="3.42578125" style="347" customWidth="1"/>
    <col min="14338" max="14338" width="18.7109375" style="347" customWidth="1"/>
    <col min="14339" max="14339" width="95.5703125" style="347" customWidth="1"/>
    <col min="14340" max="14340" width="15.140625" style="347" customWidth="1"/>
    <col min="14341" max="14341" width="2.85546875" style="347" customWidth="1"/>
    <col min="14342" max="14342" width="1.85546875" style="347" customWidth="1"/>
    <col min="14343" max="14592" width="15.85546875" style="347"/>
    <col min="14593" max="14593" width="3.42578125" style="347" customWidth="1"/>
    <col min="14594" max="14594" width="18.7109375" style="347" customWidth="1"/>
    <col min="14595" max="14595" width="95.5703125" style="347" customWidth="1"/>
    <col min="14596" max="14596" width="15.140625" style="347" customWidth="1"/>
    <col min="14597" max="14597" width="2.85546875" style="347" customWidth="1"/>
    <col min="14598" max="14598" width="1.85546875" style="347" customWidth="1"/>
    <col min="14599" max="14848" width="15.85546875" style="347"/>
    <col min="14849" max="14849" width="3.42578125" style="347" customWidth="1"/>
    <col min="14850" max="14850" width="18.7109375" style="347" customWidth="1"/>
    <col min="14851" max="14851" width="95.5703125" style="347" customWidth="1"/>
    <col min="14852" max="14852" width="15.140625" style="347" customWidth="1"/>
    <col min="14853" max="14853" width="2.85546875" style="347" customWidth="1"/>
    <col min="14854" max="14854" width="1.85546875" style="347" customWidth="1"/>
    <col min="14855" max="15104" width="15.85546875" style="347"/>
    <col min="15105" max="15105" width="3.42578125" style="347" customWidth="1"/>
    <col min="15106" max="15106" width="18.7109375" style="347" customWidth="1"/>
    <col min="15107" max="15107" width="95.5703125" style="347" customWidth="1"/>
    <col min="15108" max="15108" width="15.140625" style="347" customWidth="1"/>
    <col min="15109" max="15109" width="2.85546875" style="347" customWidth="1"/>
    <col min="15110" max="15110" width="1.85546875" style="347" customWidth="1"/>
    <col min="15111" max="15360" width="15.85546875" style="347"/>
    <col min="15361" max="15361" width="3.42578125" style="347" customWidth="1"/>
    <col min="15362" max="15362" width="18.7109375" style="347" customWidth="1"/>
    <col min="15363" max="15363" width="95.5703125" style="347" customWidth="1"/>
    <col min="15364" max="15364" width="15.140625" style="347" customWidth="1"/>
    <col min="15365" max="15365" width="2.85546875" style="347" customWidth="1"/>
    <col min="15366" max="15366" width="1.85546875" style="347" customWidth="1"/>
    <col min="15367" max="15616" width="15.85546875" style="347"/>
    <col min="15617" max="15617" width="3.42578125" style="347" customWidth="1"/>
    <col min="15618" max="15618" width="18.7109375" style="347" customWidth="1"/>
    <col min="15619" max="15619" width="95.5703125" style="347" customWidth="1"/>
    <col min="15620" max="15620" width="15.140625" style="347" customWidth="1"/>
    <col min="15621" max="15621" width="2.85546875" style="347" customWidth="1"/>
    <col min="15622" max="15622" width="1.85546875" style="347" customWidth="1"/>
    <col min="15623" max="15872" width="15.85546875" style="347"/>
    <col min="15873" max="15873" width="3.42578125" style="347" customWidth="1"/>
    <col min="15874" max="15874" width="18.7109375" style="347" customWidth="1"/>
    <col min="15875" max="15875" width="95.5703125" style="347" customWidth="1"/>
    <col min="15876" max="15876" width="15.140625" style="347" customWidth="1"/>
    <col min="15877" max="15877" width="2.85546875" style="347" customWidth="1"/>
    <col min="15878" max="15878" width="1.85546875" style="347" customWidth="1"/>
    <col min="15879" max="16128" width="15.85546875" style="347"/>
    <col min="16129" max="16129" width="3.42578125" style="347" customWidth="1"/>
    <col min="16130" max="16130" width="18.7109375" style="347" customWidth="1"/>
    <col min="16131" max="16131" width="95.5703125" style="347" customWidth="1"/>
    <col min="16132" max="16132" width="15.140625" style="347" customWidth="1"/>
    <col min="16133" max="16133" width="2.85546875" style="347" customWidth="1"/>
    <col min="16134" max="16134" width="1.85546875" style="347" customWidth="1"/>
    <col min="16135" max="16384" width="15.85546875" style="347"/>
  </cols>
  <sheetData>
    <row r="1" spans="2:4" ht="12" customHeight="1" x14ac:dyDescent="0.25"/>
    <row r="2" spans="2:4" ht="12" customHeight="1" x14ac:dyDescent="0.25"/>
    <row r="3" spans="2:4" ht="12" customHeight="1" x14ac:dyDescent="0.25"/>
    <row r="4" spans="2:4" ht="15.75" customHeight="1" x14ac:dyDescent="0.25">
      <c r="B4" s="348"/>
      <c r="C4" s="349"/>
    </row>
    <row r="5" spans="2:4" ht="191.25" customHeight="1" x14ac:dyDescent="0.5">
      <c r="B5" s="350"/>
      <c r="C5" s="595" t="s">
        <v>2781</v>
      </c>
      <c r="D5" s="595"/>
    </row>
    <row r="6" spans="2:4" ht="191.25" customHeight="1" x14ac:dyDescent="0.25">
      <c r="B6" s="350"/>
      <c r="C6" s="351" t="s">
        <v>2782</v>
      </c>
      <c r="D6" s="352"/>
    </row>
    <row r="7" spans="2:4" ht="124.5" customHeight="1" x14ac:dyDescent="0.25">
      <c r="C7" s="353"/>
    </row>
    <row r="8" spans="2:4" ht="27.75" customHeight="1" x14ac:dyDescent="0.25">
      <c r="B8" s="354"/>
      <c r="C8" s="355"/>
    </row>
    <row r="9" spans="2:4" ht="27.75" customHeight="1" x14ac:dyDescent="0.25">
      <c r="C9" s="355"/>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9F977-6F61-4231-9064-A02D8E4572C0}">
  <sheetPr>
    <tabColor rgb="FF243386"/>
    <pageSetUpPr fitToPage="1"/>
  </sheetPr>
  <dimension ref="A1:E57"/>
  <sheetViews>
    <sheetView view="pageBreakPreview" topLeftCell="A4" zoomScale="85" zoomScaleNormal="85" zoomScaleSheetLayoutView="85" workbookViewId="0">
      <selection activeCell="D8" sqref="D8"/>
    </sheetView>
  </sheetViews>
  <sheetFormatPr defaultColWidth="15.85546875" defaultRowHeight="15.75" x14ac:dyDescent="0.25"/>
  <cols>
    <col min="1" max="1" width="3.42578125" style="347" customWidth="1"/>
    <col min="2" max="2" width="33.7109375" style="360" bestFit="1" customWidth="1"/>
    <col min="3" max="3" width="1.5703125" style="361" customWidth="1"/>
    <col min="4" max="4" width="71" style="360" customWidth="1"/>
    <col min="5" max="6" width="23.5703125" style="360" customWidth="1"/>
    <col min="7" max="7" width="1.85546875" style="360" customWidth="1"/>
    <col min="8" max="8" width="15.85546875" style="360"/>
    <col min="9" max="9" width="6.140625" style="360" customWidth="1"/>
    <col min="10" max="16384" width="15.85546875" style="360"/>
  </cols>
  <sheetData>
    <row r="1" spans="1:4" s="347" customFormat="1" ht="12" customHeight="1" x14ac:dyDescent="0.25">
      <c r="C1" s="356"/>
    </row>
    <row r="2" spans="1:4" s="347" customFormat="1" ht="12" customHeight="1" x14ac:dyDescent="0.25">
      <c r="C2" s="356"/>
    </row>
    <row r="3" spans="1:4" s="347" customFormat="1" ht="12" customHeight="1" x14ac:dyDescent="0.25">
      <c r="C3" s="356"/>
    </row>
    <row r="4" spans="1:4" s="347" customFormat="1" ht="15.75" customHeight="1" x14ac:dyDescent="0.25">
      <c r="C4" s="356"/>
    </row>
    <row r="5" spans="1:4" s="347" customFormat="1" ht="24" customHeight="1" x14ac:dyDescent="0.4">
      <c r="B5" s="596" t="s">
        <v>2783</v>
      </c>
      <c r="C5" s="596"/>
      <c r="D5" s="596"/>
    </row>
    <row r="6" spans="1:4" s="347" customFormat="1" ht="6" customHeight="1" x14ac:dyDescent="0.25">
      <c r="C6" s="356"/>
    </row>
    <row r="7" spans="1:4" s="347" customFormat="1" ht="15.75" customHeight="1" x14ac:dyDescent="0.25">
      <c r="B7" s="357" t="s">
        <v>2784</v>
      </c>
      <c r="C7" s="358"/>
      <c r="D7" s="359" t="s">
        <v>3126</v>
      </c>
    </row>
    <row r="8" spans="1:4" ht="11.25" customHeight="1" x14ac:dyDescent="0.25">
      <c r="A8" s="360"/>
    </row>
    <row r="10" spans="1:4" x14ac:dyDescent="0.25">
      <c r="A10" s="360"/>
      <c r="B10" s="362" t="s">
        <v>2785</v>
      </c>
    </row>
    <row r="11" spans="1:4" x14ac:dyDescent="0.25">
      <c r="A11" s="360"/>
      <c r="B11" s="361" t="s">
        <v>2786</v>
      </c>
      <c r="D11" s="361"/>
    </row>
    <row r="12" spans="1:4" x14ac:dyDescent="0.25">
      <c r="A12" s="360"/>
      <c r="B12" s="363" t="s">
        <v>2787</v>
      </c>
      <c r="D12" s="364" t="s">
        <v>2786</v>
      </c>
    </row>
    <row r="13" spans="1:4" x14ac:dyDescent="0.25">
      <c r="A13" s="360"/>
      <c r="B13" s="363"/>
    </row>
    <row r="14" spans="1:4" x14ac:dyDescent="0.25">
      <c r="A14" s="360"/>
      <c r="B14" s="361" t="s">
        <v>2788</v>
      </c>
    </row>
    <row r="15" spans="1:4" x14ac:dyDescent="0.25">
      <c r="A15" s="360"/>
      <c r="B15" s="363" t="s">
        <v>2789</v>
      </c>
      <c r="D15" s="364" t="s">
        <v>2790</v>
      </c>
    </row>
    <row r="16" spans="1:4" x14ac:dyDescent="0.25">
      <c r="A16" s="360"/>
      <c r="B16" s="363" t="s">
        <v>2791</v>
      </c>
      <c r="D16" s="364" t="s">
        <v>2792</v>
      </c>
    </row>
    <row r="17" spans="2:4" s="360" customFormat="1" x14ac:dyDescent="0.25">
      <c r="B17" s="363" t="s">
        <v>2793</v>
      </c>
      <c r="C17" s="361"/>
      <c r="D17" s="364" t="s">
        <v>2794</v>
      </c>
    </row>
    <row r="18" spans="2:4" s="360" customFormat="1" x14ac:dyDescent="0.25">
      <c r="B18" s="363" t="s">
        <v>2795</v>
      </c>
      <c r="C18" s="361"/>
      <c r="D18" s="364" t="s">
        <v>2796</v>
      </c>
    </row>
    <row r="19" spans="2:4" s="360" customFormat="1" x14ac:dyDescent="0.25">
      <c r="B19" s="363" t="s">
        <v>2797</v>
      </c>
      <c r="C19" s="361"/>
      <c r="D19" s="364" t="s">
        <v>2798</v>
      </c>
    </row>
    <row r="20" spans="2:4" s="360" customFormat="1" x14ac:dyDescent="0.25">
      <c r="B20" s="363" t="s">
        <v>2799</v>
      </c>
      <c r="C20" s="361"/>
      <c r="D20" s="364" t="s">
        <v>2800</v>
      </c>
    </row>
    <row r="21" spans="2:4" s="360" customFormat="1" x14ac:dyDescent="0.25">
      <c r="B21" s="363"/>
      <c r="C21" s="361"/>
    </row>
    <row r="22" spans="2:4" s="360" customFormat="1" x14ac:dyDescent="0.25">
      <c r="B22" s="363" t="s">
        <v>2801</v>
      </c>
      <c r="C22" s="361"/>
      <c r="D22" s="364" t="s">
        <v>2802</v>
      </c>
    </row>
    <row r="23" spans="2:4" s="360" customFormat="1" x14ac:dyDescent="0.25">
      <c r="B23" s="363" t="s">
        <v>2803</v>
      </c>
      <c r="C23" s="361"/>
      <c r="D23" s="364" t="s">
        <v>2804</v>
      </c>
    </row>
    <row r="24" spans="2:4" s="360" customFormat="1" x14ac:dyDescent="0.25">
      <c r="B24" s="363" t="s">
        <v>2805</v>
      </c>
      <c r="C24" s="361"/>
      <c r="D24" s="364" t="s">
        <v>2806</v>
      </c>
    </row>
    <row r="25" spans="2:4" s="360" customFormat="1" x14ac:dyDescent="0.25">
      <c r="B25" s="363" t="s">
        <v>2807</v>
      </c>
      <c r="C25" s="361"/>
      <c r="D25" s="364" t="s">
        <v>2808</v>
      </c>
    </row>
    <row r="26" spans="2:4" s="360" customFormat="1" x14ac:dyDescent="0.25">
      <c r="B26" s="363" t="s">
        <v>2809</v>
      </c>
      <c r="C26" s="361"/>
      <c r="D26" s="364" t="s">
        <v>2810</v>
      </c>
    </row>
    <row r="27" spans="2:4" s="360" customFormat="1" x14ac:dyDescent="0.25">
      <c r="B27" s="363" t="s">
        <v>2811</v>
      </c>
      <c r="C27" s="361"/>
      <c r="D27" s="364" t="s">
        <v>2812</v>
      </c>
    </row>
    <row r="28" spans="2:4" s="360" customFormat="1" x14ac:dyDescent="0.25">
      <c r="B28" s="363" t="s">
        <v>2813</v>
      </c>
      <c r="C28" s="361"/>
      <c r="D28" s="364" t="s">
        <v>2814</v>
      </c>
    </row>
    <row r="29" spans="2:4" s="360" customFormat="1" x14ac:dyDescent="0.25">
      <c r="B29" s="363" t="s">
        <v>2815</v>
      </c>
      <c r="C29" s="361"/>
      <c r="D29" s="364" t="s">
        <v>2816</v>
      </c>
    </row>
    <row r="30" spans="2:4" s="360" customFormat="1" x14ac:dyDescent="0.25">
      <c r="B30" s="363" t="s">
        <v>2817</v>
      </c>
      <c r="C30" s="361"/>
      <c r="D30" s="364" t="s">
        <v>2818</v>
      </c>
    </row>
    <row r="31" spans="2:4" s="360" customFormat="1" x14ac:dyDescent="0.25">
      <c r="B31" s="363" t="s">
        <v>2819</v>
      </c>
      <c r="C31" s="361"/>
      <c r="D31" s="364" t="s">
        <v>2820</v>
      </c>
    </row>
    <row r="32" spans="2:4" s="360" customFormat="1" x14ac:dyDescent="0.25">
      <c r="B32" s="363" t="s">
        <v>2821</v>
      </c>
      <c r="C32" s="361"/>
      <c r="D32" s="364" t="s">
        <v>2822</v>
      </c>
    </row>
    <row r="33" spans="2:5" s="360" customFormat="1" x14ac:dyDescent="0.25">
      <c r="B33" s="363" t="s">
        <v>2823</v>
      </c>
      <c r="C33" s="361"/>
      <c r="D33" s="364" t="s">
        <v>2824</v>
      </c>
    </row>
    <row r="34" spans="2:5" s="360" customFormat="1" x14ac:dyDescent="0.25">
      <c r="B34" s="363" t="s">
        <v>2825</v>
      </c>
      <c r="C34" s="361"/>
      <c r="D34" s="364" t="s">
        <v>2826</v>
      </c>
    </row>
    <row r="35" spans="2:5" s="360" customFormat="1" x14ac:dyDescent="0.25">
      <c r="B35" s="363" t="s">
        <v>2827</v>
      </c>
      <c r="C35" s="361"/>
      <c r="D35" s="364" t="s">
        <v>2828</v>
      </c>
    </row>
    <row r="36" spans="2:5" s="360" customFormat="1" x14ac:dyDescent="0.25">
      <c r="B36" s="363" t="s">
        <v>2829</v>
      </c>
      <c r="C36" s="361"/>
      <c r="D36" s="364" t="s">
        <v>2830</v>
      </c>
    </row>
    <row r="37" spans="2:5" s="360" customFormat="1" x14ac:dyDescent="0.25">
      <c r="B37" s="363" t="s">
        <v>2831</v>
      </c>
      <c r="C37" s="361"/>
      <c r="D37" s="364" t="s">
        <v>2832</v>
      </c>
    </row>
    <row r="38" spans="2:5" s="360" customFormat="1" x14ac:dyDescent="0.25">
      <c r="B38" s="363" t="s">
        <v>2833</v>
      </c>
      <c r="C38" s="361"/>
      <c r="D38" s="364" t="s">
        <v>2834</v>
      </c>
    </row>
    <row r="39" spans="2:5" s="360" customFormat="1" x14ac:dyDescent="0.25">
      <c r="B39" s="363" t="s">
        <v>2835</v>
      </c>
      <c r="C39" s="361"/>
      <c r="D39" s="364" t="s">
        <v>2836</v>
      </c>
    </row>
    <row r="40" spans="2:5" s="360" customFormat="1" x14ac:dyDescent="0.25">
      <c r="B40" s="363"/>
      <c r="C40" s="361"/>
      <c r="D40" s="364"/>
    </row>
    <row r="41" spans="2:5" s="360" customFormat="1" x14ac:dyDescent="0.25">
      <c r="B41" s="363"/>
      <c r="C41" s="361"/>
      <c r="D41" s="365"/>
    </row>
    <row r="42" spans="2:5" s="360" customFormat="1" x14ac:dyDescent="0.25">
      <c r="B42" s="363"/>
      <c r="C42" s="361"/>
      <c r="D42" s="364"/>
    </row>
    <row r="43" spans="2:5" s="360" customFormat="1" ht="17.25" x14ac:dyDescent="0.3">
      <c r="B43" s="362" t="s">
        <v>2837</v>
      </c>
      <c r="C43" s="361"/>
      <c r="D43" s="366"/>
      <c r="E43" s="361"/>
    </row>
    <row r="44" spans="2:5" s="360" customFormat="1" x14ac:dyDescent="0.25">
      <c r="B44" s="361" t="s">
        <v>2787</v>
      </c>
      <c r="C44" s="361"/>
      <c r="D44" s="367" t="s">
        <v>2786</v>
      </c>
      <c r="E44" s="361"/>
    </row>
    <row r="45" spans="2:5" s="360" customFormat="1" x14ac:dyDescent="0.25">
      <c r="B45" s="361" t="s">
        <v>2838</v>
      </c>
      <c r="C45" s="361"/>
      <c r="D45" s="367" t="s">
        <v>2839</v>
      </c>
      <c r="E45" s="361"/>
    </row>
    <row r="46" spans="2:5" s="360" customFormat="1" x14ac:dyDescent="0.25">
      <c r="B46" s="361" t="s">
        <v>2840</v>
      </c>
      <c r="C46" s="361"/>
      <c r="D46" s="367" t="s">
        <v>2841</v>
      </c>
      <c r="E46" s="361"/>
    </row>
    <row r="47" spans="2:5" s="360" customFormat="1" x14ac:dyDescent="0.25">
      <c r="B47" s="361" t="s">
        <v>2842</v>
      </c>
      <c r="C47" s="361"/>
      <c r="D47" s="367" t="s">
        <v>2843</v>
      </c>
      <c r="E47" s="361"/>
    </row>
    <row r="48" spans="2:5" s="360" customFormat="1" x14ac:dyDescent="0.25">
      <c r="B48" s="361" t="s">
        <v>2844</v>
      </c>
      <c r="C48" s="361"/>
      <c r="D48" s="367" t="s">
        <v>2845</v>
      </c>
      <c r="E48" s="361"/>
    </row>
    <row r="49" spans="2:5" s="360" customFormat="1" x14ac:dyDescent="0.25">
      <c r="B49" s="361" t="s">
        <v>2846</v>
      </c>
      <c r="C49" s="361"/>
      <c r="D49" s="367" t="s">
        <v>2847</v>
      </c>
      <c r="E49" s="361"/>
    </row>
    <row r="50" spans="2:5" s="360" customFormat="1" x14ac:dyDescent="0.25">
      <c r="B50" s="361" t="s">
        <v>2848</v>
      </c>
      <c r="C50" s="361"/>
      <c r="D50" s="367" t="s">
        <v>2849</v>
      </c>
      <c r="E50" s="361"/>
    </row>
    <row r="51" spans="2:5" s="360" customFormat="1" x14ac:dyDescent="0.25">
      <c r="C51" s="361"/>
      <c r="E51" s="361"/>
    </row>
    <row r="52" spans="2:5" s="360" customFormat="1" x14ac:dyDescent="0.25">
      <c r="C52" s="361"/>
      <c r="E52" s="361"/>
    </row>
    <row r="53" spans="2:5" s="360" customFormat="1" x14ac:dyDescent="0.25">
      <c r="B53" s="362" t="s">
        <v>2850</v>
      </c>
      <c r="C53" s="361"/>
      <c r="E53" s="361"/>
    </row>
    <row r="54" spans="2:5" s="360" customFormat="1" x14ac:dyDescent="0.25">
      <c r="B54" s="363" t="s">
        <v>2851</v>
      </c>
      <c r="C54" s="361"/>
      <c r="D54" s="364" t="s">
        <v>2852</v>
      </c>
      <c r="E54" s="361"/>
    </row>
    <row r="55" spans="2:5" s="360" customFormat="1" x14ac:dyDescent="0.25">
      <c r="B55" s="363" t="s">
        <v>2853</v>
      </c>
      <c r="C55" s="361"/>
      <c r="D55" s="364" t="s">
        <v>2852</v>
      </c>
      <c r="E55" s="361"/>
    </row>
    <row r="56" spans="2:5" s="360" customFormat="1" x14ac:dyDescent="0.25">
      <c r="B56" s="363" t="s">
        <v>2854</v>
      </c>
      <c r="C56" s="361"/>
      <c r="D56" s="364" t="s">
        <v>2855</v>
      </c>
    </row>
    <row r="57" spans="2:5" s="360" customFormat="1" x14ac:dyDescent="0.25">
      <c r="C57" s="361"/>
    </row>
  </sheetData>
  <mergeCells count="1">
    <mergeCell ref="B5:D5"/>
  </mergeCells>
  <hyperlinks>
    <hyperlink ref="D12" location="'Tabel A - General Issuer Detail'!A1" display="General Issuer Detail" xr:uid="{629F3C95-27D0-42C9-A7B9-3F27EF77B49C}"/>
    <hyperlink ref="D15" location="'G1-G4 - Cover pool inform.'!A1" display="General cover pool information " xr:uid="{6707A21F-8D0F-42A4-8B29-CC192F661DC7}"/>
    <hyperlink ref="D16" location="'G1-G4 - Cover pool inform.'!B25" display="Outstanding CBs" xr:uid="{FF1AB719-E4E3-445F-B7A7-903CE330D224}"/>
    <hyperlink ref="D19" location="'G1-G4 - Cover pool inform.'!B61" display="Legal ALM (balance principle) adherence" xr:uid="{CE757DDC-5704-425C-8139-F761834A64A1}"/>
    <hyperlink ref="D20" location="'G1-G4 - Cover pool inform.'!B70" display="Additional characteristics of ALM business model for issued CBs" xr:uid="{870F4EE3-DACA-419E-969C-E7456553A4C6}"/>
    <hyperlink ref="D22" location="'Table 1-3 - Lending'!B7" display="Number of loans by property category" xr:uid="{639D8D2C-A677-46A3-A09C-3E0BFB41E8B7}"/>
    <hyperlink ref="D23" location="'Table 1-3 - Lending'!B16" display="Lending by property category, DKKbn" xr:uid="{C3AAD4F1-6799-44AC-9706-3D442F005EB9}"/>
    <hyperlink ref="D24" location="'Table 1-3 - Lending'!B23" display="Lending, by loan size, DKKbn" xr:uid="{0881EAC9-1517-4F35-8AE9-1D2532D834EA}"/>
    <hyperlink ref="D25" location="'Table 4 - LTV'!B7" display="Lending, by-loan to-value (LTV), current property value, DKKbn" xr:uid="{9059C0E5-E5A8-480D-BB87-1BC8E5918488}"/>
    <hyperlink ref="D26" location="'Table 4 - LTV'!B29" display="Lending, by-loan to-value (LTV), current property value, Per cent" xr:uid="{0B165547-B8E8-49D4-A904-1E4796BA45A5}"/>
    <hyperlink ref="D27" location="'Table 4 - LTV'!B51" display="Lending, by-loan to-value (LTV), current property value, DKKbn (&quot;Sidste krone&quot;)" xr:uid="{8EEB5A67-FABC-4731-83C4-A254CCB45F41}"/>
    <hyperlink ref="D28" location="'Table 4 - LTV'!B73" display="Lending, by-loan to-value (LTV), current property value, Per cent (&quot;Sidste krone&quot;)" xr:uid="{388A4894-BD5B-48A6-B6A2-5D685E4E9F4F}"/>
    <hyperlink ref="D29" location="'Table 5 - Lending by region'!B7" display="Lending by region, DKKbn" xr:uid="{700F7D47-3AE3-4020-AAC7-8D1CC6F3B389}"/>
    <hyperlink ref="D30" location="'Table 6-8 - Lending by loantype'!B6" display="Lending by loan type - IO Loans, DKKbn" xr:uid="{E77345BD-2F37-48BC-BF77-89502F4680C4}"/>
    <hyperlink ref="D31" location="'Table 6-8 - Lending by loantype'!B23" display="Lending by loan type - Repayment Loans / Amortizing Loans, DKKbn" xr:uid="{E2FDD851-69BB-4A92-B7FE-2FF43F7F5589}"/>
    <hyperlink ref="D32" location="'Table 6-8 - Lending by loantype'!B40" display="Lending by loan type - All loans, DKKbn" xr:uid="{305C30AD-0062-45EB-876E-C5C348D999CE}"/>
    <hyperlink ref="D33" location="'Table 9-11 - Lending'!B6" display="Lending by Seasoning, DKKbn (Seasoning defined by duration of customer relationship)" xr:uid="{8148A72B-B271-4041-9590-40D2A6A065AC}"/>
    <hyperlink ref="D34" location="'Table 9-11 - Lending'!B20" display="Lending by remaining maturity, DKKbn" xr:uid="{7222EBA2-1BCC-4C35-9E7D-6F40E955139B}"/>
    <hyperlink ref="D35" location="'Table 9-11 - Lending'!B35" display="90 day Non-performing loans by property type, as percentage of instalments payments, %" xr:uid="{59C4589B-C2E2-4FE1-9074-1A4AF61E8DD1}"/>
    <hyperlink ref="D36" location="'Table 9-11 - Lending'!B45" display="90 day Non-performing loans by property type, as percentage of lending, %" xr:uid="{4125A1B1-EC27-4556-A2C2-F9F951A54A6A}"/>
    <hyperlink ref="D37" location="'Table 9-11 - Lending'!B55" display="90 day Non-performing loans by property type, as percentage of lending, by continous LTV bracket, %" xr:uid="{E330C59F-4A27-497A-84C6-FBCB0BC7CC93}"/>
    <hyperlink ref="D38" location="'Table 9-11 - Lending'!B67" display="Realised losses (DKKm)" xr:uid="{340F1049-1623-432F-97B9-FB6DF9871147}"/>
    <hyperlink ref="D39" location="'Table 9-11 - Lending'!B76" display="Realised losses (%)" xr:uid="{84A9DCD3-76E5-4304-A6A6-B823359A98B0}"/>
    <hyperlink ref="D54" location="'X1- Key Concepts'!B8" display="Key Concepts Explanation" xr:uid="{15B07AE8-4EAC-482E-99FE-CB051AA29D85}"/>
    <hyperlink ref="D56" location="'X1- Key Concepts'!B7" display="General explanation" xr:uid="{3C474C73-4057-48AE-8AD4-967E11C52EC6}"/>
    <hyperlink ref="D44" location="'Tabel A - General Issuer Detail'!A1" display="General Issuer Detail" xr:uid="{36AF3356-8AA1-4D92-A240-D79D7E927414}"/>
    <hyperlink ref="D45" location="'G1-G4 - Cover pool inform.'!A1" display="Cover pool information" xr:uid="{E209D6EF-BAE2-42C9-8A24-F3EEA3E4372D}"/>
    <hyperlink ref="D46" location="'Table 1-3 - Lending'!A1" display="Lending" xr:uid="{EC5CB068-D570-40D6-8CC7-C87607175E82}"/>
    <hyperlink ref="D47" location="'Table 4 - LTV'!A1" display="LTV" xr:uid="{13F6B00B-1C3E-47FC-B0D0-59DE9C372332}"/>
    <hyperlink ref="D48" location="'Table 5 - Region - Ship type'!A1" display="Lending by region and ship type" xr:uid="{58988C93-2E66-44D8-A0F7-B3D8BDF0E276}"/>
    <hyperlink ref="D49" location="'Table 6-8 - Lending by loan'!A1" display="Lending by ship type" xr:uid="{565C8C12-4D99-4383-A094-E5D6EF7BF89B}"/>
    <hyperlink ref="D50" location="'Table 9-13 - Lending'!A1" display="Lending (Classification Societies, Size of Ships, NPL definition)" xr:uid="{8D3193E7-F74A-46C9-86B1-E10E5DD423F0}"/>
    <hyperlink ref="D17" location="'G1-G4 - Cover pool inform.'!A1" display="Cover assets and maturity structure" xr:uid="{091C332F-AFB3-44B7-A7A5-0DC35EC08691}"/>
    <hyperlink ref="D55" location="'X2 Key Concepts'!A1" display="Key Concepts Explanation" xr:uid="{99EE926D-710A-4F7A-AF4C-C0D8FB4EE789}"/>
    <hyperlink ref="D18" location="'G1-G4 - Cover pool inform.'!A1" display="Interest and currency risk" xr:uid="{2371D47E-9A55-427F-9712-E360FED729AA}"/>
  </hyperlinks>
  <pageMargins left="0.78740157480314965" right="0.59055118110236227" top="0.78740157480314965" bottom="0.78740157480314965" header="0" footer="0"/>
  <pageSetup paperSize="9" scale="5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0943F-C9AE-43F3-88E6-D95554EDEC81}">
  <sheetPr>
    <tabColor rgb="FF243386"/>
    <pageSetUpPr fitToPage="1"/>
  </sheetPr>
  <dimension ref="B1:F46"/>
  <sheetViews>
    <sheetView zoomScale="85" zoomScaleNormal="85" workbookViewId="0">
      <selection activeCell="C9" sqref="C9:C42"/>
    </sheetView>
  </sheetViews>
  <sheetFormatPr defaultColWidth="15.85546875" defaultRowHeight="15" x14ac:dyDescent="0.25"/>
  <cols>
    <col min="1" max="1" width="3.42578125" style="347" customWidth="1"/>
    <col min="2" max="2" width="68.42578125" style="347" bestFit="1" customWidth="1"/>
    <col min="3" max="6" width="15.7109375" style="347" bestFit="1" customWidth="1"/>
    <col min="7" max="7" width="5.140625" style="347" customWidth="1"/>
    <col min="8" max="16384" width="15.85546875" style="347"/>
  </cols>
  <sheetData>
    <row r="1" spans="2:6" ht="12" customHeight="1" x14ac:dyDescent="0.25"/>
    <row r="2" spans="2:6" ht="12" customHeight="1" x14ac:dyDescent="0.25"/>
    <row r="3" spans="2:6" ht="12" customHeight="1" x14ac:dyDescent="0.25"/>
    <row r="4" spans="2:6" ht="36" customHeight="1" x14ac:dyDescent="0.25">
      <c r="B4" s="368" t="s">
        <v>2856</v>
      </c>
      <c r="C4" s="597"/>
      <c r="D4" s="597"/>
    </row>
    <row r="5" spans="2:6" ht="15.75" x14ac:dyDescent="0.25">
      <c r="B5" s="369" t="s">
        <v>2857</v>
      </c>
      <c r="C5" s="370"/>
      <c r="D5" s="370"/>
      <c r="E5" s="370"/>
      <c r="F5" s="370"/>
    </row>
    <row r="6" spans="2:6" ht="3.75" customHeight="1" x14ac:dyDescent="0.25">
      <c r="B6" s="371"/>
      <c r="C6" s="372"/>
      <c r="D6" s="372"/>
      <c r="E6" s="372"/>
      <c r="F6" s="372"/>
    </row>
    <row r="7" spans="2:6" ht="3" customHeight="1" x14ac:dyDescent="0.25">
      <c r="B7" s="371"/>
    </row>
    <row r="8" spans="2:6" ht="3.75" customHeight="1" x14ac:dyDescent="0.25"/>
    <row r="9" spans="2:6" x14ac:dyDescent="0.25">
      <c r="B9" s="373" t="s">
        <v>2858</v>
      </c>
      <c r="C9" s="374" t="s">
        <v>3127</v>
      </c>
      <c r="D9" s="374"/>
      <c r="E9" s="374"/>
      <c r="F9" s="374"/>
    </row>
    <row r="10" spans="2:6" x14ac:dyDescent="0.25">
      <c r="B10" s="375" t="s">
        <v>2859</v>
      </c>
      <c r="C10" s="376">
        <v>1637059.0207962201</v>
      </c>
      <c r="D10" s="377"/>
      <c r="E10" s="377"/>
      <c r="F10" s="377"/>
    </row>
    <row r="11" spans="2:6" x14ac:dyDescent="0.25">
      <c r="B11" s="375" t="s">
        <v>2860</v>
      </c>
      <c r="C11" s="376">
        <v>1343920.4237401001</v>
      </c>
      <c r="D11" s="377"/>
      <c r="E11" s="377"/>
      <c r="F11" s="377"/>
    </row>
    <row r="12" spans="2:6" x14ac:dyDescent="0.25">
      <c r="B12" s="378" t="s">
        <v>2861</v>
      </c>
      <c r="C12" s="379">
        <v>1343920.4237401001</v>
      </c>
      <c r="D12" s="380"/>
      <c r="E12" s="380"/>
      <c r="F12" s="380"/>
    </row>
    <row r="13" spans="2:6" x14ac:dyDescent="0.25">
      <c r="B13" s="381" t="s">
        <v>2862</v>
      </c>
      <c r="C13" s="382">
        <v>0.19399999999999998</v>
      </c>
      <c r="D13" s="382"/>
      <c r="E13" s="382"/>
      <c r="F13" s="382"/>
    </row>
    <row r="14" spans="2:6" x14ac:dyDescent="0.25">
      <c r="B14" s="375" t="s">
        <v>2863</v>
      </c>
      <c r="C14" s="383">
        <v>0.217</v>
      </c>
      <c r="D14" s="383"/>
      <c r="E14" s="383"/>
      <c r="F14" s="383"/>
    </row>
    <row r="15" spans="2:6" x14ac:dyDescent="0.25">
      <c r="B15" s="375" t="s">
        <v>2864</v>
      </c>
      <c r="C15" s="376">
        <v>1322193.8995971701</v>
      </c>
      <c r="D15" s="377"/>
      <c r="E15" s="377"/>
      <c r="F15" s="377"/>
    </row>
    <row r="16" spans="2:6" x14ac:dyDescent="0.25">
      <c r="B16" s="375" t="s">
        <v>2865</v>
      </c>
      <c r="C16" s="376">
        <v>56248.612480740005</v>
      </c>
      <c r="D16" s="377"/>
      <c r="E16" s="377"/>
      <c r="F16" s="377"/>
    </row>
    <row r="17" spans="2:6" x14ac:dyDescent="0.25">
      <c r="B17" s="384" t="s">
        <v>2866</v>
      </c>
      <c r="C17" s="376">
        <v>779.37120544000027</v>
      </c>
      <c r="D17" s="377"/>
      <c r="E17" s="377"/>
      <c r="F17" s="377"/>
    </row>
    <row r="18" spans="2:6" x14ac:dyDescent="0.25">
      <c r="B18" s="385" t="s">
        <v>2867</v>
      </c>
      <c r="C18" s="386">
        <v>47392</v>
      </c>
      <c r="D18" s="387"/>
      <c r="E18" s="387"/>
      <c r="F18" s="387"/>
    </row>
    <row r="19" spans="2:6" x14ac:dyDescent="0.25">
      <c r="B19" s="388" t="s">
        <v>2868</v>
      </c>
      <c r="C19" s="386">
        <v>-161.71464669999997</v>
      </c>
      <c r="D19" s="387"/>
      <c r="E19" s="387"/>
      <c r="F19" s="387"/>
    </row>
    <row r="20" spans="2:6" x14ac:dyDescent="0.25">
      <c r="B20" s="375" t="s">
        <v>2869</v>
      </c>
      <c r="C20" s="376">
        <v>12.235006720000001</v>
      </c>
      <c r="D20" s="377"/>
      <c r="E20" s="377"/>
      <c r="F20" s="377"/>
    </row>
    <row r="21" spans="2:6" ht="9.75" customHeight="1" x14ac:dyDescent="0.25">
      <c r="B21" s="371"/>
      <c r="C21" s="372"/>
      <c r="D21" s="372"/>
      <c r="E21" s="372"/>
      <c r="F21" s="372"/>
    </row>
    <row r="22" spans="2:6" ht="15.75" x14ac:dyDescent="0.25">
      <c r="B22" s="389"/>
      <c r="C22" s="372"/>
      <c r="D22" s="372"/>
      <c r="E22" s="372"/>
      <c r="F22" s="372"/>
    </row>
    <row r="23" spans="2:6" x14ac:dyDescent="0.25">
      <c r="B23" s="390" t="s">
        <v>2870</v>
      </c>
      <c r="C23" s="391"/>
      <c r="D23" s="391"/>
      <c r="E23" s="391"/>
      <c r="F23" s="391"/>
    </row>
    <row r="24" spans="2:6" x14ac:dyDescent="0.25">
      <c r="B24" s="392" t="s">
        <v>2871</v>
      </c>
      <c r="C24" s="393">
        <v>1322193.8995971701</v>
      </c>
      <c r="D24" s="394"/>
      <c r="E24" s="394"/>
      <c r="F24" s="394"/>
    </row>
    <row r="25" spans="2:6" x14ac:dyDescent="0.25">
      <c r="B25" s="390" t="s">
        <v>2872</v>
      </c>
      <c r="C25" s="390"/>
      <c r="D25" s="391"/>
      <c r="E25" s="391"/>
      <c r="F25" s="391"/>
    </row>
    <row r="26" spans="2:6" ht="3" customHeight="1" x14ac:dyDescent="0.25">
      <c r="B26" s="395"/>
      <c r="C26" s="396"/>
      <c r="D26" s="391"/>
      <c r="E26" s="391"/>
      <c r="F26" s="391"/>
    </row>
    <row r="27" spans="2:6" x14ac:dyDescent="0.25">
      <c r="B27" s="378" t="s">
        <v>2873</v>
      </c>
      <c r="C27" s="397"/>
      <c r="D27" s="384"/>
      <c r="E27" s="384"/>
      <c r="F27" s="384"/>
    </row>
    <row r="28" spans="2:6" x14ac:dyDescent="0.25">
      <c r="B28" s="398" t="s">
        <v>2874</v>
      </c>
      <c r="C28" s="399">
        <v>2.696051331577507</v>
      </c>
      <c r="D28" s="400"/>
      <c r="E28" s="400"/>
      <c r="F28" s="401"/>
    </row>
    <row r="29" spans="2:6" x14ac:dyDescent="0.25">
      <c r="B29" s="398" t="s">
        <v>2875</v>
      </c>
      <c r="C29" s="399">
        <v>17.604929631617136</v>
      </c>
      <c r="D29" s="401"/>
      <c r="E29" s="401"/>
      <c r="F29" s="401"/>
    </row>
    <row r="30" spans="2:6" x14ac:dyDescent="0.25">
      <c r="B30" s="398" t="s">
        <v>2876</v>
      </c>
      <c r="C30" s="399">
        <v>1301.8929186339753</v>
      </c>
      <c r="D30" s="401"/>
      <c r="E30" s="401"/>
      <c r="F30" s="401"/>
    </row>
    <row r="31" spans="2:6" x14ac:dyDescent="0.25">
      <c r="B31" s="378" t="s">
        <v>2877</v>
      </c>
      <c r="C31" s="402"/>
      <c r="D31" s="403"/>
      <c r="E31" s="403"/>
      <c r="F31" s="403"/>
    </row>
    <row r="32" spans="2:6" x14ac:dyDescent="0.25">
      <c r="B32" s="398" t="s">
        <v>2878</v>
      </c>
      <c r="C32" s="399">
        <v>1249.8710013270595</v>
      </c>
      <c r="D32" s="401"/>
      <c r="E32" s="401"/>
      <c r="F32" s="401"/>
    </row>
    <row r="33" spans="2:6" x14ac:dyDescent="0.25">
      <c r="B33" s="398" t="s">
        <v>2879</v>
      </c>
      <c r="C33" s="399">
        <v>38.683429146700945</v>
      </c>
      <c r="D33" s="401"/>
      <c r="E33" s="401"/>
      <c r="F33" s="401"/>
    </row>
    <row r="34" spans="2:6" x14ac:dyDescent="0.25">
      <c r="B34" s="398" t="s">
        <v>2880</v>
      </c>
      <c r="C34" s="404">
        <v>0</v>
      </c>
      <c r="D34" s="405"/>
      <c r="E34" s="405"/>
      <c r="F34" s="405"/>
    </row>
    <row r="35" spans="2:6" x14ac:dyDescent="0.25">
      <c r="B35" s="398" t="s">
        <v>2881</v>
      </c>
      <c r="C35" s="406">
        <v>33.639469123409405</v>
      </c>
      <c r="D35" s="405"/>
      <c r="E35" s="405"/>
      <c r="F35" s="405"/>
    </row>
    <row r="36" spans="2:6" x14ac:dyDescent="0.25">
      <c r="B36" s="378" t="s">
        <v>2882</v>
      </c>
      <c r="C36" s="407"/>
      <c r="D36" s="403"/>
      <c r="E36" s="403"/>
      <c r="F36" s="403"/>
    </row>
    <row r="37" spans="2:6" ht="30" x14ac:dyDescent="0.25">
      <c r="B37" s="398" t="s">
        <v>2883</v>
      </c>
      <c r="C37" s="399">
        <v>1020.6211385336775</v>
      </c>
      <c r="D37" s="401"/>
      <c r="E37" s="401"/>
      <c r="F37" s="401"/>
    </row>
    <row r="38" spans="2:6" ht="30" x14ac:dyDescent="0.25">
      <c r="B38" s="398" t="s">
        <v>2884</v>
      </c>
      <c r="C38" s="399">
        <v>230.22850276122784</v>
      </c>
      <c r="D38" s="401"/>
      <c r="E38" s="401"/>
      <c r="F38" s="401"/>
    </row>
    <row r="39" spans="2:6" x14ac:dyDescent="0.25">
      <c r="B39" s="398" t="s">
        <v>2885</v>
      </c>
      <c r="C39" s="399">
        <v>71.344258302264677</v>
      </c>
      <c r="D39" s="401"/>
      <c r="E39" s="401"/>
      <c r="F39" s="401"/>
    </row>
    <row r="40" spans="2:6" x14ac:dyDescent="0.25">
      <c r="B40" s="378" t="s">
        <v>2886</v>
      </c>
      <c r="C40" s="408"/>
      <c r="D40" s="409"/>
      <c r="E40" s="409"/>
      <c r="F40" s="409"/>
    </row>
    <row r="41" spans="2:6" x14ac:dyDescent="0.25">
      <c r="B41" s="375" t="s">
        <v>2887</v>
      </c>
      <c r="C41" s="410">
        <v>19.75</v>
      </c>
      <c r="D41" s="411"/>
      <c r="E41" s="411"/>
      <c r="F41" s="412"/>
    </row>
    <row r="42" spans="2:6" ht="30" x14ac:dyDescent="0.25">
      <c r="B42" s="384" t="s">
        <v>2888</v>
      </c>
      <c r="C42" s="413">
        <v>6.2519999999999998</v>
      </c>
      <c r="D42" s="414"/>
      <c r="E42" s="414"/>
      <c r="F42" s="414"/>
    </row>
    <row r="46" spans="2:6" x14ac:dyDescent="0.25">
      <c r="F46" s="415" t="s">
        <v>2889</v>
      </c>
    </row>
  </sheetData>
  <mergeCells count="1">
    <mergeCell ref="C4:D4"/>
  </mergeCells>
  <hyperlinks>
    <hyperlink ref="F46" location="Contents!A1" display="To Contents" xr:uid="{F040CB28-EAD7-4439-A579-806460429E66}"/>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CBFEB-34E8-4424-9878-6CD13B1B95AB}">
  <sheetPr>
    <tabColor rgb="FF243386"/>
    <pageSetUpPr fitToPage="1"/>
  </sheetPr>
  <dimension ref="A3:K131"/>
  <sheetViews>
    <sheetView view="pageBreakPreview" zoomScale="80" zoomScaleNormal="85" zoomScaleSheetLayoutView="80" workbookViewId="0">
      <selection activeCell="O29" sqref="O29"/>
    </sheetView>
  </sheetViews>
  <sheetFormatPr defaultColWidth="9.140625" defaultRowHeight="15" x14ac:dyDescent="0.25"/>
  <cols>
    <col min="1" max="1" width="3.28515625" style="347" customWidth="1"/>
    <col min="2" max="2" width="60.85546875" style="347" customWidth="1"/>
    <col min="3" max="3" width="21.5703125" style="347" customWidth="1"/>
    <col min="4" max="4" width="19.42578125" style="347" customWidth="1"/>
    <col min="5" max="5" width="17.7109375" style="347" customWidth="1"/>
    <col min="6" max="6" width="18.140625" style="347" bestFit="1" customWidth="1"/>
    <col min="7" max="7" width="10.7109375" style="347" customWidth="1"/>
    <col min="8" max="8" width="13.7109375" style="347" bestFit="1" customWidth="1"/>
    <col min="9" max="9" width="10.85546875" style="347" customWidth="1"/>
    <col min="10" max="10" width="5.5703125" style="347" bestFit="1" customWidth="1"/>
    <col min="11" max="11" width="9.28515625" style="347" bestFit="1" customWidth="1"/>
    <col min="12" max="12" width="8.85546875" style="347" customWidth="1"/>
    <col min="13" max="16384" width="9.140625" style="347"/>
  </cols>
  <sheetData>
    <row r="3" spans="2:9" ht="12" customHeight="1" x14ac:dyDescent="0.25"/>
    <row r="4" spans="2:9" ht="36" x14ac:dyDescent="0.25">
      <c r="B4" s="368" t="s">
        <v>2890</v>
      </c>
      <c r="C4" s="368"/>
      <c r="D4" s="368"/>
      <c r="E4" s="368"/>
      <c r="F4" s="368"/>
      <c r="G4" s="368"/>
      <c r="H4" s="368"/>
      <c r="I4" s="368"/>
    </row>
    <row r="5" spans="2:9" ht="4.5" customHeight="1" x14ac:dyDescent="0.25">
      <c r="B5" s="603"/>
      <c r="C5" s="603"/>
      <c r="D5" s="603"/>
      <c r="E5" s="603"/>
      <c r="F5" s="603"/>
      <c r="G5" s="603"/>
      <c r="H5" s="603"/>
      <c r="I5" s="603"/>
    </row>
    <row r="6" spans="2:9" ht="5.25" customHeight="1" x14ac:dyDescent="0.25">
      <c r="B6" s="416"/>
      <c r="C6" s="416"/>
      <c r="D6" s="416"/>
      <c r="E6" s="416"/>
      <c r="F6" s="416"/>
      <c r="G6" s="416"/>
      <c r="H6" s="416"/>
      <c r="I6" s="416"/>
    </row>
    <row r="7" spans="2:9" ht="30.75" customHeight="1" x14ac:dyDescent="0.25">
      <c r="B7" s="417" t="s">
        <v>2891</v>
      </c>
      <c r="C7" s="418"/>
      <c r="D7" s="418"/>
      <c r="E7" s="418"/>
      <c r="F7" s="418" t="str">
        <f>'D. General Issuer Details'!C9</f>
        <v>Q1 2022</v>
      </c>
      <c r="G7" s="418"/>
      <c r="H7" s="418"/>
      <c r="I7" s="418"/>
    </row>
    <row r="8" spans="2:9" x14ac:dyDescent="0.25">
      <c r="B8" s="419" t="s">
        <v>2892</v>
      </c>
      <c r="F8" s="376">
        <f>F10+F13</f>
        <v>102353.97242436578</v>
      </c>
      <c r="G8" s="377"/>
      <c r="H8" s="377"/>
      <c r="I8" s="420"/>
    </row>
    <row r="9" spans="2:9" x14ac:dyDescent="0.25">
      <c r="B9" s="421" t="s">
        <v>2893</v>
      </c>
      <c r="F9" s="422">
        <v>1</v>
      </c>
      <c r="G9" s="377"/>
      <c r="H9" s="377"/>
      <c r="I9" s="420"/>
    </row>
    <row r="10" spans="2:9" x14ac:dyDescent="0.25">
      <c r="B10" s="419" t="s">
        <v>2894</v>
      </c>
      <c r="F10" s="423">
        <f>'A. HTT General'!C56</f>
        <v>33809.145323055774</v>
      </c>
      <c r="G10" s="424"/>
      <c r="H10" s="424"/>
      <c r="I10" s="425"/>
    </row>
    <row r="11" spans="2:9" x14ac:dyDescent="0.25">
      <c r="B11" s="419" t="s">
        <v>2895</v>
      </c>
      <c r="C11" s="419" t="s">
        <v>148</v>
      </c>
      <c r="D11" s="419"/>
      <c r="E11" s="419"/>
      <c r="F11" s="426">
        <f>F10/F13</f>
        <v>0.49324138308913495</v>
      </c>
      <c r="G11" s="425"/>
      <c r="H11" s="425"/>
      <c r="I11" s="425"/>
    </row>
    <row r="12" spans="2:9" x14ac:dyDescent="0.25">
      <c r="B12" s="427"/>
      <c r="C12" s="428" t="s">
        <v>2896</v>
      </c>
      <c r="D12" s="428"/>
      <c r="E12" s="428"/>
      <c r="F12" s="429">
        <v>0.08</v>
      </c>
      <c r="G12" s="429"/>
      <c r="H12" s="429"/>
      <c r="I12" s="430"/>
    </row>
    <row r="13" spans="2:9" x14ac:dyDescent="0.25">
      <c r="B13" s="419" t="s">
        <v>2897</v>
      </c>
      <c r="F13" s="431">
        <f>'D. Table 1-3 - Lending'!I26</f>
        <v>68544.827101310017</v>
      </c>
      <c r="G13" s="420"/>
      <c r="H13" s="420"/>
      <c r="I13" s="420"/>
    </row>
    <row r="14" spans="2:9" x14ac:dyDescent="0.25">
      <c r="C14" s="419" t="s">
        <v>2898</v>
      </c>
      <c r="D14" s="419"/>
      <c r="E14" s="419"/>
      <c r="F14" s="431">
        <v>0</v>
      </c>
      <c r="G14" s="420"/>
      <c r="H14" s="420"/>
      <c r="I14" s="420"/>
    </row>
    <row r="15" spans="2:9" x14ac:dyDescent="0.25">
      <c r="B15" s="419" t="s">
        <v>2899</v>
      </c>
      <c r="F15" s="432">
        <v>0</v>
      </c>
      <c r="G15" s="420"/>
      <c r="H15" s="420"/>
      <c r="I15" s="420"/>
    </row>
    <row r="16" spans="2:9" x14ac:dyDescent="0.25">
      <c r="B16" s="419" t="s">
        <v>2900</v>
      </c>
      <c r="F16" s="431">
        <v>0</v>
      </c>
      <c r="G16" s="420"/>
      <c r="H16" s="420"/>
      <c r="I16" s="420"/>
    </row>
    <row r="17" spans="1:9" x14ac:dyDescent="0.25">
      <c r="A17" s="404"/>
      <c r="B17" s="433" t="s">
        <v>2901</v>
      </c>
      <c r="C17" s="404"/>
      <c r="F17" s="431">
        <v>0</v>
      </c>
      <c r="G17" s="420"/>
      <c r="H17" s="420"/>
      <c r="I17" s="420"/>
    </row>
    <row r="18" spans="1:9" x14ac:dyDescent="0.25">
      <c r="A18" s="404"/>
      <c r="B18" s="433" t="s">
        <v>2902</v>
      </c>
      <c r="C18" s="404"/>
      <c r="D18" s="434"/>
      <c r="E18" s="434"/>
      <c r="F18" s="435">
        <v>3496.1064612090991</v>
      </c>
      <c r="G18" s="436"/>
      <c r="H18" s="437"/>
      <c r="I18" s="437"/>
    </row>
    <row r="19" spans="1:9" x14ac:dyDescent="0.25">
      <c r="A19" s="404"/>
      <c r="B19" s="433" t="s">
        <v>2903</v>
      </c>
      <c r="C19" s="404"/>
      <c r="D19" s="434"/>
      <c r="E19" s="434"/>
      <c r="F19" s="435">
        <v>11862.557642851352</v>
      </c>
      <c r="G19" s="436"/>
      <c r="H19" s="437"/>
      <c r="I19" s="437"/>
    </row>
    <row r="20" spans="1:9" x14ac:dyDescent="0.25">
      <c r="A20" s="404"/>
      <c r="B20" s="433" t="s">
        <v>2904</v>
      </c>
      <c r="C20" s="404"/>
      <c r="D20" s="434"/>
      <c r="E20" s="434"/>
      <c r="F20" s="438">
        <f>F10-F19</f>
        <v>21946.587680204422</v>
      </c>
      <c r="G20" s="436"/>
      <c r="H20" s="437"/>
      <c r="I20" s="437"/>
    </row>
    <row r="21" spans="1:9" x14ac:dyDescent="0.25">
      <c r="A21" s="404"/>
      <c r="B21" s="439"/>
      <c r="C21" s="404"/>
      <c r="D21" s="434"/>
      <c r="E21" s="434"/>
      <c r="F21" s="436"/>
      <c r="G21" s="436"/>
      <c r="H21" s="437"/>
      <c r="I21" s="437"/>
    </row>
    <row r="22" spans="1:9" x14ac:dyDescent="0.25">
      <c r="A22" s="404"/>
      <c r="B22" s="440" t="s">
        <v>2905</v>
      </c>
      <c r="C22" s="441"/>
      <c r="D22" s="442"/>
      <c r="E22" s="442"/>
      <c r="F22" s="443" t="s">
        <v>2906</v>
      </c>
      <c r="G22" s="443"/>
      <c r="H22" s="444"/>
      <c r="I22" s="444"/>
    </row>
    <row r="23" spans="1:9" ht="7.5" customHeight="1" x14ac:dyDescent="0.25"/>
    <row r="24" spans="1:9" ht="18" x14ac:dyDescent="0.25">
      <c r="B24" s="368" t="s">
        <v>2907</v>
      </c>
      <c r="C24" s="368"/>
      <c r="D24" s="368"/>
      <c r="E24" s="368"/>
      <c r="F24" s="368"/>
      <c r="G24" s="368"/>
      <c r="H24" s="368"/>
      <c r="I24" s="368"/>
    </row>
    <row r="25" spans="1:9" ht="5.25" customHeight="1" x14ac:dyDescent="0.25">
      <c r="B25" s="416"/>
      <c r="C25" s="416"/>
      <c r="D25" s="416"/>
      <c r="E25" s="416"/>
      <c r="F25" s="416"/>
      <c r="G25" s="416"/>
      <c r="H25" s="416"/>
      <c r="I25" s="416"/>
    </row>
    <row r="26" spans="1:9" ht="32.25" customHeight="1" x14ac:dyDescent="0.25">
      <c r="B26" s="417" t="s">
        <v>2891</v>
      </c>
      <c r="C26" s="418"/>
      <c r="D26" s="418"/>
      <c r="E26" s="418"/>
      <c r="F26" s="418" t="str">
        <f>+F7</f>
        <v>Q1 2022</v>
      </c>
      <c r="G26" s="418"/>
      <c r="H26" s="418"/>
      <c r="I26" s="418"/>
    </row>
    <row r="27" spans="1:9" x14ac:dyDescent="0.25">
      <c r="B27" s="419" t="s">
        <v>2897</v>
      </c>
      <c r="F27" s="431">
        <f>F13</f>
        <v>68544.827101310017</v>
      </c>
      <c r="G27" s="445"/>
      <c r="H27" s="445"/>
      <c r="I27" s="372"/>
    </row>
    <row r="28" spans="1:9" x14ac:dyDescent="0.25">
      <c r="B28" s="419" t="s">
        <v>2908</v>
      </c>
      <c r="F28" s="438">
        <v>75034</v>
      </c>
      <c r="G28" s="445"/>
      <c r="H28" s="445"/>
      <c r="I28" s="372"/>
    </row>
    <row r="29" spans="1:9" x14ac:dyDescent="0.25">
      <c r="B29" s="433" t="s">
        <v>2909</v>
      </c>
      <c r="C29" s="421" t="s">
        <v>2910</v>
      </c>
      <c r="D29" s="433"/>
      <c r="E29" s="433"/>
      <c r="F29" s="431">
        <v>0</v>
      </c>
      <c r="G29" s="446"/>
      <c r="H29" s="446"/>
      <c r="I29" s="447"/>
    </row>
    <row r="30" spans="1:9" x14ac:dyDescent="0.25">
      <c r="B30" s="404"/>
      <c r="C30" s="433" t="s">
        <v>2911</v>
      </c>
      <c r="D30" s="433"/>
      <c r="E30" s="433"/>
      <c r="F30" s="448">
        <v>0</v>
      </c>
      <c r="G30" s="449"/>
      <c r="H30" s="449"/>
      <c r="I30" s="449"/>
    </row>
    <row r="31" spans="1:9" x14ac:dyDescent="0.25">
      <c r="B31" s="404"/>
      <c r="C31" s="433" t="s">
        <v>2912</v>
      </c>
      <c r="D31" s="433"/>
      <c r="E31" s="433"/>
      <c r="F31" s="450"/>
      <c r="G31" s="451"/>
      <c r="H31" s="451"/>
      <c r="I31" s="451"/>
    </row>
    <row r="32" spans="1:9" x14ac:dyDescent="0.25">
      <c r="B32" s="404"/>
      <c r="C32" s="433" t="s">
        <v>2913</v>
      </c>
      <c r="D32" s="433"/>
      <c r="E32" s="433"/>
      <c r="F32" s="438">
        <v>4.4475898599999999</v>
      </c>
      <c r="G32" s="451"/>
      <c r="H32" s="451"/>
      <c r="I32" s="451"/>
    </row>
    <row r="33" spans="2:9" x14ac:dyDescent="0.25">
      <c r="B33" s="404"/>
      <c r="C33" s="433" t="s">
        <v>2914</v>
      </c>
      <c r="D33" s="433"/>
      <c r="E33" s="433"/>
      <c r="F33" s="438">
        <v>7.8092882399999999</v>
      </c>
      <c r="G33" s="451"/>
      <c r="H33" s="451"/>
      <c r="I33" s="451"/>
    </row>
    <row r="34" spans="2:9" x14ac:dyDescent="0.25">
      <c r="B34" s="404"/>
      <c r="C34" s="433" t="s">
        <v>2915</v>
      </c>
      <c r="D34" s="433"/>
      <c r="E34" s="433"/>
      <c r="F34" s="438">
        <v>55.907157900000009</v>
      </c>
      <c r="G34" s="451"/>
      <c r="H34" s="451"/>
      <c r="I34" s="451"/>
    </row>
    <row r="35" spans="2:9" x14ac:dyDescent="0.25">
      <c r="B35" s="404"/>
      <c r="C35" s="433" t="s">
        <v>2916</v>
      </c>
      <c r="D35" s="433"/>
      <c r="E35" s="433"/>
      <c r="F35" s="438">
        <v>194.72912135999999</v>
      </c>
      <c r="G35" s="451"/>
      <c r="H35" s="451"/>
      <c r="I35" s="451"/>
    </row>
    <row r="36" spans="2:9" x14ac:dyDescent="0.25">
      <c r="B36" s="404"/>
      <c r="C36" s="433" t="s">
        <v>2917</v>
      </c>
      <c r="D36" s="433"/>
      <c r="E36" s="433"/>
      <c r="F36" s="438">
        <v>36183.21453736008</v>
      </c>
      <c r="G36" s="449"/>
      <c r="H36" s="449"/>
      <c r="I36" s="449"/>
    </row>
    <row r="37" spans="2:9" x14ac:dyDescent="0.25">
      <c r="B37" s="404"/>
      <c r="C37" s="433" t="s">
        <v>2918</v>
      </c>
      <c r="D37" s="433"/>
      <c r="E37" s="433"/>
      <c r="F37" s="448">
        <v>7620.641657860001</v>
      </c>
      <c r="G37" s="449"/>
      <c r="H37" s="449"/>
      <c r="I37" s="449"/>
    </row>
    <row r="38" spans="2:9" x14ac:dyDescent="0.25">
      <c r="B38" s="404"/>
      <c r="C38" s="433" t="s">
        <v>2919</v>
      </c>
      <c r="D38" s="433"/>
      <c r="E38" s="433"/>
      <c r="F38" s="448">
        <v>24478.07774872992</v>
      </c>
      <c r="G38" s="449"/>
      <c r="H38" s="449"/>
      <c r="I38" s="449"/>
    </row>
    <row r="39" spans="2:9" x14ac:dyDescent="0.25">
      <c r="B39" s="433" t="s">
        <v>2920</v>
      </c>
      <c r="C39" s="433" t="s">
        <v>2921</v>
      </c>
      <c r="D39" s="433"/>
      <c r="E39" s="433"/>
      <c r="F39" s="426">
        <v>0.63680870528749156</v>
      </c>
      <c r="G39" s="426"/>
      <c r="H39" s="426"/>
      <c r="I39" s="426"/>
    </row>
    <row r="40" spans="2:9" x14ac:dyDescent="0.25">
      <c r="B40" s="404"/>
      <c r="C40" s="433" t="s">
        <v>2922</v>
      </c>
      <c r="D40" s="433"/>
      <c r="E40" s="433"/>
      <c r="F40" s="426">
        <v>0.36319129471250844</v>
      </c>
      <c r="G40" s="426"/>
      <c r="H40" s="426"/>
      <c r="I40" s="426"/>
    </row>
    <row r="41" spans="2:9" x14ac:dyDescent="0.25">
      <c r="B41" s="404"/>
      <c r="C41" s="433" t="s">
        <v>2923</v>
      </c>
      <c r="D41" s="433"/>
      <c r="E41" s="433"/>
      <c r="F41" s="452">
        <v>0</v>
      </c>
      <c r="G41" s="452"/>
      <c r="H41" s="452"/>
      <c r="I41" s="452"/>
    </row>
    <row r="42" spans="2:9" x14ac:dyDescent="0.25">
      <c r="B42" s="433" t="s">
        <v>2924</v>
      </c>
      <c r="C42" s="433" t="s">
        <v>2925</v>
      </c>
      <c r="D42" s="433"/>
      <c r="E42" s="433"/>
      <c r="F42" s="426">
        <f>'A. HTT General'!G164</f>
        <v>0.32457212322058288</v>
      </c>
      <c r="G42" s="426"/>
      <c r="H42" s="426"/>
      <c r="I42" s="426"/>
    </row>
    <row r="43" spans="2:9" x14ac:dyDescent="0.25">
      <c r="B43" s="404"/>
      <c r="C43" s="433" t="s">
        <v>2926</v>
      </c>
      <c r="D43" s="433"/>
      <c r="E43" s="433"/>
      <c r="F43" s="426">
        <f>'A. HTT General'!G165</f>
        <v>0.63761650881813614</v>
      </c>
      <c r="G43" s="426"/>
      <c r="H43" s="426"/>
      <c r="I43" s="426"/>
    </row>
    <row r="44" spans="2:9" x14ac:dyDescent="0.25">
      <c r="B44" s="404"/>
      <c r="C44" s="433" t="s">
        <v>2927</v>
      </c>
      <c r="D44" s="433"/>
      <c r="E44" s="433"/>
      <c r="F44" s="426">
        <f>'A. HTT General'!G166</f>
        <v>3.7811367961280838E-2</v>
      </c>
      <c r="G44" s="426"/>
      <c r="H44" s="426"/>
      <c r="I44" s="426"/>
    </row>
    <row r="45" spans="2:9" x14ac:dyDescent="0.25">
      <c r="B45" s="433" t="s">
        <v>2928</v>
      </c>
      <c r="C45" s="433" t="s">
        <v>226</v>
      </c>
      <c r="D45" s="433"/>
      <c r="E45" s="433"/>
      <c r="F45" s="426">
        <f>'A. HTT General'!G144</f>
        <v>1</v>
      </c>
      <c r="G45" s="453"/>
      <c r="H45" s="453"/>
      <c r="I45" s="453"/>
    </row>
    <row r="46" spans="2:9" x14ac:dyDescent="0.25">
      <c r="B46" s="404"/>
      <c r="C46" s="433" t="s">
        <v>213</v>
      </c>
      <c r="D46" s="433"/>
      <c r="E46" s="433"/>
      <c r="F46" s="426">
        <v>0</v>
      </c>
      <c r="G46" s="453"/>
      <c r="H46" s="453"/>
      <c r="I46" s="453"/>
    </row>
    <row r="47" spans="2:9" x14ac:dyDescent="0.25">
      <c r="B47" s="404"/>
      <c r="C47" s="433" t="s">
        <v>232</v>
      </c>
      <c r="D47" s="433"/>
      <c r="E47" s="433"/>
      <c r="F47" s="454"/>
      <c r="G47" s="454"/>
      <c r="H47" s="454"/>
      <c r="I47" s="454"/>
    </row>
    <row r="48" spans="2:9" x14ac:dyDescent="0.25">
      <c r="B48" s="404"/>
      <c r="C48" s="433" t="s">
        <v>1600</v>
      </c>
      <c r="D48" s="433"/>
      <c r="E48" s="433"/>
      <c r="F48" s="454"/>
      <c r="G48" s="454"/>
      <c r="H48" s="454"/>
      <c r="I48" s="454"/>
    </row>
    <row r="49" spans="2:11" x14ac:dyDescent="0.25">
      <c r="B49" s="404"/>
      <c r="C49" s="433" t="s">
        <v>217</v>
      </c>
      <c r="D49" s="433"/>
      <c r="E49" s="433"/>
      <c r="F49" s="454"/>
      <c r="G49" s="454"/>
      <c r="H49" s="454"/>
      <c r="I49" s="454"/>
    </row>
    <row r="50" spans="2:11" x14ac:dyDescent="0.25">
      <c r="B50" s="404"/>
      <c r="C50" s="433" t="s">
        <v>1602</v>
      </c>
      <c r="D50" s="433"/>
      <c r="E50" s="433"/>
      <c r="F50" s="454"/>
      <c r="G50" s="454"/>
      <c r="H50" s="454"/>
      <c r="I50" s="454"/>
    </row>
    <row r="51" spans="2:11" x14ac:dyDescent="0.25">
      <c r="B51" s="404"/>
      <c r="C51" s="433" t="s">
        <v>146</v>
      </c>
      <c r="D51" s="433"/>
      <c r="E51" s="433"/>
      <c r="F51" s="454"/>
      <c r="G51" s="454"/>
      <c r="H51" s="454"/>
      <c r="I51" s="454"/>
    </row>
    <row r="52" spans="2:11" x14ac:dyDescent="0.25">
      <c r="B52" s="433" t="s">
        <v>2929</v>
      </c>
      <c r="C52" s="404"/>
      <c r="D52" s="404"/>
      <c r="E52" s="404"/>
      <c r="F52" s="455" t="s">
        <v>2930</v>
      </c>
      <c r="G52" s="455"/>
      <c r="H52" s="455"/>
      <c r="I52" s="455"/>
    </row>
    <row r="53" spans="2:11" x14ac:dyDescent="0.25">
      <c r="B53" s="433" t="s">
        <v>2931</v>
      </c>
      <c r="C53" s="404"/>
      <c r="D53" s="404"/>
      <c r="E53" s="404"/>
      <c r="F53" s="455" t="s">
        <v>2930</v>
      </c>
      <c r="G53" s="455"/>
      <c r="H53" s="455"/>
      <c r="I53" s="455"/>
    </row>
    <row r="54" spans="2:11" x14ac:dyDescent="0.25">
      <c r="B54" s="433" t="s">
        <v>2932</v>
      </c>
      <c r="C54" s="404"/>
      <c r="D54" s="404"/>
      <c r="E54" s="404"/>
      <c r="F54" s="455" t="s">
        <v>2930</v>
      </c>
      <c r="G54" s="455"/>
      <c r="H54" s="455"/>
      <c r="I54" s="455"/>
    </row>
    <row r="55" spans="2:11" x14ac:dyDescent="0.25">
      <c r="B55" s="433" t="s">
        <v>2933</v>
      </c>
      <c r="C55" s="433" t="s">
        <v>2934</v>
      </c>
      <c r="D55" s="433"/>
      <c r="E55" s="433"/>
      <c r="F55" s="454">
        <v>0</v>
      </c>
      <c r="G55" s="456"/>
      <c r="H55" s="456"/>
      <c r="I55" s="457"/>
    </row>
    <row r="56" spans="2:11" x14ac:dyDescent="0.25">
      <c r="B56" s="404"/>
      <c r="C56" s="433" t="s">
        <v>2935</v>
      </c>
      <c r="D56" s="433"/>
      <c r="E56" s="433"/>
      <c r="F56" s="457" t="s">
        <v>2936</v>
      </c>
      <c r="G56" s="456"/>
      <c r="H56" s="456"/>
      <c r="I56" s="457"/>
    </row>
    <row r="57" spans="2:11" x14ac:dyDescent="0.25">
      <c r="C57" s="419" t="s">
        <v>2937</v>
      </c>
      <c r="D57" s="419"/>
      <c r="E57" s="419"/>
      <c r="F57" s="454">
        <v>0</v>
      </c>
      <c r="G57" s="456"/>
      <c r="H57" s="456"/>
      <c r="I57" s="457"/>
    </row>
    <row r="58" spans="2:11" x14ac:dyDescent="0.25">
      <c r="C58" s="419"/>
      <c r="D58" s="419"/>
      <c r="E58" s="419"/>
      <c r="F58" s="457"/>
      <c r="G58" s="456"/>
      <c r="H58" s="456"/>
      <c r="I58" s="457"/>
    </row>
    <row r="59" spans="2:11" ht="27" customHeight="1" x14ac:dyDescent="0.25">
      <c r="B59" s="604" t="s">
        <v>2938</v>
      </c>
      <c r="C59" s="604"/>
      <c r="D59" s="604"/>
      <c r="E59" s="419"/>
      <c r="F59" s="457"/>
      <c r="G59" s="456"/>
      <c r="H59" s="456"/>
      <c r="I59" s="457"/>
      <c r="J59" s="234"/>
    </row>
    <row r="60" spans="2:11" ht="17.25" customHeight="1" x14ac:dyDescent="0.25">
      <c r="B60" s="458"/>
      <c r="C60" s="458"/>
      <c r="D60" s="458"/>
      <c r="E60" s="458"/>
      <c r="F60" s="458"/>
      <c r="G60" s="458"/>
      <c r="H60" s="458"/>
      <c r="I60" s="458"/>
      <c r="J60" s="458"/>
      <c r="K60" s="458"/>
    </row>
    <row r="61" spans="2:11" x14ac:dyDescent="0.25">
      <c r="B61" s="356" t="s">
        <v>2939</v>
      </c>
      <c r="K61" s="234"/>
    </row>
    <row r="62" spans="2:11" x14ac:dyDescent="0.25">
      <c r="B62" s="459" t="s">
        <v>2940</v>
      </c>
      <c r="C62" s="460" t="s">
        <v>2936</v>
      </c>
      <c r="D62" s="460" t="s">
        <v>2941</v>
      </c>
      <c r="E62" s="460" t="s">
        <v>2942</v>
      </c>
      <c r="F62" s="460" t="s">
        <v>2943</v>
      </c>
      <c r="G62" s="460" t="s">
        <v>2944</v>
      </c>
      <c r="H62" s="460" t="s">
        <v>2738</v>
      </c>
      <c r="I62" s="460" t="s">
        <v>2945</v>
      </c>
      <c r="J62" s="460" t="s">
        <v>2946</v>
      </c>
      <c r="K62" s="460" t="s">
        <v>2947</v>
      </c>
    </row>
    <row r="63" spans="2:11" x14ac:dyDescent="0.25">
      <c r="B63" s="460" t="s">
        <v>2948</v>
      </c>
      <c r="C63" s="460"/>
      <c r="D63" s="460"/>
      <c r="E63" s="460"/>
      <c r="F63" s="460"/>
      <c r="G63" s="460"/>
      <c r="H63" s="460"/>
      <c r="I63" s="460"/>
      <c r="J63" s="460"/>
      <c r="K63" s="460"/>
    </row>
    <row r="64" spans="2:11" x14ac:dyDescent="0.25">
      <c r="B64" s="460" t="s">
        <v>2949</v>
      </c>
      <c r="C64" s="461">
        <v>12240.756042471114</v>
      </c>
      <c r="D64" s="461">
        <v>166.83897258535356</v>
      </c>
      <c r="E64" s="461">
        <v>324.89694661358322</v>
      </c>
      <c r="F64" s="461"/>
      <c r="G64" s="461">
        <v>2763.5978599153377</v>
      </c>
      <c r="H64" s="461"/>
      <c r="I64" s="461"/>
      <c r="J64" s="461">
        <v>0</v>
      </c>
      <c r="K64" s="461">
        <v>0</v>
      </c>
    </row>
    <row r="65" spans="2:11" x14ac:dyDescent="0.25">
      <c r="B65" s="460" t="s">
        <v>2950</v>
      </c>
      <c r="C65" s="461">
        <v>11620.964719766962</v>
      </c>
      <c r="D65" s="461">
        <v>291.96820202436874</v>
      </c>
      <c r="E65" s="461">
        <v>487.34541992037481</v>
      </c>
      <c r="F65" s="461"/>
      <c r="G65" s="461">
        <v>1827.7223348163009</v>
      </c>
      <c r="H65" s="461"/>
      <c r="I65" s="461"/>
      <c r="J65" s="461">
        <v>0</v>
      </c>
      <c r="K65" s="461">
        <v>0</v>
      </c>
    </row>
    <row r="66" spans="2:11" x14ac:dyDescent="0.25">
      <c r="B66" s="460" t="s">
        <v>2951</v>
      </c>
      <c r="C66" s="461">
        <v>3690.9786112578963</v>
      </c>
      <c r="D66" s="461"/>
      <c r="E66" s="461"/>
      <c r="F66" s="461"/>
      <c r="G66" s="461">
        <v>394.07621368449236</v>
      </c>
      <c r="H66" s="461"/>
      <c r="I66" s="461"/>
      <c r="J66" s="461">
        <v>0</v>
      </c>
      <c r="K66" s="461">
        <v>0</v>
      </c>
    </row>
    <row r="67" spans="2:11" x14ac:dyDescent="0.25">
      <c r="B67" s="460" t="s">
        <v>148</v>
      </c>
      <c r="C67" s="461">
        <f t="shared" ref="C67:I67" si="0">SUM(C64:C66)</f>
        <v>27552.699373495969</v>
      </c>
      <c r="D67" s="461">
        <f t="shared" si="0"/>
        <v>458.80717460972232</v>
      </c>
      <c r="E67" s="461">
        <f t="shared" si="0"/>
        <v>812.24236653395803</v>
      </c>
      <c r="F67" s="461">
        <f t="shared" si="0"/>
        <v>0</v>
      </c>
      <c r="G67" s="461">
        <f t="shared" si="0"/>
        <v>4985.3964084161307</v>
      </c>
      <c r="H67" s="461">
        <f t="shared" si="0"/>
        <v>0</v>
      </c>
      <c r="I67" s="461">
        <f t="shared" si="0"/>
        <v>0</v>
      </c>
      <c r="J67" s="461">
        <v>0</v>
      </c>
      <c r="K67" s="461">
        <v>0</v>
      </c>
    </row>
    <row r="68" spans="2:11" x14ac:dyDescent="0.25">
      <c r="C68" s="462"/>
    </row>
    <row r="69" spans="2:11" x14ac:dyDescent="0.25">
      <c r="B69" s="356" t="s">
        <v>2952</v>
      </c>
    </row>
    <row r="70" spans="2:11" x14ac:dyDescent="0.25">
      <c r="B70" s="459" t="s">
        <v>2953</v>
      </c>
      <c r="C70" s="460" t="s">
        <v>2936</v>
      </c>
      <c r="D70" s="460" t="s">
        <v>2941</v>
      </c>
      <c r="E70" s="460" t="s">
        <v>2942</v>
      </c>
      <c r="F70" s="460" t="s">
        <v>2943</v>
      </c>
      <c r="G70" s="460" t="s">
        <v>2944</v>
      </c>
      <c r="H70" s="460" t="s">
        <v>2738</v>
      </c>
      <c r="I70" s="460" t="s">
        <v>2945</v>
      </c>
      <c r="J70" s="460" t="s">
        <v>2946</v>
      </c>
      <c r="K70" s="460" t="s">
        <v>2947</v>
      </c>
    </row>
    <row r="71" spans="2:11" x14ac:dyDescent="0.25">
      <c r="B71" s="460" t="s">
        <v>2954</v>
      </c>
      <c r="C71" s="461">
        <v>79.028987014114847</v>
      </c>
      <c r="D71" s="461">
        <v>458.80717460972227</v>
      </c>
      <c r="E71" s="461">
        <v>445.63567677403643</v>
      </c>
      <c r="F71" s="461"/>
      <c r="G71" s="461">
        <v>2254.0275165841699</v>
      </c>
      <c r="H71" s="461"/>
      <c r="I71" s="461">
        <v>0</v>
      </c>
      <c r="J71" s="461">
        <v>0</v>
      </c>
      <c r="K71" s="461">
        <v>0</v>
      </c>
    </row>
    <row r="72" spans="2:11" x14ac:dyDescent="0.25">
      <c r="B72" s="460" t="s">
        <v>2955</v>
      </c>
      <c r="C72" s="461"/>
      <c r="D72" s="461"/>
      <c r="E72" s="461"/>
      <c r="F72" s="461"/>
      <c r="G72" s="461"/>
      <c r="H72" s="461"/>
      <c r="I72" s="461">
        <v>0</v>
      </c>
      <c r="J72" s="461">
        <v>0</v>
      </c>
      <c r="K72" s="461">
        <v>0</v>
      </c>
    </row>
    <row r="73" spans="2:11" x14ac:dyDescent="0.25">
      <c r="B73" s="460" t="s">
        <v>2956</v>
      </c>
      <c r="C73" s="461">
        <v>816.63286581251998</v>
      </c>
      <c r="D73" s="461"/>
      <c r="E73" s="461"/>
      <c r="F73" s="461"/>
      <c r="G73" s="461">
        <v>286.96794397264807</v>
      </c>
      <c r="H73" s="461"/>
      <c r="I73" s="461">
        <v>0</v>
      </c>
      <c r="J73" s="461">
        <v>0</v>
      </c>
      <c r="K73" s="461">
        <v>0</v>
      </c>
    </row>
    <row r="74" spans="2:11" x14ac:dyDescent="0.25">
      <c r="B74" s="463" t="s">
        <v>2957</v>
      </c>
      <c r="C74" s="464">
        <v>26657.037520669313</v>
      </c>
      <c r="D74" s="464"/>
      <c r="E74" s="464">
        <v>366.60668975992161</v>
      </c>
      <c r="F74" s="464"/>
      <c r="G74" s="464">
        <v>2444.4009478593075</v>
      </c>
      <c r="H74" s="464"/>
      <c r="I74" s="461">
        <v>0</v>
      </c>
      <c r="J74" s="461">
        <v>0</v>
      </c>
      <c r="K74" s="461">
        <v>0</v>
      </c>
    </row>
    <row r="75" spans="2:11" x14ac:dyDescent="0.25">
      <c r="B75" s="460" t="s">
        <v>148</v>
      </c>
      <c r="C75" s="461">
        <f t="shared" ref="C75:I75" si="1">SUM(C71:C74)</f>
        <v>27552.699373495947</v>
      </c>
      <c r="D75" s="461">
        <f t="shared" si="1"/>
        <v>458.80717460972227</v>
      </c>
      <c r="E75" s="461">
        <f t="shared" si="1"/>
        <v>812.24236653395803</v>
      </c>
      <c r="F75" s="461">
        <f t="shared" si="1"/>
        <v>0</v>
      </c>
      <c r="G75" s="461">
        <f t="shared" si="1"/>
        <v>4985.3964084161253</v>
      </c>
      <c r="H75" s="461">
        <f t="shared" si="1"/>
        <v>0</v>
      </c>
      <c r="I75" s="461">
        <f t="shared" si="1"/>
        <v>0</v>
      </c>
      <c r="J75" s="461">
        <v>0</v>
      </c>
      <c r="K75" s="461">
        <v>0</v>
      </c>
    </row>
    <row r="76" spans="2:11" x14ac:dyDescent="0.25">
      <c r="C76" s="465"/>
    </row>
    <row r="77" spans="2:11" x14ac:dyDescent="0.25">
      <c r="B77" s="356" t="s">
        <v>2958</v>
      </c>
    </row>
    <row r="78" spans="2:11" x14ac:dyDescent="0.25">
      <c r="B78" s="459" t="s">
        <v>2959</v>
      </c>
      <c r="C78" s="460" t="s">
        <v>2949</v>
      </c>
      <c r="D78" s="460" t="s">
        <v>2950</v>
      </c>
      <c r="E78" s="460" t="s">
        <v>2951</v>
      </c>
      <c r="F78" s="460" t="s">
        <v>148</v>
      </c>
    </row>
    <row r="79" spans="2:11" x14ac:dyDescent="0.25">
      <c r="B79" s="460" t="s">
        <v>2954</v>
      </c>
      <c r="C79" s="461">
        <v>2227.6845209127978</v>
      </c>
      <c r="D79" s="461">
        <v>1009.8148340692451</v>
      </c>
      <c r="E79" s="461"/>
      <c r="F79" s="461">
        <f>SUM(C79:E79)</f>
        <v>3237.4993549820429</v>
      </c>
    </row>
    <row r="80" spans="2:11" x14ac:dyDescent="0.25">
      <c r="B80" s="460" t="s">
        <v>2955</v>
      </c>
      <c r="C80" s="461"/>
      <c r="D80" s="461"/>
      <c r="E80" s="461"/>
      <c r="F80" s="461">
        <f>SUM(C80:E80)</f>
        <v>0</v>
      </c>
    </row>
    <row r="81" spans="2:11" x14ac:dyDescent="0.25">
      <c r="B81" s="460" t="s">
        <v>2956</v>
      </c>
      <c r="C81" s="461">
        <v>387.94942737957257</v>
      </c>
      <c r="D81" s="461">
        <v>715.65138240559554</v>
      </c>
      <c r="E81" s="461"/>
      <c r="F81" s="461">
        <f>SUM(C81:E81)</f>
        <v>1103.6008097851682</v>
      </c>
    </row>
    <row r="82" spans="2:11" ht="15" customHeight="1" x14ac:dyDescent="0.25">
      <c r="B82" s="463" t="s">
        <v>2957</v>
      </c>
      <c r="C82" s="461">
        <v>12880.455873293007</v>
      </c>
      <c r="D82" s="461">
        <v>12502.534460053159</v>
      </c>
      <c r="E82" s="461">
        <v>4085.0548249423878</v>
      </c>
      <c r="F82" s="461">
        <f>SUM(C82:E82)</f>
        <v>29468.045158288554</v>
      </c>
    </row>
    <row r="83" spans="2:11" x14ac:dyDescent="0.25">
      <c r="B83" s="460" t="s">
        <v>148</v>
      </c>
      <c r="C83" s="461">
        <f>SUM(C79:C82)</f>
        <v>15496.089821585378</v>
      </c>
      <c r="D83" s="461">
        <f>SUM(D79:D82)</f>
        <v>14228.000676528</v>
      </c>
      <c r="E83" s="461">
        <f>SUM(E79:E82)</f>
        <v>4085.0548249423878</v>
      </c>
      <c r="F83" s="461">
        <f>SUM(F79:F82)</f>
        <v>33809.145323055767</v>
      </c>
    </row>
    <row r="84" spans="2:11" x14ac:dyDescent="0.25">
      <c r="C84" s="465"/>
    </row>
    <row r="85" spans="2:11" s="466" customFormat="1" x14ac:dyDescent="0.25">
      <c r="B85" s="356" t="s">
        <v>2960</v>
      </c>
      <c r="C85" s="347"/>
      <c r="D85" s="347"/>
      <c r="E85" s="347"/>
      <c r="F85" s="347"/>
      <c r="G85" s="347"/>
      <c r="H85" s="347"/>
      <c r="I85" s="347"/>
      <c r="J85" s="347"/>
      <c r="K85" s="347"/>
    </row>
    <row r="86" spans="2:11" x14ac:dyDescent="0.25">
      <c r="B86" s="605" t="s">
        <v>2961</v>
      </c>
      <c r="C86" s="606"/>
      <c r="D86" s="606"/>
      <c r="E86" s="607"/>
      <c r="F86" s="461">
        <f>F83</f>
        <v>33809.145323055767</v>
      </c>
    </row>
    <row r="87" spans="2:11" x14ac:dyDescent="0.25">
      <c r="B87" s="467"/>
      <c r="C87" s="467"/>
      <c r="D87" s="467"/>
      <c r="E87" s="467"/>
      <c r="F87" s="465"/>
    </row>
    <row r="88" spans="2:11" x14ac:dyDescent="0.25">
      <c r="B88" s="404"/>
      <c r="C88" s="404"/>
      <c r="D88" s="404"/>
    </row>
    <row r="89" spans="2:11" x14ac:dyDescent="0.25">
      <c r="B89" s="468" t="s">
        <v>2962</v>
      </c>
      <c r="C89" s="469"/>
      <c r="D89" s="404"/>
    </row>
    <row r="90" spans="2:11" x14ac:dyDescent="0.25">
      <c r="B90" s="463" t="s">
        <v>2963</v>
      </c>
      <c r="C90" s="470"/>
      <c r="D90" s="404"/>
    </row>
    <row r="91" spans="2:11" x14ac:dyDescent="0.25">
      <c r="B91" s="463" t="s">
        <v>2964</v>
      </c>
      <c r="C91" s="470"/>
      <c r="D91" s="404"/>
    </row>
    <row r="92" spans="2:11" x14ac:dyDescent="0.25">
      <c r="B92" s="463" t="s">
        <v>2951</v>
      </c>
      <c r="C92" s="470"/>
      <c r="D92" s="404"/>
    </row>
    <row r="93" spans="2:11" x14ac:dyDescent="0.25">
      <c r="B93" s="463" t="s">
        <v>148</v>
      </c>
      <c r="C93" s="470"/>
      <c r="D93" s="404"/>
    </row>
    <row r="94" spans="2:11" x14ac:dyDescent="0.25">
      <c r="B94" s="404"/>
      <c r="C94" s="404"/>
      <c r="D94" s="404"/>
    </row>
    <row r="95" spans="2:11" x14ac:dyDescent="0.25">
      <c r="B95" s="468" t="s">
        <v>2965</v>
      </c>
      <c r="C95" s="469"/>
      <c r="D95" s="404"/>
    </row>
    <row r="96" spans="2:11" x14ac:dyDescent="0.25">
      <c r="B96" s="463" t="s">
        <v>2963</v>
      </c>
      <c r="C96" s="470"/>
      <c r="D96" s="404"/>
    </row>
    <row r="97" spans="2:6" x14ac:dyDescent="0.25">
      <c r="B97" s="463" t="s">
        <v>2964</v>
      </c>
      <c r="C97" s="470"/>
      <c r="D97" s="404"/>
    </row>
    <row r="98" spans="2:6" x14ac:dyDescent="0.25">
      <c r="B98" s="463" t="s">
        <v>2951</v>
      </c>
      <c r="C98" s="470"/>
      <c r="D98" s="404"/>
    </row>
    <row r="99" spans="2:6" x14ac:dyDescent="0.25">
      <c r="B99" s="463" t="s">
        <v>148</v>
      </c>
      <c r="C99" s="470"/>
      <c r="D99" s="404"/>
    </row>
    <row r="100" spans="2:6" x14ac:dyDescent="0.25">
      <c r="B100" s="404"/>
      <c r="C100" s="471"/>
      <c r="D100" s="404"/>
    </row>
    <row r="101" spans="2:6" x14ac:dyDescent="0.25">
      <c r="B101" s="404"/>
      <c r="C101" s="471"/>
      <c r="D101" s="404"/>
    </row>
    <row r="102" spans="2:6" x14ac:dyDescent="0.25">
      <c r="B102" s="404"/>
      <c r="C102" s="471"/>
      <c r="D102" s="404"/>
    </row>
    <row r="103" spans="2:6" ht="18" x14ac:dyDescent="0.25">
      <c r="B103" s="600" t="s">
        <v>2966</v>
      </c>
      <c r="C103" s="600"/>
      <c r="D103" s="600"/>
      <c r="E103" s="600"/>
      <c r="F103" s="600"/>
    </row>
    <row r="104" spans="2:6" ht="18" x14ac:dyDescent="0.25">
      <c r="B104" s="458"/>
      <c r="C104" s="472"/>
      <c r="D104" s="473"/>
      <c r="E104" s="473"/>
      <c r="F104" s="473"/>
    </row>
    <row r="105" spans="2:6" x14ac:dyDescent="0.25">
      <c r="B105" s="474" t="s">
        <v>2967</v>
      </c>
      <c r="C105" s="475">
        <f>F27</f>
        <v>68544.827101310017</v>
      </c>
    </row>
    <row r="106" spans="2:6" x14ac:dyDescent="0.25">
      <c r="B106" s="476" t="s">
        <v>2968</v>
      </c>
      <c r="C106" s="477">
        <v>1</v>
      </c>
      <c r="D106" s="234"/>
    </row>
    <row r="107" spans="2:6" x14ac:dyDescent="0.25">
      <c r="B107" s="476" t="s">
        <v>2969</v>
      </c>
      <c r="C107" s="478"/>
    </row>
    <row r="108" spans="2:6" x14ac:dyDescent="0.25">
      <c r="B108" s="476" t="s">
        <v>2970</v>
      </c>
      <c r="C108" s="478"/>
    </row>
    <row r="109" spans="2:6" x14ac:dyDescent="0.25">
      <c r="B109" s="476" t="s">
        <v>2971</v>
      </c>
      <c r="C109" s="478"/>
    </row>
    <row r="110" spans="2:6" x14ac:dyDescent="0.25">
      <c r="B110" s="476" t="s">
        <v>2972</v>
      </c>
      <c r="C110" s="478"/>
    </row>
    <row r="111" spans="2:6" x14ac:dyDescent="0.25">
      <c r="B111" s="476" t="s">
        <v>2973</v>
      </c>
      <c r="C111" s="478"/>
    </row>
    <row r="112" spans="2:6" x14ac:dyDescent="0.25">
      <c r="B112" s="476" t="s">
        <v>2974</v>
      </c>
      <c r="C112" s="478"/>
    </row>
    <row r="113" spans="2:6" x14ac:dyDescent="0.25">
      <c r="B113" s="479"/>
      <c r="C113" s="220"/>
    </row>
    <row r="115" spans="2:6" ht="18" x14ac:dyDescent="0.25">
      <c r="B115" s="600" t="s">
        <v>2975</v>
      </c>
      <c r="C115" s="600"/>
      <c r="D115" s="600"/>
      <c r="E115" s="600"/>
      <c r="F115" s="600"/>
    </row>
    <row r="116" spans="2:6" ht="18" x14ac:dyDescent="0.25">
      <c r="B116" s="458"/>
      <c r="C116" s="601" t="s">
        <v>2976</v>
      </c>
      <c r="D116" s="601"/>
      <c r="E116" s="601"/>
      <c r="F116" s="601"/>
    </row>
    <row r="117" spans="2:6" x14ac:dyDescent="0.25">
      <c r="B117" s="480" t="s">
        <v>2977</v>
      </c>
      <c r="C117" s="598" t="s">
        <v>2978</v>
      </c>
      <c r="D117" s="598"/>
      <c r="E117" s="598"/>
      <c r="F117" s="598"/>
    </row>
    <row r="118" spans="2:6" x14ac:dyDescent="0.25">
      <c r="B118" s="480"/>
      <c r="C118" s="481"/>
      <c r="D118" s="481"/>
      <c r="E118" s="481"/>
      <c r="F118" s="481"/>
    </row>
    <row r="119" spans="2:6" x14ac:dyDescent="0.25">
      <c r="B119" s="482" t="s">
        <v>2979</v>
      </c>
      <c r="C119" s="599"/>
      <c r="D119" s="599"/>
      <c r="E119" s="599"/>
      <c r="F119" s="599"/>
    </row>
    <row r="120" spans="2:6" x14ac:dyDescent="0.25">
      <c r="B120" s="483" t="s">
        <v>2980</v>
      </c>
      <c r="C120" s="466"/>
      <c r="D120" s="466"/>
      <c r="E120" s="466"/>
      <c r="F120" s="466"/>
    </row>
    <row r="121" spans="2:6" x14ac:dyDescent="0.25">
      <c r="B121" s="480"/>
    </row>
    <row r="122" spans="2:6" x14ac:dyDescent="0.25">
      <c r="B122" s="480"/>
    </row>
    <row r="123" spans="2:6" ht="15.75" x14ac:dyDescent="0.25">
      <c r="B123" s="484"/>
    </row>
    <row r="124" spans="2:6" ht="18" x14ac:dyDescent="0.25">
      <c r="B124" s="600" t="s">
        <v>2981</v>
      </c>
      <c r="C124" s="600"/>
      <c r="D124" s="600"/>
      <c r="E124" s="600"/>
      <c r="F124" s="600"/>
    </row>
    <row r="125" spans="2:6" ht="18" x14ac:dyDescent="0.25">
      <c r="B125" s="458"/>
      <c r="C125" s="601" t="s">
        <v>2976</v>
      </c>
      <c r="D125" s="601"/>
      <c r="E125" s="601"/>
      <c r="F125" s="601"/>
    </row>
    <row r="126" spans="2:6" x14ac:dyDescent="0.25">
      <c r="B126" s="485"/>
      <c r="C126" s="602" t="s">
        <v>2930</v>
      </c>
      <c r="D126" s="602"/>
      <c r="E126" s="602" t="s">
        <v>2982</v>
      </c>
      <c r="F126" s="602"/>
    </row>
    <row r="127" spans="2:6" ht="30" x14ac:dyDescent="0.25">
      <c r="B127" s="486" t="s">
        <v>2983</v>
      </c>
      <c r="C127" s="598" t="s">
        <v>2978</v>
      </c>
      <c r="D127" s="598"/>
      <c r="E127" s="598"/>
      <c r="F127" s="598"/>
    </row>
    <row r="128" spans="2:6" x14ac:dyDescent="0.25">
      <c r="B128" s="480" t="s">
        <v>2984</v>
      </c>
      <c r="C128" s="598" t="s">
        <v>2978</v>
      </c>
      <c r="D128" s="598"/>
      <c r="E128" s="598"/>
      <c r="F128" s="598"/>
    </row>
    <row r="129" spans="2:9" x14ac:dyDescent="0.25">
      <c r="B129" s="482" t="s">
        <v>2985</v>
      </c>
      <c r="C129" s="599" t="s">
        <v>2978</v>
      </c>
      <c r="D129" s="599"/>
      <c r="E129" s="599"/>
      <c r="F129" s="599"/>
    </row>
    <row r="130" spans="2:9" ht="20.25" customHeight="1" x14ac:dyDescent="0.25">
      <c r="B130" s="487"/>
    </row>
    <row r="131" spans="2:9" x14ac:dyDescent="0.25">
      <c r="I131" s="415" t="s">
        <v>2889</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Contents!A1" display="To Frontpage" xr:uid="{C0784E37-DB1D-4B33-AD03-718587EC58B3}"/>
  </hyperlinks>
  <pageMargins left="0.70866141732283472" right="0.70866141732283472" top="0.74803149606299213" bottom="0.74803149606299213" header="0.31496062992125984" footer="0.31496062992125984"/>
  <pageSetup paperSize="9" scale="3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D7779-ED95-4A2E-BF38-9DBF7D023A88}">
  <sheetPr>
    <tabColor rgb="FF243386"/>
    <pageSetUpPr fitToPage="1"/>
  </sheetPr>
  <dimension ref="A4:N46"/>
  <sheetViews>
    <sheetView zoomScale="85" zoomScaleNormal="85" workbookViewId="0">
      <selection activeCell="L29" sqref="L29"/>
    </sheetView>
  </sheetViews>
  <sheetFormatPr defaultColWidth="9.140625" defaultRowHeight="15" x14ac:dyDescent="0.25"/>
  <cols>
    <col min="1" max="1" width="4.7109375" style="347" customWidth="1"/>
    <col min="2" max="2" width="7.7109375" style="347" customWidth="1"/>
    <col min="3" max="13" width="15.7109375" style="347" customWidth="1"/>
    <col min="14" max="16384" width="9.140625" style="347"/>
  </cols>
  <sheetData>
    <row r="4" spans="1:13" ht="18" x14ac:dyDescent="0.25">
      <c r="B4" s="348"/>
      <c r="K4" s="488"/>
      <c r="L4" s="489"/>
    </row>
    <row r="5" spans="1:13" x14ac:dyDescent="0.25">
      <c r="B5" s="490" t="s">
        <v>2986</v>
      </c>
    </row>
    <row r="7" spans="1:13" ht="15.75" x14ac:dyDescent="0.25">
      <c r="B7" s="491" t="s">
        <v>2987</v>
      </c>
    </row>
    <row r="8" spans="1:13" ht="3.75" customHeight="1" x14ac:dyDescent="0.25">
      <c r="B8" s="491"/>
    </row>
    <row r="9" spans="1:13" x14ac:dyDescent="0.25">
      <c r="B9" s="492" t="s">
        <v>2802</v>
      </c>
      <c r="C9" s="493"/>
      <c r="D9" s="493"/>
      <c r="E9" s="493"/>
      <c r="F9" s="493"/>
      <c r="G9" s="493"/>
      <c r="H9" s="493"/>
      <c r="I9" s="493"/>
      <c r="J9" s="493"/>
      <c r="K9" s="493"/>
      <c r="L9" s="493"/>
      <c r="M9" s="493"/>
    </row>
    <row r="10" spans="1:13" ht="45" x14ac:dyDescent="0.25">
      <c r="A10" s="404"/>
      <c r="B10" s="441"/>
      <c r="C10" s="494" t="s">
        <v>2988</v>
      </c>
      <c r="D10" s="495" t="s">
        <v>2989</v>
      </c>
      <c r="E10" s="495" t="s">
        <v>2990</v>
      </c>
      <c r="F10" s="495" t="s">
        <v>2991</v>
      </c>
      <c r="G10" s="495" t="s">
        <v>2992</v>
      </c>
      <c r="H10" s="495" t="s">
        <v>2993</v>
      </c>
      <c r="I10" s="495" t="s">
        <v>2994</v>
      </c>
      <c r="J10" s="495" t="s">
        <v>812</v>
      </c>
      <c r="K10" s="495" t="s">
        <v>2995</v>
      </c>
      <c r="L10" s="495" t="s">
        <v>146</v>
      </c>
      <c r="M10" s="496" t="s">
        <v>148</v>
      </c>
    </row>
    <row r="11" spans="1:13" x14ac:dyDescent="0.25">
      <c r="A11" s="404"/>
      <c r="B11" s="497" t="s">
        <v>148</v>
      </c>
      <c r="C11" s="498">
        <v>10274</v>
      </c>
      <c r="D11" s="498">
        <v>499</v>
      </c>
      <c r="E11" s="498">
        <v>7554</v>
      </c>
      <c r="F11" s="498">
        <v>1209</v>
      </c>
      <c r="G11" s="498">
        <v>2007</v>
      </c>
      <c r="H11" s="498">
        <v>5</v>
      </c>
      <c r="I11" s="498">
        <v>110</v>
      </c>
      <c r="J11" s="498">
        <v>206</v>
      </c>
      <c r="K11" s="498">
        <v>668</v>
      </c>
      <c r="L11" s="498">
        <v>11</v>
      </c>
      <c r="M11" s="499">
        <f>SUM(C11:L11)</f>
        <v>22543</v>
      </c>
    </row>
    <row r="12" spans="1:13" x14ac:dyDescent="0.25">
      <c r="A12" s="404"/>
      <c r="B12" s="500" t="s">
        <v>2996</v>
      </c>
      <c r="C12" s="501">
        <f t="shared" ref="C12:L12" si="0">C11/$M$11</f>
        <v>0.45575123098079229</v>
      </c>
      <c r="D12" s="501">
        <f t="shared" si="0"/>
        <v>2.2135474426651289E-2</v>
      </c>
      <c r="E12" s="501">
        <f t="shared" si="0"/>
        <v>0.33509293350485736</v>
      </c>
      <c r="F12" s="501">
        <f t="shared" si="0"/>
        <v>5.3630838841325468E-2</v>
      </c>
      <c r="G12" s="501">
        <f t="shared" si="0"/>
        <v>8.9029854056691657E-2</v>
      </c>
      <c r="H12" s="501">
        <f t="shared" si="0"/>
        <v>2.2179834094840972E-4</v>
      </c>
      <c r="I12" s="501">
        <f t="shared" si="0"/>
        <v>4.8795635008650135E-3</v>
      </c>
      <c r="J12" s="501">
        <f t="shared" si="0"/>
        <v>9.13809164707448E-3</v>
      </c>
      <c r="K12" s="501">
        <f t="shared" si="0"/>
        <v>2.9632258350707538E-2</v>
      </c>
      <c r="L12" s="501">
        <f t="shared" si="0"/>
        <v>4.8795635008650135E-4</v>
      </c>
      <c r="M12" s="502">
        <f>SUM(C12:L12)</f>
        <v>0.99999999999999989</v>
      </c>
    </row>
    <row r="13" spans="1:13" x14ac:dyDescent="0.25">
      <c r="A13" s="404"/>
      <c r="B13" s="404"/>
      <c r="C13" s="404"/>
    </row>
    <row r="14" spans="1:13" ht="15.75" x14ac:dyDescent="0.25">
      <c r="A14" s="404"/>
      <c r="B14" s="503" t="s">
        <v>2997</v>
      </c>
      <c r="C14" s="404"/>
    </row>
    <row r="15" spans="1:13" ht="3.75" customHeight="1" x14ac:dyDescent="0.25">
      <c r="A15" s="404"/>
      <c r="B15" s="503"/>
      <c r="C15" s="404"/>
    </row>
    <row r="16" spans="1:13" x14ac:dyDescent="0.25">
      <c r="A16" s="404"/>
      <c r="B16" s="504" t="s">
        <v>2804</v>
      </c>
      <c r="C16" s="505"/>
      <c r="D16" s="493"/>
      <c r="E16" s="493"/>
      <c r="F16" s="493"/>
      <c r="G16" s="493"/>
      <c r="H16" s="493"/>
      <c r="I16" s="493"/>
      <c r="J16" s="493"/>
      <c r="K16" s="493"/>
      <c r="L16" s="493"/>
      <c r="M16" s="493"/>
    </row>
    <row r="17" spans="1:14" ht="45" x14ac:dyDescent="0.25">
      <c r="A17" s="404"/>
      <c r="B17" s="441"/>
      <c r="C17" s="494" t="s">
        <v>2988</v>
      </c>
      <c r="D17" s="495" t="s">
        <v>2989</v>
      </c>
      <c r="E17" s="495" t="s">
        <v>2990</v>
      </c>
      <c r="F17" s="495" t="s">
        <v>2991</v>
      </c>
      <c r="G17" s="495" t="s">
        <v>2992</v>
      </c>
      <c r="H17" s="495" t="s">
        <v>2993</v>
      </c>
      <c r="I17" s="495" t="s">
        <v>2994</v>
      </c>
      <c r="J17" s="495" t="s">
        <v>812</v>
      </c>
      <c r="K17" s="495" t="s">
        <v>2995</v>
      </c>
      <c r="L17" s="495" t="s">
        <v>146</v>
      </c>
      <c r="M17" s="496" t="s">
        <v>148</v>
      </c>
    </row>
    <row r="18" spans="1:14" x14ac:dyDescent="0.25">
      <c r="A18" s="404"/>
      <c r="B18" s="497" t="s">
        <v>148</v>
      </c>
      <c r="C18" s="498">
        <v>3208.8118230000068</v>
      </c>
      <c r="D18" s="498">
        <v>130.90961141000011</v>
      </c>
      <c r="E18" s="498">
        <v>56431.651536620004</v>
      </c>
      <c r="F18" s="498">
        <v>3596.5594439399974</v>
      </c>
      <c r="G18" s="498">
        <v>1053.9469265699984</v>
      </c>
      <c r="H18" s="498">
        <v>0.45603015999999996</v>
      </c>
      <c r="I18" s="498">
        <v>81.058839590000005</v>
      </c>
      <c r="J18" s="498">
        <v>13.115982010000003</v>
      </c>
      <c r="K18" s="498">
        <v>4024.0360314499994</v>
      </c>
      <c r="L18" s="498">
        <v>4.2808765599999994</v>
      </c>
      <c r="M18" s="506">
        <f>SUM(C18:L18)</f>
        <v>68544.827101310002</v>
      </c>
    </row>
    <row r="19" spans="1:14" x14ac:dyDescent="0.25">
      <c r="A19" s="404"/>
      <c r="B19" s="500" t="s">
        <v>2996</v>
      </c>
      <c r="C19" s="501">
        <f t="shared" ref="C19:L19" si="1">C18/$M$18</f>
        <v>4.6813333094521459E-2</v>
      </c>
      <c r="D19" s="501">
        <f t="shared" si="1"/>
        <v>1.9098393992082623E-3</v>
      </c>
      <c r="E19" s="501">
        <f t="shared" si="1"/>
        <v>0.82328096696798736</v>
      </c>
      <c r="F19" s="501">
        <f t="shared" si="1"/>
        <v>5.2470180406527879E-2</v>
      </c>
      <c r="G19" s="501">
        <f t="shared" si="1"/>
        <v>1.5376024291552349E-2</v>
      </c>
      <c r="H19" s="501">
        <f t="shared" si="1"/>
        <v>6.6530207936184942E-6</v>
      </c>
      <c r="I19" s="501">
        <f t="shared" si="1"/>
        <v>1.1825668400942081E-3</v>
      </c>
      <c r="J19" s="501">
        <f t="shared" si="1"/>
        <v>1.9134896920251093E-4</v>
      </c>
      <c r="K19" s="501">
        <f t="shared" si="1"/>
        <v>5.8706633332117536E-2</v>
      </c>
      <c r="L19" s="501">
        <f t="shared" si="1"/>
        <v>6.245367799488088E-5</v>
      </c>
      <c r="M19" s="507">
        <f>SUM(C19:L19)</f>
        <v>1</v>
      </c>
    </row>
    <row r="20" spans="1:14" x14ac:dyDescent="0.25">
      <c r="A20" s="404"/>
      <c r="B20" s="404"/>
      <c r="C20" s="404"/>
    </row>
    <row r="21" spans="1:14" ht="15.75" x14ac:dyDescent="0.25">
      <c r="A21" s="404"/>
      <c r="B21" s="503" t="s">
        <v>2998</v>
      </c>
      <c r="C21" s="404"/>
    </row>
    <row r="22" spans="1:14" ht="3.75" customHeight="1" x14ac:dyDescent="0.25">
      <c r="A22" s="404"/>
      <c r="B22" s="503"/>
      <c r="C22" s="404"/>
    </row>
    <row r="23" spans="1:14" x14ac:dyDescent="0.25">
      <c r="A23" s="404"/>
      <c r="B23" s="504" t="s">
        <v>2806</v>
      </c>
      <c r="C23" s="505"/>
      <c r="D23" s="493"/>
      <c r="E23" s="493"/>
      <c r="F23" s="493"/>
      <c r="G23" s="493"/>
      <c r="H23" s="493"/>
      <c r="I23" s="493"/>
      <c r="J23" s="493"/>
      <c r="K23" s="493"/>
      <c r="L23" s="493"/>
      <c r="M23" s="493"/>
    </row>
    <row r="24" spans="1:14" x14ac:dyDescent="0.25">
      <c r="A24" s="404"/>
      <c r="B24" s="404"/>
      <c r="C24" s="508"/>
    </row>
    <row r="25" spans="1:14" x14ac:dyDescent="0.25">
      <c r="A25" s="404"/>
      <c r="B25" s="441"/>
      <c r="C25" s="494" t="s">
        <v>2732</v>
      </c>
      <c r="D25" s="495" t="s">
        <v>2733</v>
      </c>
      <c r="E25" s="495" t="s">
        <v>2734</v>
      </c>
      <c r="F25" s="495" t="s">
        <v>2735</v>
      </c>
      <c r="G25" s="495" t="s">
        <v>2999</v>
      </c>
      <c r="H25" s="495" t="s">
        <v>2736</v>
      </c>
      <c r="I25" s="496" t="s">
        <v>148</v>
      </c>
    </row>
    <row r="26" spans="1:14" x14ac:dyDescent="0.25">
      <c r="A26" s="404"/>
      <c r="B26" s="497" t="s">
        <v>148</v>
      </c>
      <c r="C26" s="509">
        <v>6561.2729546800147</v>
      </c>
      <c r="D26" s="509">
        <v>6316.6055859800072</v>
      </c>
      <c r="E26" s="509">
        <v>20515.992378429997</v>
      </c>
      <c r="F26" s="509">
        <v>14596.476096359997</v>
      </c>
      <c r="G26" s="509">
        <v>12371.132320929999</v>
      </c>
      <c r="H26" s="509">
        <v>8183.3477649300012</v>
      </c>
      <c r="I26" s="506">
        <f>SUM(C26:H26)</f>
        <v>68544.827101310017</v>
      </c>
    </row>
    <row r="27" spans="1:14" x14ac:dyDescent="0.25">
      <c r="A27" s="404"/>
      <c r="B27" s="500" t="s">
        <v>2996</v>
      </c>
      <c r="C27" s="501">
        <f t="shared" ref="C27:H27" si="2">C26/$I$26</f>
        <v>9.5722364942030999E-2</v>
      </c>
      <c r="D27" s="501">
        <f t="shared" si="2"/>
        <v>9.2152914422615639E-2</v>
      </c>
      <c r="E27" s="501">
        <f t="shared" si="2"/>
        <v>0.29930766836871781</v>
      </c>
      <c r="F27" s="501">
        <f t="shared" si="2"/>
        <v>0.21294788700518921</v>
      </c>
      <c r="G27" s="501">
        <f t="shared" si="2"/>
        <v>0.18048236233268672</v>
      </c>
      <c r="H27" s="501">
        <f t="shared" si="2"/>
        <v>0.11938680292875962</v>
      </c>
      <c r="I27" s="502">
        <f>SUM(C27:H27)</f>
        <v>0.99999999999999989</v>
      </c>
    </row>
    <row r="28" spans="1:14" x14ac:dyDescent="0.25">
      <c r="A28" s="404"/>
      <c r="B28" s="404"/>
      <c r="C28" s="404"/>
    </row>
    <row r="29" spans="1:14" x14ac:dyDescent="0.25">
      <c r="N29" s="415" t="s">
        <v>2889</v>
      </c>
    </row>
    <row r="34" spans="3:8" x14ac:dyDescent="0.25">
      <c r="C34" s="510"/>
      <c r="D34" s="510"/>
      <c r="E34" s="510"/>
      <c r="F34" s="510"/>
      <c r="G34" s="510"/>
      <c r="H34" s="510"/>
    </row>
    <row r="46" spans="3:8" x14ac:dyDescent="0.25">
      <c r="F46" s="511"/>
    </row>
  </sheetData>
  <hyperlinks>
    <hyperlink ref="N29" location="Contents!A1" display="To Frontpage" xr:uid="{4683E0DD-D560-4FF1-85DB-359D60BFAE4B}"/>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EE4F5-1174-4C60-9E63-BD6B55C72C66}">
  <sheetPr>
    <tabColor rgb="FF243386"/>
    <pageSetUpPr fitToPage="1"/>
  </sheetPr>
  <dimension ref="B5:P92"/>
  <sheetViews>
    <sheetView topLeftCell="A52" zoomScale="70" zoomScaleNormal="70" workbookViewId="0">
      <selection activeCell="N77" sqref="N77:N88"/>
    </sheetView>
  </sheetViews>
  <sheetFormatPr defaultColWidth="9.140625" defaultRowHeight="15" x14ac:dyDescent="0.25"/>
  <cols>
    <col min="1" max="1" width="4.7109375" style="347" customWidth="1"/>
    <col min="2" max="2" width="31" style="347" customWidth="1"/>
    <col min="3" max="3" width="18.7109375" style="347" bestFit="1" customWidth="1"/>
    <col min="4" max="5" width="19.140625" style="347" bestFit="1" customWidth="1"/>
    <col min="6" max="6" width="18.5703125" style="347" bestFit="1" customWidth="1"/>
    <col min="7" max="7" width="18.140625" style="347" bestFit="1" customWidth="1"/>
    <col min="8" max="12" width="15.7109375" style="347" customWidth="1"/>
    <col min="13" max="13" width="3.42578125" style="347" customWidth="1"/>
    <col min="14" max="14" width="15.85546875" style="347" bestFit="1" customWidth="1"/>
    <col min="15" max="15" width="9.140625" style="347"/>
    <col min="16" max="16" width="12" style="347" bestFit="1" customWidth="1"/>
    <col min="17" max="16384" width="9.140625" style="347"/>
  </cols>
  <sheetData>
    <row r="5" spans="2:16" ht="15.75" x14ac:dyDescent="0.25">
      <c r="B5" s="491" t="s">
        <v>3000</v>
      </c>
    </row>
    <row r="6" spans="2:16" ht="3.75" customHeight="1" x14ac:dyDescent="0.25">
      <c r="B6" s="491"/>
    </row>
    <row r="7" spans="2:16" x14ac:dyDescent="0.25">
      <c r="B7" s="512" t="s">
        <v>2808</v>
      </c>
      <c r="C7" s="512"/>
      <c r="D7" s="513"/>
      <c r="E7" s="514"/>
      <c r="F7" s="514"/>
      <c r="G7" s="514"/>
      <c r="H7" s="514"/>
      <c r="I7" s="514"/>
      <c r="J7" s="514"/>
      <c r="K7" s="515"/>
      <c r="L7" s="515"/>
      <c r="M7" s="404"/>
      <c r="N7" s="468"/>
    </row>
    <row r="8" spans="2:16" x14ac:dyDescent="0.25">
      <c r="B8" s="427"/>
      <c r="C8" s="608" t="s">
        <v>3001</v>
      </c>
      <c r="D8" s="608"/>
      <c r="E8" s="608"/>
      <c r="F8" s="608"/>
      <c r="G8" s="608"/>
      <c r="H8" s="608"/>
      <c r="I8" s="608"/>
      <c r="J8" s="608"/>
      <c r="K8" s="608"/>
      <c r="L8" s="608"/>
      <c r="M8" s="404"/>
      <c r="N8" s="404"/>
    </row>
    <row r="9" spans="2:16" x14ac:dyDescent="0.25">
      <c r="B9" s="427"/>
      <c r="C9" s="516" t="s">
        <v>3002</v>
      </c>
      <c r="D9" s="516" t="s">
        <v>3003</v>
      </c>
      <c r="E9" s="516" t="s">
        <v>3004</v>
      </c>
      <c r="F9" s="516" t="s">
        <v>3005</v>
      </c>
      <c r="G9" s="516" t="s">
        <v>3006</v>
      </c>
      <c r="H9" s="516" t="s">
        <v>3007</v>
      </c>
      <c r="I9" s="516" t="s">
        <v>3008</v>
      </c>
      <c r="J9" s="516" t="s">
        <v>3009</v>
      </c>
      <c r="K9" s="516" t="s">
        <v>3010</v>
      </c>
      <c r="L9" s="516" t="s">
        <v>3011</v>
      </c>
      <c r="M9" s="404"/>
      <c r="N9" s="517"/>
    </row>
    <row r="10" spans="2:16" x14ac:dyDescent="0.25">
      <c r="C10" s="518"/>
      <c r="D10" s="518"/>
      <c r="E10" s="518"/>
      <c r="F10" s="518"/>
      <c r="G10" s="518"/>
      <c r="H10" s="518"/>
      <c r="I10" s="518"/>
      <c r="J10" s="518"/>
      <c r="K10" s="518"/>
      <c r="L10" s="518"/>
      <c r="M10" s="404"/>
      <c r="N10" s="404"/>
    </row>
    <row r="11" spans="2:16" x14ac:dyDescent="0.25">
      <c r="B11" s="519" t="s">
        <v>2988</v>
      </c>
      <c r="C11" s="520">
        <v>2204.2877694100193</v>
      </c>
      <c r="D11" s="520">
        <v>862.55934257052104</v>
      </c>
      <c r="E11" s="520">
        <v>122.67161898911023</v>
      </c>
      <c r="F11" s="520">
        <v>10.530519050116487</v>
      </c>
      <c r="G11" s="520">
        <v>4.0825787139161536</v>
      </c>
      <c r="H11" s="520">
        <v>1.2764235903989201</v>
      </c>
      <c r="I11" s="520">
        <v>0.71532298236931613</v>
      </c>
      <c r="J11" s="520">
        <v>0.45726844197219035</v>
      </c>
      <c r="K11" s="520">
        <v>0.34165752812965849</v>
      </c>
      <c r="L11" s="520">
        <v>1.889321723462279</v>
      </c>
      <c r="M11" s="404"/>
      <c r="N11" s="521">
        <f t="shared" ref="N11:N21" si="0">SUM(C11:M11)</f>
        <v>3208.8118230000159</v>
      </c>
      <c r="P11" s="522"/>
    </row>
    <row r="12" spans="2:16" x14ac:dyDescent="0.25">
      <c r="B12" s="519" t="s">
        <v>2989</v>
      </c>
      <c r="C12" s="520">
        <v>103.92292728501</v>
      </c>
      <c r="D12" s="520">
        <v>26.020043818892784</v>
      </c>
      <c r="E12" s="520">
        <v>0.89263074879088333</v>
      </c>
      <c r="F12" s="520">
        <v>5.4166025448919915E-2</v>
      </c>
      <c r="G12" s="520">
        <v>1.9843531857560624E-2</v>
      </c>
      <c r="H12" s="520">
        <v>0</v>
      </c>
      <c r="I12" s="520">
        <v>0</v>
      </c>
      <c r="J12" s="520">
        <v>0</v>
      </c>
      <c r="K12" s="520">
        <v>0</v>
      </c>
      <c r="L12" s="520">
        <v>0</v>
      </c>
      <c r="M12" s="404"/>
      <c r="N12" s="521">
        <f t="shared" si="0"/>
        <v>130.90961141000014</v>
      </c>
      <c r="P12" s="522"/>
    </row>
    <row r="13" spans="2:16" x14ac:dyDescent="0.25">
      <c r="B13" s="519" t="s">
        <v>2990</v>
      </c>
      <c r="C13" s="520">
        <v>23233.046755405172</v>
      </c>
      <c r="D13" s="520">
        <v>15282.833067822155</v>
      </c>
      <c r="E13" s="520">
        <v>8568.233572772675</v>
      </c>
      <c r="F13" s="520">
        <v>2229.1777539451364</v>
      </c>
      <c r="G13" s="520">
        <v>1524.9812551404498</v>
      </c>
      <c r="H13" s="520">
        <v>650.21314696897161</v>
      </c>
      <c r="I13" s="520">
        <v>594.98187671883545</v>
      </c>
      <c r="J13" s="520">
        <v>532.77332014597812</v>
      </c>
      <c r="K13" s="520">
        <v>485.03911858864905</v>
      </c>
      <c r="L13" s="520">
        <v>3330.3716691121299</v>
      </c>
      <c r="M13" s="404"/>
      <c r="N13" s="521">
        <f t="shared" si="0"/>
        <v>56431.651536620142</v>
      </c>
      <c r="P13" s="522"/>
    </row>
    <row r="14" spans="2:16" x14ac:dyDescent="0.25">
      <c r="B14" s="519" t="s">
        <v>2991</v>
      </c>
      <c r="C14" s="520">
        <v>2133.3901795771635</v>
      </c>
      <c r="D14" s="520">
        <v>985.67817410036412</v>
      </c>
      <c r="E14" s="520">
        <v>370.77813872313192</v>
      </c>
      <c r="F14" s="520">
        <v>49.779379545857267</v>
      </c>
      <c r="G14" s="520">
        <v>31.186711706175345</v>
      </c>
      <c r="H14" s="520">
        <v>12.372584692377345</v>
      </c>
      <c r="I14" s="520">
        <v>8.6936806328346155</v>
      </c>
      <c r="J14" s="520">
        <v>2.4602510263680157</v>
      </c>
      <c r="K14" s="520">
        <v>0.20184944870270316</v>
      </c>
      <c r="L14" s="520">
        <v>2.018494487027032</v>
      </c>
      <c r="M14" s="404"/>
      <c r="N14" s="521">
        <f t="shared" si="0"/>
        <v>3596.559443940002</v>
      </c>
      <c r="P14" s="522"/>
    </row>
    <row r="15" spans="2:16" x14ac:dyDescent="0.25">
      <c r="B15" s="519" t="s">
        <v>2992</v>
      </c>
      <c r="C15" s="520">
        <v>571.59937428906665</v>
      </c>
      <c r="D15" s="520">
        <v>187.81963442732976</v>
      </c>
      <c r="E15" s="520">
        <v>113.12898648126358</v>
      </c>
      <c r="F15" s="520">
        <v>49.649998647902287</v>
      </c>
      <c r="G15" s="520">
        <v>63.139030869965417</v>
      </c>
      <c r="H15" s="520">
        <v>23.92589984637527</v>
      </c>
      <c r="I15" s="520">
        <v>16.404584334814874</v>
      </c>
      <c r="J15" s="520">
        <v>7.3864060281086941</v>
      </c>
      <c r="K15" s="520">
        <v>4.6949145341765677</v>
      </c>
      <c r="L15" s="520">
        <v>16.198097110996024</v>
      </c>
      <c r="M15" s="404"/>
      <c r="N15" s="521">
        <f t="shared" si="0"/>
        <v>1053.9469265699993</v>
      </c>
      <c r="P15" s="522"/>
    </row>
    <row r="16" spans="2:16" ht="30" x14ac:dyDescent="0.25">
      <c r="B16" s="519" t="s">
        <v>2993</v>
      </c>
      <c r="C16" s="520">
        <v>0.38271355917802874</v>
      </c>
      <c r="D16" s="520">
        <v>7.3316600821971292E-2</v>
      </c>
      <c r="E16" s="520">
        <v>0</v>
      </c>
      <c r="F16" s="520">
        <v>0</v>
      </c>
      <c r="G16" s="520">
        <v>0</v>
      </c>
      <c r="H16" s="520">
        <v>0</v>
      </c>
      <c r="I16" s="520">
        <v>0</v>
      </c>
      <c r="J16" s="520">
        <v>0</v>
      </c>
      <c r="K16" s="520">
        <v>0</v>
      </c>
      <c r="L16" s="520">
        <v>0</v>
      </c>
      <c r="M16" s="404"/>
      <c r="N16" s="521">
        <f t="shared" si="0"/>
        <v>0.45603016000000002</v>
      </c>
      <c r="P16" s="522"/>
    </row>
    <row r="17" spans="2:16" x14ac:dyDescent="0.25">
      <c r="B17" s="519" t="s">
        <v>2994</v>
      </c>
      <c r="C17" s="520">
        <v>46.896601174293423</v>
      </c>
      <c r="D17" s="520">
        <v>22.917906728599185</v>
      </c>
      <c r="E17" s="520">
        <v>8.546070105197261</v>
      </c>
      <c r="F17" s="520">
        <v>0.8572270506962979</v>
      </c>
      <c r="G17" s="520">
        <v>0.96504138207451284</v>
      </c>
      <c r="H17" s="520">
        <v>0.13924065833488072</v>
      </c>
      <c r="I17" s="520">
        <v>0.13924065833488072</v>
      </c>
      <c r="J17" s="520">
        <v>0.13924065833488072</v>
      </c>
      <c r="K17" s="520">
        <v>0.13924065833488072</v>
      </c>
      <c r="L17" s="520">
        <v>0.31903051579972258</v>
      </c>
      <c r="M17" s="404"/>
      <c r="N17" s="521">
        <f t="shared" si="0"/>
        <v>81.058839589999948</v>
      </c>
      <c r="P17" s="522"/>
    </row>
    <row r="18" spans="2:16" x14ac:dyDescent="0.25">
      <c r="B18" s="519" t="s">
        <v>3012</v>
      </c>
      <c r="C18" s="520">
        <v>12.995833152000946</v>
      </c>
      <c r="D18" s="520">
        <v>1.0496077999052006E-2</v>
      </c>
      <c r="E18" s="520">
        <v>0</v>
      </c>
      <c r="F18" s="520">
        <v>2.4741090000000004E-2</v>
      </c>
      <c r="G18" s="520">
        <v>2.0806930000000001E-2</v>
      </c>
      <c r="H18" s="520">
        <v>6.4104759999999997E-2</v>
      </c>
      <c r="I18" s="520">
        <v>0</v>
      </c>
      <c r="J18" s="520">
        <v>0</v>
      </c>
      <c r="K18" s="520">
        <v>0</v>
      </c>
      <c r="L18" s="520">
        <v>0</v>
      </c>
      <c r="M18" s="404"/>
      <c r="N18" s="521">
        <f t="shared" si="0"/>
        <v>13.115982009999996</v>
      </c>
      <c r="P18" s="522"/>
    </row>
    <row r="19" spans="2:16" ht="30" x14ac:dyDescent="0.25">
      <c r="B19" s="519" t="s">
        <v>3013</v>
      </c>
      <c r="C19" s="520">
        <v>1581.579881070787</v>
      </c>
      <c r="D19" s="520">
        <v>1158.3058987560478</v>
      </c>
      <c r="E19" s="520">
        <v>763.66926324873532</v>
      </c>
      <c r="F19" s="520">
        <v>198.10745321673295</v>
      </c>
      <c r="G19" s="520">
        <v>110.79266773388714</v>
      </c>
      <c r="H19" s="520">
        <v>42.493964568596013</v>
      </c>
      <c r="I19" s="520">
        <v>34.03948156066496</v>
      </c>
      <c r="J19" s="520">
        <v>22.037974905136114</v>
      </c>
      <c r="K19" s="520">
        <v>20.712481365651929</v>
      </c>
      <c r="L19" s="520">
        <v>92.296965023764443</v>
      </c>
      <c r="M19" s="404"/>
      <c r="N19" s="521">
        <f t="shared" si="0"/>
        <v>4024.036031450004</v>
      </c>
      <c r="P19" s="522"/>
    </row>
    <row r="20" spans="2:16" x14ac:dyDescent="0.25">
      <c r="B20" s="519" t="s">
        <v>146</v>
      </c>
      <c r="C20" s="520">
        <v>4.2304490503171026</v>
      </c>
      <c r="D20" s="520">
        <v>5.0427509682896159E-2</v>
      </c>
      <c r="E20" s="520">
        <v>0</v>
      </c>
      <c r="F20" s="520">
        <v>0</v>
      </c>
      <c r="G20" s="520">
        <v>0</v>
      </c>
      <c r="H20" s="520">
        <v>0</v>
      </c>
      <c r="I20" s="520">
        <v>0</v>
      </c>
      <c r="J20" s="520">
        <v>0</v>
      </c>
      <c r="K20" s="520">
        <v>0</v>
      </c>
      <c r="L20" s="520">
        <v>0</v>
      </c>
      <c r="M20" s="404"/>
      <c r="N20" s="521">
        <f t="shared" si="0"/>
        <v>4.2808765599999985</v>
      </c>
      <c r="P20" s="522"/>
    </row>
    <row r="21" spans="2:16" x14ac:dyDescent="0.25">
      <c r="C21" s="523"/>
      <c r="D21" s="523"/>
      <c r="E21" s="523"/>
      <c r="F21" s="523"/>
      <c r="G21" s="523"/>
      <c r="H21" s="523"/>
      <c r="I21" s="523"/>
      <c r="J21" s="523"/>
      <c r="K21" s="523"/>
      <c r="L21" s="523"/>
      <c r="M21" s="404"/>
      <c r="N21" s="521">
        <f t="shared" si="0"/>
        <v>0</v>
      </c>
    </row>
    <row r="22" spans="2:16" x14ac:dyDescent="0.25">
      <c r="B22" s="524" t="s">
        <v>148</v>
      </c>
      <c r="C22" s="525">
        <f t="shared" ref="C22:L22" si="1">SUM(C11:C21)</f>
        <v>29892.332483973005</v>
      </c>
      <c r="D22" s="525">
        <f t="shared" si="1"/>
        <v>18526.268308412415</v>
      </c>
      <c r="E22" s="525">
        <f t="shared" si="1"/>
        <v>9947.9202810689058</v>
      </c>
      <c r="F22" s="525">
        <f t="shared" si="1"/>
        <v>2538.1812385718908</v>
      </c>
      <c r="G22" s="525">
        <f t="shared" si="1"/>
        <v>1735.187936008326</v>
      </c>
      <c r="H22" s="525">
        <f t="shared" si="1"/>
        <v>730.48536508505401</v>
      </c>
      <c r="I22" s="525">
        <f t="shared" si="1"/>
        <v>654.9741868878541</v>
      </c>
      <c r="J22" s="525">
        <f t="shared" si="1"/>
        <v>565.25446120589811</v>
      </c>
      <c r="K22" s="525">
        <f t="shared" si="1"/>
        <v>511.12926212364476</v>
      </c>
      <c r="L22" s="525">
        <f t="shared" si="1"/>
        <v>3443.0935779731794</v>
      </c>
      <c r="M22" s="404"/>
      <c r="N22" s="521">
        <f>SUM(C22:L22)</f>
        <v>68544.827101310162</v>
      </c>
      <c r="P22" s="522"/>
    </row>
    <row r="23" spans="2:16" x14ac:dyDescent="0.25">
      <c r="M23" s="404"/>
      <c r="N23" s="404"/>
    </row>
    <row r="24" spans="2:16" x14ac:dyDescent="0.25">
      <c r="M24" s="404"/>
      <c r="N24" s="404"/>
    </row>
    <row r="25" spans="2:16" x14ac:dyDescent="0.25">
      <c r="M25" s="404"/>
      <c r="N25" s="404"/>
    </row>
    <row r="26" spans="2:16" x14ac:dyDescent="0.25">
      <c r="M26" s="404"/>
      <c r="N26" s="404"/>
    </row>
    <row r="27" spans="2:16" ht="15.75" x14ac:dyDescent="0.25">
      <c r="B27" s="491" t="s">
        <v>3014</v>
      </c>
      <c r="M27" s="404"/>
      <c r="N27" s="404"/>
    </row>
    <row r="28" spans="2:16" ht="3.75" customHeight="1" x14ac:dyDescent="0.25">
      <c r="B28" s="491"/>
      <c r="M28" s="404"/>
      <c r="N28" s="404"/>
    </row>
    <row r="29" spans="2:16" x14ac:dyDescent="0.25">
      <c r="B29" s="526" t="s">
        <v>3015</v>
      </c>
      <c r="C29" s="513"/>
      <c r="D29" s="515"/>
      <c r="E29" s="515"/>
      <c r="F29" s="515"/>
      <c r="G29" s="515"/>
      <c r="H29" s="515"/>
      <c r="I29" s="515"/>
      <c r="J29" s="515"/>
      <c r="K29" s="515"/>
      <c r="L29" s="515"/>
      <c r="M29" s="404"/>
      <c r="N29" s="404"/>
    </row>
    <row r="30" spans="2:16" x14ac:dyDescent="0.25">
      <c r="B30" s="427"/>
      <c r="C30" s="608" t="s">
        <v>3001</v>
      </c>
      <c r="D30" s="608"/>
      <c r="E30" s="608"/>
      <c r="F30" s="608"/>
      <c r="G30" s="608"/>
      <c r="H30" s="608"/>
      <c r="I30" s="608"/>
      <c r="J30" s="608"/>
      <c r="K30" s="608"/>
      <c r="L30" s="608"/>
      <c r="M30" s="404"/>
      <c r="N30" s="404"/>
    </row>
    <row r="31" spans="2:16" x14ac:dyDescent="0.25">
      <c r="B31" s="427"/>
      <c r="C31" s="516" t="s">
        <v>3002</v>
      </c>
      <c r="D31" s="516" t="s">
        <v>3003</v>
      </c>
      <c r="E31" s="516" t="s">
        <v>3004</v>
      </c>
      <c r="F31" s="516" t="s">
        <v>3005</v>
      </c>
      <c r="G31" s="516" t="s">
        <v>3006</v>
      </c>
      <c r="H31" s="516" t="s">
        <v>3007</v>
      </c>
      <c r="I31" s="516" t="s">
        <v>3008</v>
      </c>
      <c r="J31" s="516" t="s">
        <v>3009</v>
      </c>
      <c r="K31" s="516" t="s">
        <v>3010</v>
      </c>
      <c r="L31" s="516" t="s">
        <v>3011</v>
      </c>
      <c r="M31" s="404"/>
      <c r="N31" s="517"/>
    </row>
    <row r="32" spans="2:16" x14ac:dyDescent="0.25">
      <c r="C32" s="518"/>
      <c r="D32" s="518"/>
      <c r="E32" s="518"/>
      <c r="F32" s="518"/>
      <c r="G32" s="518"/>
      <c r="H32" s="518"/>
      <c r="I32" s="518"/>
      <c r="J32" s="518"/>
      <c r="K32" s="518"/>
      <c r="L32" s="518"/>
      <c r="M32" s="404"/>
      <c r="N32" s="404"/>
    </row>
    <row r="33" spans="2:14" x14ac:dyDescent="0.25">
      <c r="B33" s="519" t="s">
        <v>2988</v>
      </c>
      <c r="C33" s="527">
        <f t="shared" ref="C33:L33" si="2">C11/$N$11</f>
        <v>0.68694828210560621</v>
      </c>
      <c r="D33" s="527">
        <f t="shared" si="2"/>
        <v>0.26880957505450975</v>
      </c>
      <c r="E33" s="527">
        <f t="shared" si="2"/>
        <v>3.8229608264912458E-2</v>
      </c>
      <c r="F33" s="527">
        <f t="shared" si="2"/>
        <v>3.281750264891253E-3</v>
      </c>
      <c r="G33" s="527">
        <f t="shared" si="2"/>
        <v>1.2723023159704099E-3</v>
      </c>
      <c r="H33" s="527">
        <f t="shared" si="2"/>
        <v>3.9778698808381753E-4</v>
      </c>
      <c r="I33" s="527">
        <f t="shared" si="2"/>
        <v>2.2292456579785938E-4</v>
      </c>
      <c r="J33" s="527">
        <f t="shared" si="2"/>
        <v>1.4250397567554341E-4</v>
      </c>
      <c r="K33" s="527">
        <f t="shared" si="2"/>
        <v>1.0647477850858592E-4</v>
      </c>
      <c r="L33" s="527">
        <f t="shared" si="2"/>
        <v>5.8879168604405562E-4</v>
      </c>
      <c r="M33" s="404"/>
      <c r="N33" s="528"/>
    </row>
    <row r="34" spans="2:14" x14ac:dyDescent="0.25">
      <c r="B34" s="519" t="s">
        <v>2989</v>
      </c>
      <c r="C34" s="527">
        <f t="shared" ref="C34:L34" si="3">C12/$N$12</f>
        <v>0.79385253814198831</v>
      </c>
      <c r="D34" s="527">
        <f t="shared" si="3"/>
        <v>0.19876343332346888</v>
      </c>
      <c r="E34" s="527">
        <f t="shared" si="3"/>
        <v>6.8186799974161074E-3</v>
      </c>
      <c r="F34" s="527">
        <f t="shared" si="3"/>
        <v>4.1376660480089235E-4</v>
      </c>
      <c r="G34" s="527">
        <f t="shared" si="3"/>
        <v>1.5158193232590089E-4</v>
      </c>
      <c r="H34" s="527">
        <f t="shared" si="3"/>
        <v>0</v>
      </c>
      <c r="I34" s="527">
        <f t="shared" si="3"/>
        <v>0</v>
      </c>
      <c r="J34" s="527">
        <f t="shared" si="3"/>
        <v>0</v>
      </c>
      <c r="K34" s="527">
        <f t="shared" si="3"/>
        <v>0</v>
      </c>
      <c r="L34" s="527">
        <f t="shared" si="3"/>
        <v>0</v>
      </c>
      <c r="M34" s="404"/>
      <c r="N34" s="528"/>
    </row>
    <row r="35" spans="2:14" ht="19.5" customHeight="1" x14ac:dyDescent="0.25">
      <c r="B35" s="519" t="s">
        <v>2990</v>
      </c>
      <c r="C35" s="527">
        <f t="shared" ref="C35:L35" si="4">C13/$N$13</f>
        <v>0.41170240676597197</v>
      </c>
      <c r="D35" s="527">
        <f t="shared" si="4"/>
        <v>0.27082023388779752</v>
      </c>
      <c r="E35" s="527">
        <f t="shared" si="4"/>
        <v>0.15183382622095506</v>
      </c>
      <c r="F35" s="527">
        <f t="shared" si="4"/>
        <v>3.9502259693720961E-2</v>
      </c>
      <c r="G35" s="527">
        <f t="shared" si="4"/>
        <v>2.7023509211862161E-2</v>
      </c>
      <c r="H35" s="527">
        <f t="shared" si="4"/>
        <v>1.152213570334778E-2</v>
      </c>
      <c r="I35" s="527">
        <f t="shared" si="4"/>
        <v>1.0543407122025028E-2</v>
      </c>
      <c r="J35" s="527">
        <f t="shared" si="4"/>
        <v>9.4410371775181159E-3</v>
      </c>
      <c r="K35" s="527">
        <f t="shared" si="4"/>
        <v>8.5951607897545405E-3</v>
      </c>
      <c r="L35" s="527">
        <f t="shared" si="4"/>
        <v>5.9016023427047051E-2</v>
      </c>
      <c r="M35" s="404"/>
      <c r="N35" s="528"/>
    </row>
    <row r="36" spans="2:14" x14ac:dyDescent="0.25">
      <c r="B36" s="519" t="s">
        <v>2991</v>
      </c>
      <c r="C36" s="527">
        <f t="shared" ref="C36:L36" si="5">C14/$N$14</f>
        <v>0.59317528677909237</v>
      </c>
      <c r="D36" s="527">
        <f t="shared" si="5"/>
        <v>0.27406141604615369</v>
      </c>
      <c r="E36" s="527">
        <f t="shared" si="5"/>
        <v>0.10309245391394044</v>
      </c>
      <c r="F36" s="527">
        <f t="shared" si="5"/>
        <v>1.3840833252383104E-2</v>
      </c>
      <c r="G36" s="527">
        <f t="shared" si="5"/>
        <v>8.6712626865442684E-3</v>
      </c>
      <c r="H36" s="527">
        <f t="shared" si="5"/>
        <v>3.4401168353339596E-3</v>
      </c>
      <c r="I36" s="527">
        <f t="shared" si="5"/>
        <v>2.4172214496504356E-3</v>
      </c>
      <c r="J36" s="527">
        <f t="shared" si="5"/>
        <v>6.8405682283755899E-4</v>
      </c>
      <c r="K36" s="527">
        <f t="shared" si="5"/>
        <v>5.6122928551287539E-5</v>
      </c>
      <c r="L36" s="527">
        <f t="shared" si="5"/>
        <v>5.612292855128755E-4</v>
      </c>
      <c r="M36" s="404"/>
      <c r="N36" s="528"/>
    </row>
    <row r="37" spans="2:14" x14ac:dyDescent="0.25">
      <c r="B37" s="519" t="s">
        <v>2992</v>
      </c>
      <c r="C37" s="527">
        <f t="shared" ref="C37:L37" si="6">C15/$N$15</f>
        <v>0.54234170609453658</v>
      </c>
      <c r="D37" s="527">
        <f t="shared" si="6"/>
        <v>0.17820597004687547</v>
      </c>
      <c r="E37" s="527">
        <f t="shared" si="6"/>
        <v>0.10733840920190774</v>
      </c>
      <c r="F37" s="527">
        <f t="shared" si="6"/>
        <v>4.7108632698882602E-2</v>
      </c>
      <c r="G37" s="527">
        <f t="shared" si="6"/>
        <v>5.9907220447472841E-2</v>
      </c>
      <c r="H37" s="527">
        <f t="shared" si="6"/>
        <v>2.2701237835799314E-2</v>
      </c>
      <c r="I37" s="527">
        <f t="shared" si="6"/>
        <v>1.556490551967594E-2</v>
      </c>
      <c r="J37" s="527">
        <f t="shared" si="6"/>
        <v>7.0083282581858888E-3</v>
      </c>
      <c r="K37" s="527">
        <f t="shared" si="6"/>
        <v>4.4546024242946057E-3</v>
      </c>
      <c r="L37" s="527">
        <f t="shared" si="6"/>
        <v>1.53689874723689E-2</v>
      </c>
      <c r="M37" s="404"/>
      <c r="N37" s="528"/>
    </row>
    <row r="38" spans="2:14" ht="30" x14ac:dyDescent="0.25">
      <c r="B38" s="519" t="s">
        <v>2993</v>
      </c>
      <c r="C38" s="527">
        <f t="shared" ref="C38:L38" si="7">C16/$N$16</f>
        <v>0.83922861412944427</v>
      </c>
      <c r="D38" s="527">
        <f t="shared" si="7"/>
        <v>0.16077138587055578</v>
      </c>
      <c r="E38" s="527">
        <f t="shared" si="7"/>
        <v>0</v>
      </c>
      <c r="F38" s="527">
        <f t="shared" si="7"/>
        <v>0</v>
      </c>
      <c r="G38" s="527">
        <f t="shared" si="7"/>
        <v>0</v>
      </c>
      <c r="H38" s="527">
        <f t="shared" si="7"/>
        <v>0</v>
      </c>
      <c r="I38" s="527">
        <f t="shared" si="7"/>
        <v>0</v>
      </c>
      <c r="J38" s="527">
        <f t="shared" si="7"/>
        <v>0</v>
      </c>
      <c r="K38" s="527">
        <f t="shared" si="7"/>
        <v>0</v>
      </c>
      <c r="L38" s="527">
        <f t="shared" si="7"/>
        <v>0</v>
      </c>
      <c r="M38" s="404"/>
      <c r="N38" s="528"/>
    </row>
    <row r="39" spans="2:14" x14ac:dyDescent="0.25">
      <c r="B39" s="519" t="s">
        <v>2994</v>
      </c>
      <c r="C39" s="527">
        <f>C17/$N$17</f>
        <v>0.57855011756273589</v>
      </c>
      <c r="D39" s="527">
        <f>D17/$N$17</f>
        <v>0.2827317396167921</v>
      </c>
      <c r="E39" s="527">
        <f>E17/$N$17</f>
        <v>0.10543045210644209</v>
      </c>
      <c r="F39" s="527">
        <f>F17/$N$17</f>
        <v>1.0575367905982855E-2</v>
      </c>
      <c r="G39" s="527">
        <f t="shared" ref="G39:L39" si="8">G17/$N$17</f>
        <v>1.1905442848130382E-2</v>
      </c>
      <c r="H39" s="527">
        <f t="shared" si="8"/>
        <v>1.7177726579749673E-3</v>
      </c>
      <c r="I39" s="527">
        <f t="shared" si="8"/>
        <v>1.7177726579749673E-3</v>
      </c>
      <c r="J39" s="527">
        <f t="shared" si="8"/>
        <v>1.7177726579749673E-3</v>
      </c>
      <c r="K39" s="527">
        <f t="shared" si="8"/>
        <v>1.7177726579749673E-3</v>
      </c>
      <c r="L39" s="527">
        <f t="shared" si="8"/>
        <v>3.9357893280164927E-3</v>
      </c>
      <c r="M39" s="404"/>
      <c r="N39" s="528"/>
    </row>
    <row r="40" spans="2:14" x14ac:dyDescent="0.25">
      <c r="B40" s="519" t="s">
        <v>3012</v>
      </c>
      <c r="C40" s="527">
        <f>C18/$N$18</f>
        <v>0.99083950725859149</v>
      </c>
      <c r="D40" s="527">
        <f>D18/$N$18</f>
        <v>8.0025102131502611E-4</v>
      </c>
      <c r="E40" s="527">
        <f>E18/$N$18</f>
        <v>0</v>
      </c>
      <c r="F40" s="527">
        <f>F18/$N$18</f>
        <v>1.8863314985592917E-3</v>
      </c>
      <c r="G40" s="527">
        <f t="shared" ref="G40:L40" si="9">G18/$N$18</f>
        <v>1.5863798825079365E-3</v>
      </c>
      <c r="H40" s="527">
        <f t="shared" si="9"/>
        <v>4.8875303390264425E-3</v>
      </c>
      <c r="I40" s="527">
        <f t="shared" si="9"/>
        <v>0</v>
      </c>
      <c r="J40" s="527">
        <f t="shared" si="9"/>
        <v>0</v>
      </c>
      <c r="K40" s="527">
        <f t="shared" si="9"/>
        <v>0</v>
      </c>
      <c r="L40" s="527">
        <f t="shared" si="9"/>
        <v>0</v>
      </c>
      <c r="M40" s="404"/>
      <c r="N40" s="528"/>
    </row>
    <row r="41" spans="2:14" ht="30" x14ac:dyDescent="0.25">
      <c r="B41" s="519" t="s">
        <v>3013</v>
      </c>
      <c r="C41" s="527">
        <f t="shared" ref="C41:L41" si="10">C19/$N$19</f>
        <v>0.39303323049542555</v>
      </c>
      <c r="D41" s="527">
        <f t="shared" si="10"/>
        <v>0.28784680099861548</v>
      </c>
      <c r="E41" s="527">
        <f t="shared" si="10"/>
        <v>0.18977694465960285</v>
      </c>
      <c r="F41" s="527">
        <f t="shared" si="10"/>
        <v>4.9231033635985549E-2</v>
      </c>
      <c r="G41" s="527">
        <f t="shared" si="10"/>
        <v>2.753272258697062E-2</v>
      </c>
      <c r="H41" s="527">
        <f t="shared" si="10"/>
        <v>1.0560035803974627E-2</v>
      </c>
      <c r="I41" s="527">
        <f t="shared" si="10"/>
        <v>8.4590399525819645E-3</v>
      </c>
      <c r="J41" s="527">
        <f t="shared" si="10"/>
        <v>5.4765848846524976E-3</v>
      </c>
      <c r="K41" s="527">
        <f t="shared" si="10"/>
        <v>5.1471908312382781E-3</v>
      </c>
      <c r="L41" s="527">
        <f t="shared" si="10"/>
        <v>2.2936416150952443E-2</v>
      </c>
      <c r="M41" s="404"/>
      <c r="N41" s="528"/>
    </row>
    <row r="42" spans="2:14" x14ac:dyDescent="0.25">
      <c r="B42" s="519" t="s">
        <v>146</v>
      </c>
      <c r="C42" s="527">
        <f t="shared" ref="C42:L42" si="11">C20/$N$20</f>
        <v>0.98822028409926965</v>
      </c>
      <c r="D42" s="527">
        <f t="shared" si="11"/>
        <v>1.1779715900730427E-2</v>
      </c>
      <c r="E42" s="527">
        <f t="shared" si="11"/>
        <v>0</v>
      </c>
      <c r="F42" s="527">
        <f t="shared" si="11"/>
        <v>0</v>
      </c>
      <c r="G42" s="527">
        <f t="shared" si="11"/>
        <v>0</v>
      </c>
      <c r="H42" s="527">
        <f t="shared" si="11"/>
        <v>0</v>
      </c>
      <c r="I42" s="527">
        <f t="shared" si="11"/>
        <v>0</v>
      </c>
      <c r="J42" s="527">
        <f t="shared" si="11"/>
        <v>0</v>
      </c>
      <c r="K42" s="527">
        <f t="shared" si="11"/>
        <v>0</v>
      </c>
      <c r="L42" s="527">
        <f t="shared" si="11"/>
        <v>0</v>
      </c>
      <c r="M42" s="404"/>
      <c r="N42" s="528"/>
    </row>
    <row r="43" spans="2:14" x14ac:dyDescent="0.25">
      <c r="C43" s="527"/>
      <c r="D43" s="529"/>
      <c r="E43" s="529"/>
      <c r="F43" s="529"/>
      <c r="G43" s="529"/>
      <c r="H43" s="529"/>
      <c r="I43" s="529"/>
      <c r="J43" s="529"/>
      <c r="K43" s="529"/>
      <c r="L43" s="529"/>
      <c r="M43" s="404"/>
      <c r="N43" s="404"/>
    </row>
    <row r="44" spans="2:14" x14ac:dyDescent="0.25">
      <c r="B44" s="524" t="s">
        <v>148</v>
      </c>
      <c r="C44" s="530">
        <f t="shared" ref="C44:L44" si="12">C22/$N$22</f>
        <v>0.436099028155571</v>
      </c>
      <c r="D44" s="530">
        <f t="shared" si="12"/>
        <v>0.2702795979196263</v>
      </c>
      <c r="E44" s="530">
        <f t="shared" si="12"/>
        <v>0.14513013894346466</v>
      </c>
      <c r="F44" s="530">
        <f t="shared" si="12"/>
        <v>3.7029508219787691E-2</v>
      </c>
      <c r="G44" s="530">
        <f t="shared" si="12"/>
        <v>2.5314644582058617E-2</v>
      </c>
      <c r="H44" s="530">
        <f t="shared" si="12"/>
        <v>1.0657045848337862E-2</v>
      </c>
      <c r="I44" s="530">
        <f t="shared" si="12"/>
        <v>9.5554138012456224E-3</v>
      </c>
      <c r="J44" s="530">
        <f t="shared" si="12"/>
        <v>8.2464933549317235E-3</v>
      </c>
      <c r="K44" s="530">
        <f t="shared" si="12"/>
        <v>7.4568612065822118E-3</v>
      </c>
      <c r="L44" s="530">
        <f t="shared" si="12"/>
        <v>5.0231267968394486E-2</v>
      </c>
      <c r="M44" s="404"/>
      <c r="N44" s="531"/>
    </row>
    <row r="45" spans="2:14" x14ac:dyDescent="0.25">
      <c r="M45" s="404"/>
      <c r="N45" s="404"/>
    </row>
    <row r="46" spans="2:14" x14ac:dyDescent="0.25">
      <c r="F46" s="511"/>
      <c r="M46" s="404"/>
      <c r="N46" s="404"/>
    </row>
    <row r="47" spans="2:14" x14ac:dyDescent="0.25">
      <c r="M47" s="404"/>
      <c r="N47" s="404"/>
    </row>
    <row r="49" spans="2:16" ht="15.75" x14ac:dyDescent="0.25">
      <c r="B49" s="491" t="s">
        <v>3016</v>
      </c>
    </row>
    <row r="50" spans="2:16" ht="3.75" customHeight="1" x14ac:dyDescent="0.25">
      <c r="B50" s="491"/>
    </row>
    <row r="51" spans="2:16" x14ac:dyDescent="0.25">
      <c r="B51" s="526" t="s">
        <v>3017</v>
      </c>
      <c r="C51" s="513"/>
      <c r="D51" s="513"/>
      <c r="E51" s="515"/>
      <c r="F51" s="515"/>
      <c r="G51" s="515"/>
      <c r="H51" s="515"/>
      <c r="I51" s="515"/>
      <c r="J51" s="515"/>
      <c r="K51" s="515"/>
      <c r="L51" s="515"/>
      <c r="M51" s="515"/>
      <c r="N51" s="515"/>
    </row>
    <row r="52" spans="2:16" x14ac:dyDescent="0.25">
      <c r="B52" s="427"/>
      <c r="C52" s="608"/>
      <c r="D52" s="608"/>
      <c r="E52" s="608"/>
      <c r="F52" s="608"/>
      <c r="G52" s="608"/>
      <c r="H52" s="608"/>
      <c r="I52" s="608"/>
      <c r="J52" s="608"/>
      <c r="K52" s="608"/>
      <c r="L52" s="608"/>
      <c r="N52" s="427"/>
    </row>
    <row r="53" spans="2:16" x14ac:dyDescent="0.25">
      <c r="B53" s="427"/>
      <c r="C53" s="516" t="s">
        <v>3002</v>
      </c>
      <c r="D53" s="516" t="s">
        <v>3003</v>
      </c>
      <c r="E53" s="516" t="s">
        <v>3004</v>
      </c>
      <c r="F53" s="516" t="s">
        <v>3005</v>
      </c>
      <c r="G53" s="516" t="s">
        <v>3006</v>
      </c>
      <c r="H53" s="516" t="s">
        <v>3007</v>
      </c>
      <c r="I53" s="516" t="s">
        <v>3008</v>
      </c>
      <c r="J53" s="516" t="s">
        <v>3009</v>
      </c>
      <c r="K53" s="516" t="s">
        <v>3010</v>
      </c>
      <c r="L53" s="516" t="s">
        <v>3011</v>
      </c>
      <c r="N53" s="516" t="s">
        <v>3018</v>
      </c>
      <c r="P53" s="532"/>
    </row>
    <row r="54" spans="2:16" x14ac:dyDescent="0.25">
      <c r="C54" s="528"/>
      <c r="D54" s="528"/>
      <c r="E54" s="528"/>
      <c r="F54" s="528"/>
      <c r="G54" s="528"/>
      <c r="H54" s="528"/>
      <c r="I54" s="528"/>
      <c r="J54" s="528"/>
      <c r="K54" s="528"/>
      <c r="L54" s="528"/>
      <c r="M54" s="404"/>
      <c r="N54" s="404"/>
      <c r="O54" s="404"/>
      <c r="P54" s="532"/>
    </row>
    <row r="55" spans="2:16" x14ac:dyDescent="0.25">
      <c r="B55" s="519" t="s">
        <v>2988</v>
      </c>
      <c r="C55" s="523">
        <v>675.23691919000055</v>
      </c>
      <c r="D55" s="523">
        <v>1782.7088795000022</v>
      </c>
      <c r="E55" s="523">
        <v>631.16318518999924</v>
      </c>
      <c r="F55" s="523">
        <v>73.441491069999984</v>
      </c>
      <c r="G55" s="523">
        <v>19.71717671</v>
      </c>
      <c r="H55" s="523">
        <v>8.0091815900000007</v>
      </c>
      <c r="I55" s="523">
        <v>6.8611951500000012</v>
      </c>
      <c r="J55" s="523">
        <v>1.8798929000000002</v>
      </c>
      <c r="K55" s="523">
        <v>1.9681580400000001</v>
      </c>
      <c r="L55" s="523">
        <v>7.8257436599999988</v>
      </c>
      <c r="M55" s="404"/>
      <c r="N55" s="533">
        <v>0.31380230825068717</v>
      </c>
      <c r="O55" s="404"/>
      <c r="P55" s="521">
        <f t="shared" ref="P55:P64" si="13">C55+D55+E55+F55+G55+H55+I55+J55+K55+L55</f>
        <v>3208.8118230000027</v>
      </c>
    </row>
    <row r="56" spans="2:16" x14ac:dyDescent="0.25">
      <c r="B56" s="519" t="s">
        <v>2989</v>
      </c>
      <c r="C56" s="523">
        <v>40.176901030000003</v>
      </c>
      <c r="D56" s="523">
        <v>82.629367860000016</v>
      </c>
      <c r="E56" s="523">
        <v>7.7043368100000009</v>
      </c>
      <c r="F56" s="523"/>
      <c r="G56" s="523">
        <v>0.39900571000000001</v>
      </c>
      <c r="H56" s="523"/>
      <c r="I56" s="523"/>
      <c r="J56" s="523"/>
      <c r="K56" s="523"/>
      <c r="L56" s="523"/>
      <c r="M56" s="404"/>
      <c r="N56" s="533">
        <v>0.24893620804822908</v>
      </c>
      <c r="O56" s="404"/>
      <c r="P56" s="521">
        <f t="shared" si="13"/>
        <v>130.90961141000002</v>
      </c>
    </row>
    <row r="57" spans="2:16" x14ac:dyDescent="0.25">
      <c r="B57" s="519" t="s">
        <v>2990</v>
      </c>
      <c r="C57" s="523">
        <v>6320.7921452000019</v>
      </c>
      <c r="D57" s="523">
        <v>11283.706036790027</v>
      </c>
      <c r="E57" s="523">
        <v>14626.754523659978</v>
      </c>
      <c r="F57" s="523">
        <v>7716.1746269300056</v>
      </c>
      <c r="G57" s="523">
        <v>2176.3299162600024</v>
      </c>
      <c r="H57" s="523">
        <v>1339.7154084999997</v>
      </c>
      <c r="I57" s="523">
        <v>679.40485173999991</v>
      </c>
      <c r="J57" s="523">
        <v>1449.9421593800005</v>
      </c>
      <c r="K57" s="523">
        <v>356.83224999999987</v>
      </c>
      <c r="L57" s="523">
        <v>10481.999618160007</v>
      </c>
      <c r="M57" s="404"/>
      <c r="N57" s="533">
        <v>0.6360708525401475</v>
      </c>
      <c r="O57" s="404"/>
      <c r="P57" s="521">
        <f t="shared" si="13"/>
        <v>56431.651536620018</v>
      </c>
    </row>
    <row r="58" spans="2:16" x14ac:dyDescent="0.25">
      <c r="B58" s="519" t="s">
        <v>2991</v>
      </c>
      <c r="C58" s="523">
        <v>1055.7145651800017</v>
      </c>
      <c r="D58" s="523">
        <v>1342.651119950001</v>
      </c>
      <c r="E58" s="523">
        <v>925.01946322999993</v>
      </c>
      <c r="F58" s="523">
        <v>140.01891329</v>
      </c>
      <c r="G58" s="523">
        <v>51.183050669999993</v>
      </c>
      <c r="H58" s="523">
        <v>24.219653839999996</v>
      </c>
      <c r="I58" s="523">
        <v>12.291660480000001</v>
      </c>
      <c r="J58" s="523">
        <v>40.282184749999999</v>
      </c>
      <c r="K58" s="523"/>
      <c r="L58" s="523">
        <v>5.1788325499999992</v>
      </c>
      <c r="M58" s="404"/>
      <c r="N58" s="533">
        <v>0.33501816899943743</v>
      </c>
      <c r="O58" s="404"/>
      <c r="P58" s="521">
        <f t="shared" si="13"/>
        <v>3596.5594439400024</v>
      </c>
    </row>
    <row r="59" spans="2:16" x14ac:dyDescent="0.25">
      <c r="B59" s="519" t="s">
        <v>2992</v>
      </c>
      <c r="C59" s="523">
        <v>398.01294710000002</v>
      </c>
      <c r="D59" s="523">
        <v>243.59802291999981</v>
      </c>
      <c r="E59" s="523">
        <v>153.38281020999997</v>
      </c>
      <c r="F59" s="523">
        <v>53.714541060000002</v>
      </c>
      <c r="G59" s="523">
        <v>65.319427319999974</v>
      </c>
      <c r="H59" s="523">
        <v>26.715430779999995</v>
      </c>
      <c r="I59" s="523">
        <v>12.788905540000002</v>
      </c>
      <c r="J59" s="523">
        <v>38.022259210000001</v>
      </c>
      <c r="K59" s="523">
        <v>4.0830251799999999</v>
      </c>
      <c r="L59" s="523">
        <v>58.30955724999999</v>
      </c>
      <c r="M59" s="404"/>
      <c r="N59" s="533">
        <v>0.38483049493718391</v>
      </c>
      <c r="O59" s="404"/>
      <c r="P59" s="521">
        <f t="shared" si="13"/>
        <v>1053.9469265699997</v>
      </c>
    </row>
    <row r="60" spans="2:16" ht="30" x14ac:dyDescent="0.25">
      <c r="B60" s="519" t="s">
        <v>2993</v>
      </c>
      <c r="C60" s="523">
        <v>0.14069410000000002</v>
      </c>
      <c r="D60" s="523">
        <v>0.31533605999999997</v>
      </c>
      <c r="E60" s="523"/>
      <c r="F60" s="523"/>
      <c r="G60" s="523"/>
      <c r="H60" s="523"/>
      <c r="I60" s="523"/>
      <c r="J60" s="523"/>
      <c r="K60" s="523"/>
      <c r="L60" s="523"/>
      <c r="M60" s="404"/>
      <c r="N60" s="533">
        <v>0.19548864875263475</v>
      </c>
      <c r="O60" s="404"/>
      <c r="P60" s="521">
        <f t="shared" si="13"/>
        <v>0.45603015999999996</v>
      </c>
    </row>
    <row r="61" spans="2:16" x14ac:dyDescent="0.25">
      <c r="B61" s="519" t="s">
        <v>2994</v>
      </c>
      <c r="C61" s="523">
        <v>14.911482759999997</v>
      </c>
      <c r="D61" s="523">
        <v>35.920318000000023</v>
      </c>
      <c r="E61" s="523">
        <v>27.280652240000002</v>
      </c>
      <c r="F61" s="523"/>
      <c r="G61" s="523">
        <v>1.7193816499999999</v>
      </c>
      <c r="H61" s="523"/>
      <c r="I61" s="523"/>
      <c r="J61" s="523"/>
      <c r="K61" s="523"/>
      <c r="L61" s="523">
        <v>1.22700494</v>
      </c>
      <c r="M61" s="404"/>
      <c r="N61" s="533">
        <v>0.35491808211889642</v>
      </c>
      <c r="O61" s="404"/>
      <c r="P61" s="521">
        <f t="shared" si="13"/>
        <v>81.058839590000019</v>
      </c>
    </row>
    <row r="62" spans="2:16" x14ac:dyDescent="0.25">
      <c r="B62" s="519" t="s">
        <v>3012</v>
      </c>
      <c r="C62" s="523">
        <v>12.908833360000001</v>
      </c>
      <c r="D62" s="523">
        <v>9.7495870000000012E-2</v>
      </c>
      <c r="E62" s="523"/>
      <c r="F62" s="523">
        <v>2.474109E-2</v>
      </c>
      <c r="G62" s="523">
        <v>2.0806930000000001E-2</v>
      </c>
      <c r="H62" s="523">
        <v>6.4104760000000011E-2</v>
      </c>
      <c r="I62" s="523"/>
      <c r="J62" s="523"/>
      <c r="K62" s="523"/>
      <c r="L62" s="523"/>
      <c r="M62" s="404"/>
      <c r="N62" s="533">
        <v>4.5223164927368248E-2</v>
      </c>
      <c r="O62" s="404"/>
      <c r="P62" s="521">
        <f t="shared" si="13"/>
        <v>13.11598201</v>
      </c>
    </row>
    <row r="63" spans="2:16" ht="30" x14ac:dyDescent="0.25">
      <c r="B63" s="519" t="s">
        <v>3013</v>
      </c>
      <c r="C63" s="523">
        <v>315.74803755000005</v>
      </c>
      <c r="D63" s="523">
        <v>623.36774274999948</v>
      </c>
      <c r="E63" s="523">
        <v>903.75631305999991</v>
      </c>
      <c r="F63" s="523">
        <v>924.67844199000012</v>
      </c>
      <c r="G63" s="523">
        <v>330.73824392000006</v>
      </c>
      <c r="H63" s="523">
        <v>94.644577459999994</v>
      </c>
      <c r="I63" s="523">
        <v>309.52351942999991</v>
      </c>
      <c r="J63" s="523">
        <v>28.252670090000002</v>
      </c>
      <c r="K63" s="523">
        <v>35.259756530000004</v>
      </c>
      <c r="L63" s="523">
        <v>458.06672867000015</v>
      </c>
      <c r="M63" s="404"/>
      <c r="N63" s="533">
        <v>0.62691392290916914</v>
      </c>
      <c r="O63" s="404"/>
      <c r="P63" s="521">
        <f t="shared" si="13"/>
        <v>4024.0360314499994</v>
      </c>
    </row>
    <row r="64" spans="2:16" x14ac:dyDescent="0.25">
      <c r="B64" s="519" t="s">
        <v>146</v>
      </c>
      <c r="C64" s="523">
        <v>4.0232325099999997</v>
      </c>
      <c r="D64" s="523">
        <v>0.25764405000000001</v>
      </c>
      <c r="E64" s="523"/>
      <c r="F64" s="523"/>
      <c r="G64" s="523"/>
      <c r="H64" s="523"/>
      <c r="I64" s="523"/>
      <c r="J64" s="523"/>
      <c r="K64" s="523"/>
      <c r="L64" s="523"/>
      <c r="M64" s="404"/>
      <c r="N64" s="533">
        <v>7.632589762792262E-2</v>
      </c>
      <c r="O64" s="404"/>
      <c r="P64" s="521">
        <f t="shared" si="13"/>
        <v>4.2808765599999994</v>
      </c>
    </row>
    <row r="65" spans="2:16" x14ac:dyDescent="0.25">
      <c r="C65" s="523"/>
      <c r="D65" s="523"/>
      <c r="E65" s="523"/>
      <c r="F65" s="523"/>
      <c r="G65" s="523"/>
      <c r="H65" s="523"/>
      <c r="I65" s="523"/>
      <c r="J65" s="523"/>
      <c r="K65" s="523"/>
      <c r="L65" s="523"/>
      <c r="M65" s="404"/>
      <c r="N65" s="404"/>
      <c r="O65" s="404"/>
      <c r="P65" s="532"/>
    </row>
    <row r="66" spans="2:16" x14ac:dyDescent="0.25">
      <c r="B66" s="524" t="s">
        <v>148</v>
      </c>
      <c r="C66" s="525">
        <f>SUM(C55:C65)</f>
        <v>8837.6657579800049</v>
      </c>
      <c r="D66" s="525">
        <f t="shared" ref="D66:L66" si="14">SUM(D55:D65)</f>
        <v>15395.251963750032</v>
      </c>
      <c r="E66" s="525">
        <f t="shared" si="14"/>
        <v>17275.061284399977</v>
      </c>
      <c r="F66" s="525">
        <f t="shared" si="14"/>
        <v>8908.0527554300043</v>
      </c>
      <c r="G66" s="525">
        <f t="shared" si="14"/>
        <v>2645.4270091700023</v>
      </c>
      <c r="H66" s="525">
        <f t="shared" si="14"/>
        <v>1493.3683569299997</v>
      </c>
      <c r="I66" s="525">
        <f t="shared" si="14"/>
        <v>1020.8701323399998</v>
      </c>
      <c r="J66" s="525">
        <f t="shared" si="14"/>
        <v>1558.3791663300003</v>
      </c>
      <c r="K66" s="525">
        <f t="shared" si="14"/>
        <v>398.14318974999986</v>
      </c>
      <c r="L66" s="525">
        <f t="shared" si="14"/>
        <v>11012.607485230008</v>
      </c>
      <c r="M66" s="404"/>
      <c r="N66" s="534">
        <v>0.59956465408633652</v>
      </c>
      <c r="O66" s="404"/>
      <c r="P66" s="521">
        <f>SUM(C66:L66)</f>
        <v>68544.827101310031</v>
      </c>
    </row>
    <row r="67" spans="2:16" x14ac:dyDescent="0.25">
      <c r="C67" s="404"/>
      <c r="D67" s="404"/>
      <c r="E67" s="404"/>
      <c r="F67" s="404"/>
      <c r="G67" s="404"/>
      <c r="H67" s="404"/>
      <c r="I67" s="404"/>
      <c r="J67" s="404"/>
      <c r="K67" s="404"/>
      <c r="L67" s="404"/>
      <c r="M67" s="404"/>
      <c r="N67" s="404"/>
      <c r="O67" s="404"/>
      <c r="P67" s="532"/>
    </row>
    <row r="71" spans="2:16" ht="15.75" x14ac:dyDescent="0.25">
      <c r="B71" s="491" t="s">
        <v>3019</v>
      </c>
    </row>
    <row r="72" spans="2:16" ht="3.75" customHeight="1" x14ac:dyDescent="0.25">
      <c r="B72" s="491"/>
    </row>
    <row r="73" spans="2:16" x14ac:dyDescent="0.25">
      <c r="B73" s="526" t="s">
        <v>3020</v>
      </c>
      <c r="C73" s="535"/>
      <c r="D73" s="535"/>
      <c r="E73" s="536"/>
      <c r="F73" s="536"/>
      <c r="G73" s="536"/>
      <c r="H73" s="536"/>
      <c r="I73" s="536"/>
      <c r="J73" s="536"/>
      <c r="K73" s="536"/>
      <c r="L73" s="536"/>
      <c r="M73" s="404"/>
      <c r="N73" s="536"/>
    </row>
    <row r="74" spans="2:16" x14ac:dyDescent="0.25">
      <c r="B74" s="441"/>
      <c r="C74" s="608" t="s">
        <v>3001</v>
      </c>
      <c r="D74" s="608"/>
      <c r="E74" s="608"/>
      <c r="F74" s="608"/>
      <c r="G74" s="608"/>
      <c r="H74" s="608"/>
      <c r="I74" s="608"/>
      <c r="J74" s="608"/>
      <c r="K74" s="608"/>
      <c r="L74" s="608"/>
      <c r="M74" s="404"/>
      <c r="N74" s="441"/>
    </row>
    <row r="75" spans="2:16" x14ac:dyDescent="0.25">
      <c r="B75" s="441"/>
      <c r="C75" s="537" t="s">
        <v>3002</v>
      </c>
      <c r="D75" s="537" t="s">
        <v>3003</v>
      </c>
      <c r="E75" s="537" t="s">
        <v>3004</v>
      </c>
      <c r="F75" s="537" t="s">
        <v>3005</v>
      </c>
      <c r="G75" s="537" t="s">
        <v>3006</v>
      </c>
      <c r="H75" s="537" t="s">
        <v>3007</v>
      </c>
      <c r="I75" s="537" t="s">
        <v>3008</v>
      </c>
      <c r="J75" s="537" t="s">
        <v>3009</v>
      </c>
      <c r="K75" s="537" t="s">
        <v>3010</v>
      </c>
      <c r="L75" s="537" t="s">
        <v>3011</v>
      </c>
      <c r="M75" s="404"/>
      <c r="N75" s="537" t="s">
        <v>3018</v>
      </c>
    </row>
    <row r="76" spans="2:16" x14ac:dyDescent="0.25">
      <c r="B76" s="404"/>
      <c r="C76" s="528"/>
      <c r="D76" s="528"/>
      <c r="E76" s="528"/>
      <c r="F76" s="528"/>
      <c r="G76" s="528"/>
      <c r="H76" s="528"/>
      <c r="I76" s="528"/>
      <c r="J76" s="528"/>
      <c r="K76" s="528"/>
      <c r="L76" s="528"/>
      <c r="M76" s="404"/>
      <c r="N76" s="404"/>
    </row>
    <row r="77" spans="2:16" x14ac:dyDescent="0.25">
      <c r="B77" s="538" t="s">
        <v>2988</v>
      </c>
      <c r="C77" s="527">
        <f t="shared" ref="C77:L86" si="15">C55/$P55</f>
        <v>0.21043207156931495</v>
      </c>
      <c r="D77" s="527">
        <f t="shared" si="15"/>
        <v>0.55556666387289133</v>
      </c>
      <c r="E77" s="527">
        <f t="shared" si="15"/>
        <v>0.1966968522946628</v>
      </c>
      <c r="F77" s="527">
        <f t="shared" si="15"/>
        <v>2.2887440934862176E-2</v>
      </c>
      <c r="G77" s="527">
        <f t="shared" si="15"/>
        <v>6.1446971021086221E-3</v>
      </c>
      <c r="H77" s="527">
        <f t="shared" si="15"/>
        <v>2.4959960358510538E-3</v>
      </c>
      <c r="I77" s="527">
        <f t="shared" si="15"/>
        <v>2.138235436812025E-3</v>
      </c>
      <c r="J77" s="527">
        <f t="shared" si="15"/>
        <v>5.8585327021216179E-4</v>
      </c>
      <c r="K77" s="527">
        <f t="shared" si="15"/>
        <v>6.133603802793014E-4</v>
      </c>
      <c r="L77" s="527">
        <f t="shared" si="15"/>
        <v>2.4388291030053313E-3</v>
      </c>
      <c r="M77" s="404"/>
      <c r="N77" s="533">
        <v>0.31380230825068717</v>
      </c>
    </row>
    <row r="78" spans="2:16" x14ac:dyDescent="0.25">
      <c r="B78" s="538" t="s">
        <v>2989</v>
      </c>
      <c r="C78" s="527">
        <f t="shared" si="15"/>
        <v>0.30690566259622204</v>
      </c>
      <c r="D78" s="527">
        <f t="shared" si="15"/>
        <v>0.63119405038343934</v>
      </c>
      <c r="E78" s="527">
        <f t="shared" si="15"/>
        <v>5.8852338854406501E-2</v>
      </c>
      <c r="F78" s="527">
        <f t="shared" si="15"/>
        <v>0</v>
      </c>
      <c r="G78" s="527">
        <f t="shared" si="15"/>
        <v>3.0479481659321499E-3</v>
      </c>
      <c r="H78" s="527">
        <f t="shared" si="15"/>
        <v>0</v>
      </c>
      <c r="I78" s="527">
        <f t="shared" si="15"/>
        <v>0</v>
      </c>
      <c r="J78" s="527">
        <f t="shared" si="15"/>
        <v>0</v>
      </c>
      <c r="K78" s="527">
        <f t="shared" si="15"/>
        <v>0</v>
      </c>
      <c r="L78" s="527">
        <f t="shared" si="15"/>
        <v>0</v>
      </c>
      <c r="M78" s="404"/>
      <c r="N78" s="533">
        <v>0.24893620804822908</v>
      </c>
    </row>
    <row r="79" spans="2:16" x14ac:dyDescent="0.25">
      <c r="B79" s="538" t="s">
        <v>2990</v>
      </c>
      <c r="C79" s="527">
        <f t="shared" si="15"/>
        <v>0.11200792415402321</v>
      </c>
      <c r="D79" s="527">
        <f t="shared" si="15"/>
        <v>0.19995349647826141</v>
      </c>
      <c r="E79" s="527">
        <f t="shared" si="15"/>
        <v>0.25919416011009855</v>
      </c>
      <c r="F79" s="527">
        <f t="shared" si="15"/>
        <v>0.13673487159812739</v>
      </c>
      <c r="G79" s="527">
        <f t="shared" si="15"/>
        <v>3.856576685245023E-2</v>
      </c>
      <c r="H79" s="527">
        <f t="shared" si="15"/>
        <v>2.3740496193534622E-2</v>
      </c>
      <c r="I79" s="527">
        <f t="shared" si="15"/>
        <v>1.2039428817693132E-2</v>
      </c>
      <c r="J79" s="527">
        <f t="shared" si="15"/>
        <v>2.5693775034017815E-2</v>
      </c>
      <c r="K79" s="527">
        <f t="shared" si="15"/>
        <v>6.3232643433878914E-3</v>
      </c>
      <c r="L79" s="527">
        <f t="shared" si="15"/>
        <v>0.18574681641840582</v>
      </c>
      <c r="M79" s="404"/>
      <c r="N79" s="533">
        <v>0.6360708525401475</v>
      </c>
    </row>
    <row r="80" spans="2:16" x14ac:dyDescent="0.25">
      <c r="B80" s="538" t="s">
        <v>2991</v>
      </c>
      <c r="C80" s="527">
        <f t="shared" si="15"/>
        <v>0.29353457982150705</v>
      </c>
      <c r="D80" s="527">
        <f t="shared" si="15"/>
        <v>0.37331542572229454</v>
      </c>
      <c r="E80" s="527">
        <f t="shared" si="15"/>
        <v>0.25719565536129396</v>
      </c>
      <c r="F80" s="527">
        <f t="shared" si="15"/>
        <v>3.8931349661389274E-2</v>
      </c>
      <c r="G80" s="527">
        <f t="shared" si="15"/>
        <v>1.4231114894052569E-2</v>
      </c>
      <c r="H80" s="527">
        <f t="shared" si="15"/>
        <v>6.7341174857567642E-3</v>
      </c>
      <c r="I80" s="527">
        <f t="shared" si="15"/>
        <v>3.4176163835442086E-3</v>
      </c>
      <c r="J80" s="527">
        <f t="shared" si="15"/>
        <v>1.1200199907128793E-2</v>
      </c>
      <c r="K80" s="527">
        <f t="shared" si="15"/>
        <v>0</v>
      </c>
      <c r="L80" s="527">
        <f t="shared" si="15"/>
        <v>1.4399407630328583E-3</v>
      </c>
      <c r="M80" s="404"/>
      <c r="N80" s="533">
        <v>0.33501816899943743</v>
      </c>
    </row>
    <row r="81" spans="2:14" x14ac:dyDescent="0.25">
      <c r="B81" s="538" t="s">
        <v>2992</v>
      </c>
      <c r="C81" s="527">
        <f t="shared" si="15"/>
        <v>0.37764040775307989</v>
      </c>
      <c r="D81" s="527">
        <f t="shared" si="15"/>
        <v>0.23112930715854296</v>
      </c>
      <c r="E81" s="527">
        <f t="shared" si="15"/>
        <v>0.14553181601769469</v>
      </c>
      <c r="F81" s="527">
        <f t="shared" si="15"/>
        <v>5.0965128988810102E-2</v>
      </c>
      <c r="G81" s="527">
        <f t="shared" si="15"/>
        <v>6.1976011954015288E-2</v>
      </c>
      <c r="H81" s="527">
        <f t="shared" si="15"/>
        <v>2.5347984899907236E-2</v>
      </c>
      <c r="I81" s="527">
        <f t="shared" si="15"/>
        <v>1.2134297484618741E-2</v>
      </c>
      <c r="J81" s="527">
        <f t="shared" si="15"/>
        <v>3.6076066309848179E-2</v>
      </c>
      <c r="K81" s="527">
        <f t="shared" si="15"/>
        <v>3.8740330059009085E-3</v>
      </c>
      <c r="L81" s="527">
        <f t="shared" si="15"/>
        <v>5.5324946427582053E-2</v>
      </c>
      <c r="M81" s="404"/>
      <c r="N81" s="533">
        <v>0.38483049493718391</v>
      </c>
    </row>
    <row r="82" spans="2:14" ht="30" x14ac:dyDescent="0.25">
      <c r="B82" s="538" t="s">
        <v>2993</v>
      </c>
      <c r="C82" s="527">
        <f t="shared" si="15"/>
        <v>0.30851928740853463</v>
      </c>
      <c r="D82" s="527">
        <f t="shared" si="15"/>
        <v>0.69148071259146549</v>
      </c>
      <c r="E82" s="527">
        <f t="shared" si="15"/>
        <v>0</v>
      </c>
      <c r="F82" s="527">
        <f t="shared" si="15"/>
        <v>0</v>
      </c>
      <c r="G82" s="527">
        <f t="shared" si="15"/>
        <v>0</v>
      </c>
      <c r="H82" s="527">
        <f t="shared" si="15"/>
        <v>0</v>
      </c>
      <c r="I82" s="527">
        <f t="shared" si="15"/>
        <v>0</v>
      </c>
      <c r="J82" s="527">
        <f t="shared" si="15"/>
        <v>0</v>
      </c>
      <c r="K82" s="527">
        <f t="shared" si="15"/>
        <v>0</v>
      </c>
      <c r="L82" s="527">
        <f t="shared" si="15"/>
        <v>0</v>
      </c>
      <c r="M82" s="404"/>
      <c r="N82" s="533">
        <v>0.19548864875263475</v>
      </c>
    </row>
    <row r="83" spans="2:14" x14ac:dyDescent="0.25">
      <c r="B83" s="538" t="s">
        <v>2994</v>
      </c>
      <c r="C83" s="527">
        <f t="shared" si="15"/>
        <v>0.1839587494149075</v>
      </c>
      <c r="D83" s="527">
        <f t="shared" si="15"/>
        <v>0.44313881350494194</v>
      </c>
      <c r="E83" s="527">
        <f t="shared" si="15"/>
        <v>0.33655369825162823</v>
      </c>
      <c r="F83" s="527">
        <f t="shared" si="15"/>
        <v>0</v>
      </c>
      <c r="G83" s="527">
        <f t="shared" si="15"/>
        <v>2.1211525586804905E-2</v>
      </c>
      <c r="H83" s="527">
        <f t="shared" si="15"/>
        <v>0</v>
      </c>
      <c r="I83" s="527">
        <f t="shared" si="15"/>
        <v>0</v>
      </c>
      <c r="J83" s="527">
        <f t="shared" si="15"/>
        <v>0</v>
      </c>
      <c r="K83" s="527">
        <f t="shared" si="15"/>
        <v>0</v>
      </c>
      <c r="L83" s="527">
        <f t="shared" si="15"/>
        <v>1.5137213241717464E-2</v>
      </c>
      <c r="M83" s="404"/>
      <c r="N83" s="533">
        <v>0.35491808211889642</v>
      </c>
    </row>
    <row r="84" spans="2:14" x14ac:dyDescent="0.25">
      <c r="B84" s="538" t="s">
        <v>3012</v>
      </c>
      <c r="C84" s="527">
        <f t="shared" si="15"/>
        <v>0.98420639416537303</v>
      </c>
      <c r="D84" s="527">
        <f t="shared" si="15"/>
        <v>7.4333641145334275E-3</v>
      </c>
      <c r="E84" s="527">
        <f t="shared" si="15"/>
        <v>0</v>
      </c>
      <c r="F84" s="527">
        <f t="shared" si="15"/>
        <v>1.8863314985592908E-3</v>
      </c>
      <c r="G84" s="527">
        <f t="shared" si="15"/>
        <v>1.586379882507936E-3</v>
      </c>
      <c r="H84" s="527">
        <f t="shared" si="15"/>
        <v>4.8875303390264416E-3</v>
      </c>
      <c r="I84" s="527">
        <f t="shared" si="15"/>
        <v>0</v>
      </c>
      <c r="J84" s="527">
        <f t="shared" si="15"/>
        <v>0</v>
      </c>
      <c r="K84" s="527">
        <f t="shared" si="15"/>
        <v>0</v>
      </c>
      <c r="L84" s="527">
        <f t="shared" si="15"/>
        <v>0</v>
      </c>
      <c r="M84" s="404"/>
      <c r="N84" s="533">
        <v>4.5223164927368248E-2</v>
      </c>
    </row>
    <row r="85" spans="2:14" ht="30" x14ac:dyDescent="0.25">
      <c r="B85" s="538" t="s">
        <v>3013</v>
      </c>
      <c r="C85" s="527">
        <f t="shared" si="15"/>
        <v>7.8465509523836227E-2</v>
      </c>
      <c r="D85" s="527">
        <f t="shared" si="15"/>
        <v>0.15491107382688582</v>
      </c>
      <c r="E85" s="527">
        <f t="shared" si="15"/>
        <v>0.2245895180849922</v>
      </c>
      <c r="F85" s="527">
        <f t="shared" si="15"/>
        <v>0.22978880774504559</v>
      </c>
      <c r="G85" s="527">
        <f t="shared" si="15"/>
        <v>8.2190676558336784E-2</v>
      </c>
      <c r="H85" s="527">
        <f t="shared" si="15"/>
        <v>2.3519813620032692E-2</v>
      </c>
      <c r="I85" s="527">
        <f t="shared" si="15"/>
        <v>7.6918674935042244E-2</v>
      </c>
      <c r="J85" s="527">
        <f t="shared" si="15"/>
        <v>7.0209784080436247E-3</v>
      </c>
      <c r="K85" s="527">
        <f t="shared" si="15"/>
        <v>8.7622864841234264E-3</v>
      </c>
      <c r="L85" s="527">
        <f t="shared" si="15"/>
        <v>0.11383266081366146</v>
      </c>
      <c r="M85" s="404"/>
      <c r="N85" s="533">
        <v>0.62691392290916914</v>
      </c>
    </row>
    <row r="86" spans="2:14" x14ac:dyDescent="0.25">
      <c r="B86" s="538" t="s">
        <v>146</v>
      </c>
      <c r="C86" s="527">
        <f t="shared" si="15"/>
        <v>0.93981511814486896</v>
      </c>
      <c r="D86" s="527">
        <f t="shared" si="15"/>
        <v>6.01848818551311E-2</v>
      </c>
      <c r="E86" s="527">
        <f t="shared" si="15"/>
        <v>0</v>
      </c>
      <c r="F86" s="527">
        <f t="shared" si="15"/>
        <v>0</v>
      </c>
      <c r="G86" s="527">
        <f t="shared" si="15"/>
        <v>0</v>
      </c>
      <c r="H86" s="527">
        <f t="shared" si="15"/>
        <v>0</v>
      </c>
      <c r="I86" s="527">
        <f t="shared" si="15"/>
        <v>0</v>
      </c>
      <c r="J86" s="527">
        <f t="shared" si="15"/>
        <v>0</v>
      </c>
      <c r="K86" s="527">
        <f t="shared" si="15"/>
        <v>0</v>
      </c>
      <c r="L86" s="527">
        <f t="shared" si="15"/>
        <v>0</v>
      </c>
      <c r="M86" s="404"/>
      <c r="N86" s="533">
        <v>7.632589762792262E-2</v>
      </c>
    </row>
    <row r="87" spans="2:14" x14ac:dyDescent="0.25">
      <c r="B87" s="404"/>
      <c r="C87" s="529"/>
      <c r="D87" s="529"/>
      <c r="E87" s="529"/>
      <c r="F87" s="529"/>
      <c r="G87" s="529"/>
      <c r="H87" s="529"/>
      <c r="I87" s="529"/>
      <c r="J87" s="529"/>
      <c r="K87" s="529"/>
      <c r="L87" s="529"/>
      <c r="M87" s="404"/>
      <c r="N87" s="404"/>
    </row>
    <row r="88" spans="2:14" x14ac:dyDescent="0.25">
      <c r="B88" s="497" t="s">
        <v>148</v>
      </c>
      <c r="C88" s="530">
        <f t="shared" ref="C88:L88" si="16">C66/$P66</f>
        <v>0.12893264352272468</v>
      </c>
      <c r="D88" s="530">
        <f t="shared" si="16"/>
        <v>0.22460122251086395</v>
      </c>
      <c r="E88" s="530">
        <f t="shared" si="16"/>
        <v>0.25202574745527101</v>
      </c>
      <c r="F88" s="530">
        <f t="shared" si="16"/>
        <v>0.12995951893297217</v>
      </c>
      <c r="G88" s="530">
        <f t="shared" si="16"/>
        <v>3.8594116011993598E-2</v>
      </c>
      <c r="H88" s="530">
        <f t="shared" si="16"/>
        <v>2.1786740445384513E-2</v>
      </c>
      <c r="I88" s="530">
        <f t="shared" si="16"/>
        <v>1.4893467173403795E-2</v>
      </c>
      <c r="J88" s="530">
        <f t="shared" si="16"/>
        <v>2.2735182686020906E-2</v>
      </c>
      <c r="K88" s="530">
        <f t="shared" si="16"/>
        <v>5.8085081921869864E-3</v>
      </c>
      <c r="L88" s="530">
        <f t="shared" si="16"/>
        <v>0.16066285306917835</v>
      </c>
      <c r="M88" s="404"/>
      <c r="N88" s="534">
        <v>0.59956465408633652</v>
      </c>
    </row>
    <row r="92" spans="2:14" x14ac:dyDescent="0.25">
      <c r="N92" s="415" t="s">
        <v>2889</v>
      </c>
    </row>
  </sheetData>
  <mergeCells count="4">
    <mergeCell ref="C8:L8"/>
    <mergeCell ref="C30:L30"/>
    <mergeCell ref="C52:L52"/>
    <mergeCell ref="C74:L74"/>
  </mergeCells>
  <hyperlinks>
    <hyperlink ref="N92" location="Contents!A1" display="To Frontpage" xr:uid="{53B9E28A-022E-48B4-ACDC-F6A7DD096570}"/>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26371-9E57-4CA9-9499-F544F9D7FAFD}">
  <sheetPr>
    <tabColor rgb="FF243386"/>
    <pageSetUpPr fitToPage="1"/>
  </sheetPr>
  <dimension ref="A5:K71"/>
  <sheetViews>
    <sheetView zoomScale="70" zoomScaleNormal="70" workbookViewId="0">
      <selection activeCell="K17" sqref="K17"/>
    </sheetView>
  </sheetViews>
  <sheetFormatPr defaultColWidth="9.140625" defaultRowHeight="15" x14ac:dyDescent="0.25"/>
  <cols>
    <col min="1" max="1" width="4.7109375" style="347" customWidth="1"/>
    <col min="2" max="2" width="30.28515625" style="347" customWidth="1"/>
    <col min="3" max="8" width="27.42578125" style="347" customWidth="1"/>
    <col min="9" max="9" width="25.7109375" style="347" customWidth="1"/>
    <col min="10" max="10" width="16.42578125" style="347" bestFit="1" customWidth="1"/>
    <col min="11" max="11" width="26.7109375" style="347" bestFit="1" customWidth="1"/>
    <col min="12" max="16384" width="9.140625" style="347"/>
  </cols>
  <sheetData>
    <row r="5" spans="2:9" ht="15.75" x14ac:dyDescent="0.25">
      <c r="B5" s="539" t="s">
        <v>3021</v>
      </c>
    </row>
    <row r="6" spans="2:9" ht="3.75" customHeight="1" x14ac:dyDescent="0.25">
      <c r="B6" s="491"/>
    </row>
    <row r="7" spans="2:9" x14ac:dyDescent="0.25">
      <c r="B7" s="512" t="s">
        <v>2816</v>
      </c>
      <c r="C7" s="512"/>
      <c r="D7" s="540"/>
      <c r="E7" s="540"/>
      <c r="F7" s="540"/>
      <c r="G7" s="540"/>
      <c r="H7" s="540"/>
      <c r="I7" s="540"/>
    </row>
    <row r="8" spans="2:9" x14ac:dyDescent="0.25">
      <c r="B8" s="427"/>
      <c r="C8" s="427"/>
      <c r="D8" s="427"/>
      <c r="E8" s="427"/>
      <c r="F8" s="427"/>
      <c r="G8" s="427"/>
      <c r="H8" s="427"/>
      <c r="I8" s="427"/>
    </row>
    <row r="9" spans="2:9" ht="30" x14ac:dyDescent="0.25">
      <c r="B9" s="427"/>
      <c r="C9" s="516" t="s">
        <v>2723</v>
      </c>
      <c r="D9" s="516" t="s">
        <v>2724</v>
      </c>
      <c r="E9" s="516" t="s">
        <v>2725</v>
      </c>
      <c r="F9" s="516" t="s">
        <v>2726</v>
      </c>
      <c r="G9" s="516" t="s">
        <v>2727</v>
      </c>
      <c r="H9" s="516" t="s">
        <v>3022</v>
      </c>
      <c r="I9" s="516" t="s">
        <v>148</v>
      </c>
    </row>
    <row r="11" spans="2:9" x14ac:dyDescent="0.25">
      <c r="B11" s="519" t="s">
        <v>2988</v>
      </c>
      <c r="C11" s="520">
        <v>299.44279799999981</v>
      </c>
      <c r="D11" s="520">
        <v>642.94395767000105</v>
      </c>
      <c r="E11" s="520">
        <v>545.96759581999868</v>
      </c>
      <c r="F11" s="520">
        <v>789.64298693999956</v>
      </c>
      <c r="G11" s="520">
        <v>930.8144845700009</v>
      </c>
      <c r="H11" s="520"/>
      <c r="I11" s="520">
        <f t="shared" ref="I11:I20" si="0">SUM(C11:H11)</f>
        <v>3208.811823</v>
      </c>
    </row>
    <row r="12" spans="2:9" x14ac:dyDescent="0.25">
      <c r="B12" s="519" t="s">
        <v>2989</v>
      </c>
      <c r="C12" s="520">
        <v>18.954129179999995</v>
      </c>
      <c r="D12" s="520">
        <v>36.014795080000034</v>
      </c>
      <c r="E12" s="520">
        <v>25.529929809999995</v>
      </c>
      <c r="F12" s="520">
        <v>27.39371607999999</v>
      </c>
      <c r="G12" s="520">
        <v>23.017041259999996</v>
      </c>
      <c r="H12" s="520"/>
      <c r="I12" s="520">
        <f t="shared" si="0"/>
        <v>130.90961141</v>
      </c>
    </row>
    <row r="13" spans="2:9" x14ac:dyDescent="0.25">
      <c r="B13" s="519" t="s">
        <v>2990</v>
      </c>
      <c r="C13" s="520">
        <v>18654.270207459984</v>
      </c>
      <c r="D13" s="520">
        <v>5862.3796238699861</v>
      </c>
      <c r="E13" s="520">
        <v>7747.0162418999889</v>
      </c>
      <c r="F13" s="520">
        <v>12774.410719170019</v>
      </c>
      <c r="G13" s="520">
        <v>11393.574744219981</v>
      </c>
      <c r="H13" s="520"/>
      <c r="I13" s="520">
        <f t="shared" si="0"/>
        <v>56431.65153661996</v>
      </c>
    </row>
    <row r="14" spans="2:9" x14ac:dyDescent="0.25">
      <c r="B14" s="519" t="s">
        <v>2991</v>
      </c>
      <c r="C14" s="520">
        <v>2092.6752384899992</v>
      </c>
      <c r="D14" s="520">
        <v>179.08755986999998</v>
      </c>
      <c r="E14" s="520">
        <v>101.09859169999997</v>
      </c>
      <c r="F14" s="520">
        <v>495.23448278000018</v>
      </c>
      <c r="G14" s="520">
        <v>728.46357110000054</v>
      </c>
      <c r="H14" s="520"/>
      <c r="I14" s="520">
        <f t="shared" si="0"/>
        <v>3596.5594439399997</v>
      </c>
    </row>
    <row r="15" spans="2:9" x14ac:dyDescent="0.25">
      <c r="B15" s="519" t="s">
        <v>2992</v>
      </c>
      <c r="C15" s="520">
        <v>349.71848133000009</v>
      </c>
      <c r="D15" s="520">
        <v>98.873595570000106</v>
      </c>
      <c r="E15" s="520">
        <v>109.59923711999994</v>
      </c>
      <c r="F15" s="520">
        <v>188.80608651000014</v>
      </c>
      <c r="G15" s="520">
        <v>306.94952604000048</v>
      </c>
      <c r="H15" s="520"/>
      <c r="I15" s="520">
        <f t="shared" si="0"/>
        <v>1053.9469265700009</v>
      </c>
    </row>
    <row r="16" spans="2:9" ht="30" x14ac:dyDescent="0.25">
      <c r="B16" s="519" t="s">
        <v>2993</v>
      </c>
      <c r="C16" s="520"/>
      <c r="D16" s="520">
        <v>0.31533605999999997</v>
      </c>
      <c r="E16" s="520">
        <v>5.4288399999999999E-3</v>
      </c>
      <c r="F16" s="520">
        <v>0.13526526000000003</v>
      </c>
      <c r="G16" s="520"/>
      <c r="H16" s="520"/>
      <c r="I16" s="520">
        <f t="shared" si="0"/>
        <v>0.45603015999999996</v>
      </c>
    </row>
    <row r="17" spans="1:11" x14ac:dyDescent="0.25">
      <c r="B17" s="519" t="s">
        <v>2994</v>
      </c>
      <c r="C17" s="520">
        <v>36.903661299999996</v>
      </c>
      <c r="D17" s="520">
        <v>3.698257809999999</v>
      </c>
      <c r="E17" s="520">
        <v>7.8990406700000007</v>
      </c>
      <c r="F17" s="520">
        <v>23.33709674999999</v>
      </c>
      <c r="G17" s="520">
        <v>9.2207830600000005</v>
      </c>
      <c r="H17" s="520"/>
      <c r="I17" s="520">
        <f t="shared" si="0"/>
        <v>81.058839589999991</v>
      </c>
    </row>
    <row r="18" spans="1:11" x14ac:dyDescent="0.25">
      <c r="B18" s="519" t="s">
        <v>3023</v>
      </c>
      <c r="C18" s="520">
        <v>0.2047263</v>
      </c>
      <c r="D18" s="520">
        <v>2.9028073500000011</v>
      </c>
      <c r="E18" s="520">
        <v>1.3587706700000004</v>
      </c>
      <c r="F18" s="520">
        <v>4.3749628000000005</v>
      </c>
      <c r="G18" s="520">
        <v>4.2747148900000012</v>
      </c>
      <c r="H18" s="520"/>
      <c r="I18" s="520">
        <f t="shared" si="0"/>
        <v>13.115982010000003</v>
      </c>
    </row>
    <row r="19" spans="1:11" ht="30" x14ac:dyDescent="0.25">
      <c r="B19" s="519" t="s">
        <v>3013</v>
      </c>
      <c r="C19" s="520">
        <v>801.26102478999974</v>
      </c>
      <c r="D19" s="520">
        <v>836.79984000000002</v>
      </c>
      <c r="E19" s="520">
        <v>390.5638255799999</v>
      </c>
      <c r="F19" s="520">
        <v>1007.6773888199996</v>
      </c>
      <c r="G19" s="520">
        <v>987.7339522599998</v>
      </c>
      <c r="H19" s="520"/>
      <c r="I19" s="520">
        <f t="shared" si="0"/>
        <v>4024.0360314499994</v>
      </c>
    </row>
    <row r="20" spans="1:11" x14ac:dyDescent="0.25">
      <c r="B20" s="519" t="s">
        <v>146</v>
      </c>
      <c r="C20" s="520"/>
      <c r="D20" s="520"/>
      <c r="E20" s="520">
        <v>4.9204039999999998E-2</v>
      </c>
      <c r="F20" s="520">
        <v>1.4598551100000001</v>
      </c>
      <c r="G20" s="520">
        <v>2.7718174099999997</v>
      </c>
      <c r="H20" s="520"/>
      <c r="I20" s="520">
        <f t="shared" si="0"/>
        <v>4.2808765599999994</v>
      </c>
    </row>
    <row r="21" spans="1:11" x14ac:dyDescent="0.25">
      <c r="C21" s="520"/>
      <c r="D21" s="520"/>
      <c r="E21" s="520"/>
      <c r="F21" s="520"/>
      <c r="G21" s="520"/>
      <c r="H21" s="520"/>
      <c r="I21" s="520"/>
    </row>
    <row r="22" spans="1:11" x14ac:dyDescent="0.25">
      <c r="B22" s="541" t="s">
        <v>148</v>
      </c>
      <c r="C22" s="506">
        <f t="shared" ref="C22:I22" si="1">SUM(C11:C21)</f>
        <v>22253.430266849984</v>
      </c>
      <c r="D22" s="506">
        <f t="shared" si="1"/>
        <v>7663.0157732799871</v>
      </c>
      <c r="E22" s="506">
        <f t="shared" si="1"/>
        <v>8929.0878661499883</v>
      </c>
      <c r="F22" s="506">
        <f t="shared" si="1"/>
        <v>15312.472560220018</v>
      </c>
      <c r="G22" s="506">
        <f t="shared" si="1"/>
        <v>14386.820634809981</v>
      </c>
      <c r="H22" s="506">
        <f t="shared" si="1"/>
        <v>0</v>
      </c>
      <c r="I22" s="506">
        <f t="shared" si="1"/>
        <v>68544.827101309973</v>
      </c>
    </row>
    <row r="24" spans="1:11" x14ac:dyDescent="0.25">
      <c r="A24" s="404"/>
      <c r="B24" s="404"/>
      <c r="C24" s="404"/>
      <c r="D24" s="404"/>
      <c r="E24" s="404"/>
      <c r="F24" s="404"/>
      <c r="G24" s="404"/>
      <c r="H24" s="404"/>
      <c r="I24" s="404"/>
    </row>
    <row r="25" spans="1:11" x14ac:dyDescent="0.25">
      <c r="A25" s="404"/>
      <c r="B25" s="468" t="s">
        <v>3024</v>
      </c>
      <c r="C25" s="404"/>
      <c r="D25" s="404"/>
      <c r="E25" s="404"/>
      <c r="F25" s="404"/>
      <c r="G25" s="404"/>
      <c r="H25" s="404"/>
      <c r="I25" s="404"/>
    </row>
    <row r="26" spans="1:11" x14ac:dyDescent="0.25">
      <c r="A26" s="404"/>
      <c r="B26" s="404"/>
      <c r="C26" s="404"/>
      <c r="D26" s="404"/>
      <c r="E26" s="404"/>
      <c r="F26" s="404"/>
      <c r="G26" s="404"/>
      <c r="H26" s="404"/>
      <c r="I26" s="404"/>
    </row>
    <row r="27" spans="1:11" ht="15.75" x14ac:dyDescent="0.25">
      <c r="A27" s="404"/>
      <c r="B27" s="503" t="s">
        <v>3025</v>
      </c>
      <c r="C27" s="404"/>
      <c r="D27" s="404"/>
      <c r="E27" s="404"/>
      <c r="F27" s="404"/>
      <c r="G27" s="404"/>
      <c r="H27" s="404"/>
      <c r="I27" s="404"/>
    </row>
    <row r="28" spans="1:11" ht="6" customHeight="1" x14ac:dyDescent="0.25">
      <c r="A28" s="404"/>
      <c r="B28" s="503"/>
      <c r="C28" s="404"/>
      <c r="D28" s="404"/>
      <c r="E28" s="404"/>
      <c r="F28" s="404"/>
      <c r="G28" s="404"/>
      <c r="H28" s="404"/>
      <c r="I28" s="404"/>
    </row>
    <row r="29" spans="1:11" x14ac:dyDescent="0.25">
      <c r="A29" s="404"/>
      <c r="B29" s="526" t="s">
        <v>2816</v>
      </c>
      <c r="C29" s="526"/>
      <c r="D29" s="542"/>
      <c r="E29" s="542"/>
      <c r="F29" s="542"/>
      <c r="G29" s="542"/>
      <c r="H29" s="542"/>
      <c r="I29" s="542"/>
      <c r="J29" s="542"/>
      <c r="K29" s="542"/>
    </row>
    <row r="30" spans="1:11" x14ac:dyDescent="0.25">
      <c r="A30" s="404"/>
      <c r="B30" s="441"/>
      <c r="C30" s="441"/>
      <c r="D30" s="441"/>
      <c r="E30" s="441"/>
      <c r="F30" s="441"/>
      <c r="G30" s="441"/>
      <c r="H30" s="441"/>
      <c r="I30" s="441"/>
      <c r="J30" s="441"/>
      <c r="K30" s="441"/>
    </row>
    <row r="31" spans="1:11" x14ac:dyDescent="0.25">
      <c r="A31" s="404"/>
      <c r="B31" s="441"/>
      <c r="C31" s="537" t="s">
        <v>544</v>
      </c>
      <c r="D31" s="537" t="s">
        <v>546</v>
      </c>
      <c r="E31" s="537" t="s">
        <v>548</v>
      </c>
      <c r="F31" s="537" t="s">
        <v>2</v>
      </c>
      <c r="G31" s="537" t="s">
        <v>567</v>
      </c>
      <c r="H31" s="537" t="s">
        <v>577</v>
      </c>
      <c r="I31" s="537" t="s">
        <v>6</v>
      </c>
      <c r="J31" s="543" t="s">
        <v>580</v>
      </c>
      <c r="K31" s="543" t="s">
        <v>3026</v>
      </c>
    </row>
    <row r="32" spans="1:11" x14ac:dyDescent="0.25">
      <c r="A32" s="404"/>
      <c r="B32" s="404"/>
      <c r="C32" s="404"/>
      <c r="D32" s="404"/>
      <c r="E32" s="404"/>
      <c r="F32" s="404"/>
      <c r="G32" s="404"/>
      <c r="H32" s="404"/>
      <c r="I32" s="404"/>
      <c r="J32" s="404"/>
      <c r="K32" s="404"/>
    </row>
    <row r="33" spans="1:11" x14ac:dyDescent="0.25">
      <c r="A33" s="404"/>
      <c r="B33" s="538" t="s">
        <v>2988</v>
      </c>
      <c r="C33" s="544"/>
      <c r="D33" s="544"/>
      <c r="E33" s="544"/>
      <c r="F33" s="544"/>
      <c r="G33" s="544"/>
      <c r="H33" s="544"/>
      <c r="I33" s="544"/>
      <c r="J33" s="544"/>
      <c r="K33" s="544"/>
    </row>
    <row r="34" spans="1:11" x14ac:dyDescent="0.25">
      <c r="A34" s="404"/>
      <c r="B34" s="538" t="s">
        <v>2989</v>
      </c>
      <c r="C34" s="544"/>
      <c r="D34" s="544"/>
      <c r="E34" s="544"/>
      <c r="F34" s="544"/>
      <c r="G34" s="544"/>
      <c r="H34" s="544"/>
      <c r="I34" s="544"/>
      <c r="J34" s="544"/>
      <c r="K34" s="544"/>
    </row>
    <row r="35" spans="1:11" x14ac:dyDescent="0.25">
      <c r="A35" s="404"/>
      <c r="B35" s="538" t="s">
        <v>2990</v>
      </c>
      <c r="C35" s="544"/>
      <c r="D35" s="544"/>
      <c r="E35" s="544"/>
      <c r="F35" s="544"/>
      <c r="G35" s="544"/>
      <c r="H35" s="544"/>
      <c r="I35" s="544"/>
      <c r="J35" s="544"/>
      <c r="K35" s="544"/>
    </row>
    <row r="36" spans="1:11" x14ac:dyDescent="0.25">
      <c r="A36" s="404"/>
      <c r="B36" s="538" t="s">
        <v>2991</v>
      </c>
      <c r="C36" s="544"/>
      <c r="D36" s="544"/>
      <c r="E36" s="544"/>
      <c r="F36" s="544"/>
      <c r="G36" s="544"/>
      <c r="H36" s="544"/>
      <c r="I36" s="544"/>
      <c r="J36" s="544"/>
      <c r="K36" s="544"/>
    </row>
    <row r="37" spans="1:11" x14ac:dyDescent="0.25">
      <c r="A37" s="404"/>
      <c r="B37" s="538" t="s">
        <v>2992</v>
      </c>
      <c r="C37" s="544"/>
      <c r="D37" s="544"/>
      <c r="E37" s="544"/>
      <c r="F37" s="544"/>
      <c r="G37" s="544"/>
      <c r="H37" s="544"/>
      <c r="I37" s="544"/>
      <c r="J37" s="544"/>
      <c r="K37" s="544"/>
    </row>
    <row r="38" spans="1:11" ht="30" x14ac:dyDescent="0.25">
      <c r="A38" s="404"/>
      <c r="B38" s="538" t="s">
        <v>2993</v>
      </c>
      <c r="C38" s="544"/>
      <c r="D38" s="544"/>
      <c r="E38" s="544"/>
      <c r="F38" s="544"/>
      <c r="G38" s="544"/>
      <c r="H38" s="544"/>
      <c r="I38" s="544"/>
      <c r="J38" s="544"/>
      <c r="K38" s="544"/>
    </row>
    <row r="39" spans="1:11" x14ac:dyDescent="0.25">
      <c r="A39" s="404"/>
      <c r="B39" s="538" t="s">
        <v>2994</v>
      </c>
      <c r="C39" s="544"/>
      <c r="D39" s="544"/>
      <c r="E39" s="544"/>
      <c r="F39" s="544"/>
      <c r="G39" s="544"/>
      <c r="H39" s="544"/>
      <c r="I39" s="544"/>
      <c r="J39" s="544"/>
      <c r="K39" s="544"/>
    </row>
    <row r="40" spans="1:11" x14ac:dyDescent="0.25">
      <c r="A40" s="404"/>
      <c r="B40" s="538" t="s">
        <v>3023</v>
      </c>
      <c r="C40" s="544"/>
      <c r="D40" s="544"/>
      <c r="E40" s="544"/>
      <c r="F40" s="544"/>
      <c r="G40" s="544"/>
      <c r="H40" s="544"/>
      <c r="I40" s="544"/>
      <c r="J40" s="544"/>
      <c r="K40" s="544"/>
    </row>
    <row r="41" spans="1:11" ht="30" x14ac:dyDescent="0.25">
      <c r="A41" s="404"/>
      <c r="B41" s="538" t="s">
        <v>3013</v>
      </c>
      <c r="C41" s="544">
        <v>0</v>
      </c>
      <c r="D41" s="544"/>
      <c r="E41" s="544"/>
      <c r="F41" s="544"/>
      <c r="G41" s="544"/>
      <c r="H41" s="544"/>
      <c r="I41" s="544"/>
      <c r="J41" s="544"/>
      <c r="K41" s="544"/>
    </row>
    <row r="42" spans="1:11" x14ac:dyDescent="0.25">
      <c r="A42" s="404"/>
      <c r="B42" s="538" t="s">
        <v>146</v>
      </c>
      <c r="C42" s="544">
        <v>0</v>
      </c>
      <c r="D42" s="544"/>
      <c r="E42" s="544"/>
      <c r="F42" s="544"/>
      <c r="G42" s="544"/>
      <c r="H42" s="544"/>
      <c r="I42" s="544"/>
      <c r="J42" s="544"/>
      <c r="K42" s="544"/>
    </row>
    <row r="43" spans="1:11" x14ac:dyDescent="0.25">
      <c r="A43" s="404"/>
      <c r="B43" s="404"/>
      <c r="C43" s="545"/>
      <c r="D43" s="545"/>
      <c r="E43" s="545"/>
      <c r="F43" s="545"/>
      <c r="G43" s="545"/>
      <c r="H43" s="545"/>
      <c r="I43" s="545"/>
      <c r="J43" s="545"/>
      <c r="K43" s="545"/>
    </row>
    <row r="44" spans="1:11" x14ac:dyDescent="0.25">
      <c r="A44" s="404"/>
      <c r="B44" s="546" t="s">
        <v>148</v>
      </c>
      <c r="C44" s="547">
        <f t="shared" ref="C44:K44" si="2">SUM(C33:C43)</f>
        <v>0</v>
      </c>
      <c r="D44" s="547">
        <f t="shared" si="2"/>
        <v>0</v>
      </c>
      <c r="E44" s="547">
        <f t="shared" si="2"/>
        <v>0</v>
      </c>
      <c r="F44" s="547">
        <f t="shared" si="2"/>
        <v>0</v>
      </c>
      <c r="G44" s="547">
        <f t="shared" si="2"/>
        <v>0</v>
      </c>
      <c r="H44" s="547">
        <f t="shared" si="2"/>
        <v>0</v>
      </c>
      <c r="I44" s="547">
        <f t="shared" si="2"/>
        <v>0</v>
      </c>
      <c r="J44" s="547">
        <f t="shared" si="2"/>
        <v>0</v>
      </c>
      <c r="K44" s="547">
        <f t="shared" si="2"/>
        <v>0</v>
      </c>
    </row>
    <row r="45" spans="1:11" x14ac:dyDescent="0.25">
      <c r="A45" s="404"/>
      <c r="B45" s="404"/>
      <c r="C45" s="404"/>
      <c r="D45" s="404"/>
      <c r="E45" s="404"/>
      <c r="F45" s="404"/>
      <c r="G45" s="404"/>
      <c r="H45" s="404"/>
      <c r="I45" s="404"/>
    </row>
    <row r="46" spans="1:11" x14ac:dyDescent="0.25">
      <c r="A46" s="404"/>
      <c r="B46" s="404"/>
      <c r="C46" s="404"/>
      <c r="D46" s="404"/>
      <c r="E46" s="404"/>
      <c r="F46" s="404"/>
      <c r="G46" s="404"/>
      <c r="H46" s="404"/>
      <c r="I46" s="404"/>
    </row>
    <row r="47" spans="1:11" x14ac:dyDescent="0.25">
      <c r="A47" s="404"/>
      <c r="B47" s="404"/>
      <c r="C47" s="404"/>
      <c r="D47" s="404"/>
      <c r="E47" s="404"/>
      <c r="F47" s="404"/>
      <c r="G47" s="404"/>
      <c r="H47" s="404"/>
      <c r="I47" s="404"/>
    </row>
    <row r="48" spans="1:11" x14ac:dyDescent="0.25">
      <c r="A48" s="404"/>
      <c r="B48" s="404"/>
      <c r="C48" s="404"/>
      <c r="D48" s="404"/>
      <c r="E48" s="404"/>
      <c r="F48" s="404"/>
      <c r="G48" s="404"/>
      <c r="H48" s="404"/>
      <c r="I48" s="404"/>
    </row>
    <row r="49" spans="1:9" ht="15.75" x14ac:dyDescent="0.25">
      <c r="A49" s="404"/>
      <c r="B49" s="503" t="s">
        <v>3027</v>
      </c>
      <c r="C49" s="404"/>
      <c r="D49" s="404"/>
      <c r="E49" s="404"/>
      <c r="F49" s="404"/>
      <c r="G49" s="404"/>
      <c r="H49" s="404"/>
      <c r="I49" s="404"/>
    </row>
    <row r="50" spans="1:9" ht="6" customHeight="1" x14ac:dyDescent="0.25">
      <c r="A50" s="404"/>
      <c r="B50" s="503"/>
      <c r="C50" s="404"/>
      <c r="D50" s="404"/>
      <c r="E50" s="404"/>
      <c r="F50" s="404"/>
      <c r="G50" s="404"/>
      <c r="H50" s="404"/>
      <c r="I50" s="404"/>
    </row>
    <row r="51" spans="1:9" x14ac:dyDescent="0.25">
      <c r="A51" s="404"/>
      <c r="B51" s="526" t="s">
        <v>2816</v>
      </c>
      <c r="C51" s="526"/>
      <c r="D51" s="542"/>
      <c r="E51" s="542"/>
      <c r="F51" s="542"/>
      <c r="G51" s="542"/>
      <c r="H51" s="542"/>
      <c r="I51" s="542"/>
    </row>
    <row r="52" spans="1:9" x14ac:dyDescent="0.25">
      <c r="A52" s="404"/>
      <c r="B52" s="441"/>
      <c r="C52" s="441"/>
      <c r="D52" s="441"/>
      <c r="E52" s="441"/>
      <c r="F52" s="441"/>
      <c r="G52" s="441"/>
      <c r="H52" s="441"/>
      <c r="I52" s="441"/>
    </row>
    <row r="53" spans="1:9" x14ac:dyDescent="0.25">
      <c r="A53" s="404"/>
      <c r="B53" s="441"/>
      <c r="C53" s="537" t="s">
        <v>3028</v>
      </c>
      <c r="D53" s="537" t="s">
        <v>3029</v>
      </c>
      <c r="E53" s="537" t="s">
        <v>3030</v>
      </c>
      <c r="F53" s="537" t="s">
        <v>3031</v>
      </c>
      <c r="G53" s="537" t="s">
        <v>3032</v>
      </c>
      <c r="H53" s="537" t="s">
        <v>3033</v>
      </c>
      <c r="I53" s="537" t="s">
        <v>3034</v>
      </c>
    </row>
    <row r="54" spans="1:9" x14ac:dyDescent="0.25">
      <c r="A54" s="404"/>
      <c r="B54" s="404"/>
      <c r="C54" s="404"/>
      <c r="D54" s="404"/>
      <c r="E54" s="404"/>
      <c r="F54" s="404"/>
      <c r="G54" s="404"/>
      <c r="H54" s="404"/>
      <c r="I54" s="404"/>
    </row>
    <row r="55" spans="1:9" x14ac:dyDescent="0.25">
      <c r="A55" s="404"/>
      <c r="B55" s="538" t="s">
        <v>2988</v>
      </c>
      <c r="C55" s="544"/>
      <c r="D55" s="544"/>
      <c r="E55" s="544"/>
      <c r="F55" s="544"/>
      <c r="G55" s="544"/>
      <c r="H55" s="544"/>
      <c r="I55" s="544"/>
    </row>
    <row r="56" spans="1:9" x14ac:dyDescent="0.25">
      <c r="A56" s="404"/>
      <c r="B56" s="538" t="s">
        <v>2989</v>
      </c>
      <c r="C56" s="544"/>
      <c r="D56" s="544"/>
      <c r="E56" s="544"/>
      <c r="F56" s="544"/>
      <c r="G56" s="544"/>
      <c r="H56" s="544"/>
      <c r="I56" s="544"/>
    </row>
    <row r="57" spans="1:9" x14ac:dyDescent="0.25">
      <c r="A57" s="404"/>
      <c r="B57" s="538" t="s">
        <v>2990</v>
      </c>
      <c r="C57" s="544"/>
      <c r="D57" s="544"/>
      <c r="E57" s="544"/>
      <c r="F57" s="544"/>
      <c r="G57" s="544"/>
      <c r="H57" s="544"/>
      <c r="I57" s="544"/>
    </row>
    <row r="58" spans="1:9" x14ac:dyDescent="0.25">
      <c r="A58" s="404"/>
      <c r="B58" s="538" t="s">
        <v>2991</v>
      </c>
      <c r="C58" s="544"/>
      <c r="D58" s="544"/>
      <c r="E58" s="544"/>
      <c r="F58" s="544"/>
      <c r="G58" s="544"/>
      <c r="H58" s="544"/>
      <c r="I58" s="544"/>
    </row>
    <row r="59" spans="1:9" x14ac:dyDescent="0.25">
      <c r="A59" s="404"/>
      <c r="B59" s="538" t="s">
        <v>2992</v>
      </c>
      <c r="C59" s="544"/>
      <c r="D59" s="544"/>
      <c r="E59" s="544"/>
      <c r="F59" s="544"/>
      <c r="G59" s="544"/>
      <c r="H59" s="544"/>
      <c r="I59" s="544"/>
    </row>
    <row r="60" spans="1:9" ht="30" x14ac:dyDescent="0.25">
      <c r="A60" s="404"/>
      <c r="B60" s="538" t="s">
        <v>2993</v>
      </c>
      <c r="C60" s="544"/>
      <c r="D60" s="544"/>
      <c r="E60" s="544"/>
      <c r="F60" s="544"/>
      <c r="G60" s="544"/>
      <c r="H60" s="544"/>
      <c r="I60" s="544"/>
    </row>
    <row r="61" spans="1:9" x14ac:dyDescent="0.25">
      <c r="A61" s="404"/>
      <c r="B61" s="538" t="s">
        <v>2994</v>
      </c>
      <c r="C61" s="544"/>
      <c r="D61" s="544"/>
      <c r="E61" s="544"/>
      <c r="F61" s="544"/>
      <c r="G61" s="544"/>
      <c r="H61" s="544"/>
      <c r="I61" s="544"/>
    </row>
    <row r="62" spans="1:9" x14ac:dyDescent="0.25">
      <c r="A62" s="404"/>
      <c r="B62" s="538" t="s">
        <v>3012</v>
      </c>
      <c r="C62" s="544"/>
      <c r="D62" s="544"/>
      <c r="E62" s="544"/>
      <c r="F62" s="544"/>
      <c r="G62" s="544"/>
      <c r="H62" s="544"/>
      <c r="I62" s="544"/>
    </row>
    <row r="63" spans="1:9" ht="30" x14ac:dyDescent="0.25">
      <c r="A63" s="404"/>
      <c r="B63" s="538" t="s">
        <v>3013</v>
      </c>
      <c r="C63" s="544"/>
      <c r="D63" s="544"/>
      <c r="E63" s="544"/>
      <c r="F63" s="544"/>
      <c r="G63" s="544"/>
      <c r="H63" s="544"/>
      <c r="I63" s="544"/>
    </row>
    <row r="64" spans="1:9" x14ac:dyDescent="0.25">
      <c r="A64" s="404"/>
      <c r="B64" s="538" t="s">
        <v>146</v>
      </c>
      <c r="C64" s="544"/>
      <c r="D64" s="544"/>
      <c r="E64" s="544"/>
      <c r="F64" s="544"/>
      <c r="G64" s="544"/>
      <c r="H64" s="544"/>
      <c r="I64" s="544"/>
    </row>
    <row r="65" spans="1:9" x14ac:dyDescent="0.25">
      <c r="A65" s="404"/>
      <c r="B65" s="404"/>
      <c r="C65" s="545"/>
      <c r="D65" s="545"/>
      <c r="E65" s="545"/>
      <c r="F65" s="545"/>
      <c r="G65" s="545"/>
      <c r="H65" s="545"/>
      <c r="I65" s="545"/>
    </row>
    <row r="66" spans="1:9" x14ac:dyDescent="0.25">
      <c r="A66" s="404"/>
      <c r="B66" s="546" t="s">
        <v>148</v>
      </c>
      <c r="C66" s="547"/>
      <c r="D66" s="547"/>
      <c r="E66" s="547"/>
      <c r="F66" s="547"/>
      <c r="G66" s="547"/>
      <c r="H66" s="547"/>
      <c r="I66" s="547"/>
    </row>
    <row r="67" spans="1:9" x14ac:dyDescent="0.25">
      <c r="A67" s="404"/>
      <c r="B67" s="404"/>
      <c r="C67" s="404"/>
      <c r="D67" s="404"/>
      <c r="E67" s="404"/>
      <c r="F67" s="404"/>
      <c r="G67" s="404"/>
      <c r="H67" s="404"/>
      <c r="I67" s="404"/>
    </row>
    <row r="68" spans="1:9" x14ac:dyDescent="0.25">
      <c r="A68" s="404"/>
      <c r="B68" s="404"/>
      <c r="C68" s="404"/>
      <c r="D68" s="404"/>
      <c r="E68" s="404"/>
      <c r="F68" s="404"/>
      <c r="G68" s="404"/>
      <c r="H68" s="404"/>
      <c r="I68" s="404"/>
    </row>
    <row r="69" spans="1:9" x14ac:dyDescent="0.25">
      <c r="A69" s="404"/>
      <c r="B69" s="404"/>
      <c r="C69" s="404"/>
      <c r="D69" s="404"/>
      <c r="E69" s="404"/>
      <c r="F69" s="404"/>
      <c r="G69" s="404"/>
      <c r="H69" s="404"/>
      <c r="I69" s="404"/>
    </row>
    <row r="71" spans="1:9" x14ac:dyDescent="0.25">
      <c r="I71" s="415" t="s">
        <v>2889</v>
      </c>
    </row>
  </sheetData>
  <hyperlinks>
    <hyperlink ref="I71" location="Contents!A1" display="To Frontpage" xr:uid="{71461725-470B-4B21-9547-3920F805BB3F}"/>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D9836-0058-4212-B808-0FDA1F434BB7}">
  <sheetPr>
    <tabColor rgb="FF243386"/>
    <pageSetUpPr fitToPage="1"/>
  </sheetPr>
  <dimension ref="B5:N64"/>
  <sheetViews>
    <sheetView topLeftCell="A25" zoomScale="70" zoomScaleNormal="70" workbookViewId="0">
      <selection activeCell="C37" sqref="C37:L38"/>
    </sheetView>
  </sheetViews>
  <sheetFormatPr defaultColWidth="9.140625" defaultRowHeight="15" x14ac:dyDescent="0.25"/>
  <cols>
    <col min="1" max="1" width="4.7109375" style="347" customWidth="1"/>
    <col min="2" max="2" width="26.28515625" style="347" customWidth="1"/>
    <col min="3" max="12" width="17.7109375" style="347" customWidth="1"/>
    <col min="13" max="13" width="18" style="347" customWidth="1"/>
    <col min="14" max="16384" width="9.140625" style="347"/>
  </cols>
  <sheetData>
    <row r="5" spans="2:13" ht="15.75" x14ac:dyDescent="0.25">
      <c r="B5" s="491" t="s">
        <v>3035</v>
      </c>
    </row>
    <row r="6" spans="2:13" x14ac:dyDescent="0.25">
      <c r="B6" s="512" t="s">
        <v>2818</v>
      </c>
      <c r="C6" s="540"/>
      <c r="D6" s="540"/>
      <c r="E6" s="540"/>
      <c r="F6" s="540"/>
      <c r="G6" s="540"/>
      <c r="H6" s="540"/>
      <c r="I6" s="540"/>
      <c r="J6" s="540"/>
      <c r="K6" s="540"/>
      <c r="L6" s="540"/>
      <c r="M6" s="540"/>
    </row>
    <row r="7" spans="2:13" x14ac:dyDescent="0.25">
      <c r="B7" s="427"/>
      <c r="C7" s="427"/>
      <c r="D7" s="427"/>
      <c r="E7" s="427"/>
      <c r="F7" s="427"/>
      <c r="G7" s="427"/>
      <c r="H7" s="427"/>
      <c r="I7" s="427"/>
      <c r="J7" s="427"/>
      <c r="K7" s="427"/>
      <c r="L7" s="427"/>
      <c r="M7" s="427"/>
    </row>
    <row r="8" spans="2:13" ht="45" x14ac:dyDescent="0.25">
      <c r="B8" s="427"/>
      <c r="C8" s="495" t="s">
        <v>2988</v>
      </c>
      <c r="D8" s="495" t="s">
        <v>2989</v>
      </c>
      <c r="E8" s="495" t="s">
        <v>2990</v>
      </c>
      <c r="F8" s="495" t="s">
        <v>2991</v>
      </c>
      <c r="G8" s="495" t="s">
        <v>2992</v>
      </c>
      <c r="H8" s="495" t="s">
        <v>2993</v>
      </c>
      <c r="I8" s="495" t="s">
        <v>2994</v>
      </c>
      <c r="J8" s="495" t="s">
        <v>812</v>
      </c>
      <c r="K8" s="495" t="s">
        <v>2995</v>
      </c>
      <c r="L8" s="495" t="s">
        <v>146</v>
      </c>
      <c r="M8" s="496" t="s">
        <v>148</v>
      </c>
    </row>
    <row r="9" spans="2:13" x14ac:dyDescent="0.25">
      <c r="B9" s="404" t="s">
        <v>3036</v>
      </c>
      <c r="M9" s="462">
        <f t="shared" ref="M9:M19" si="0">SUM(C9:L9)</f>
        <v>0</v>
      </c>
    </row>
    <row r="10" spans="2:13" x14ac:dyDescent="0.25">
      <c r="B10" s="404" t="s">
        <v>3037</v>
      </c>
      <c r="C10" s="520"/>
      <c r="D10" s="520"/>
      <c r="E10" s="520"/>
      <c r="F10" s="520">
        <v>219.26899999999995</v>
      </c>
      <c r="G10" s="520"/>
      <c r="H10" s="520"/>
      <c r="I10" s="520"/>
      <c r="J10" s="520"/>
      <c r="K10" s="520">
        <v>180.32000000000005</v>
      </c>
      <c r="L10" s="520"/>
      <c r="M10" s="462">
        <f t="shared" si="0"/>
        <v>399.589</v>
      </c>
    </row>
    <row r="11" spans="2:13" ht="30" customHeight="1" x14ac:dyDescent="0.25">
      <c r="B11" s="538" t="s">
        <v>3038</v>
      </c>
      <c r="C11" s="520">
        <f t="shared" ref="C11:L11" si="1">SUM(C12:C15)</f>
        <v>0</v>
      </c>
      <c r="D11" s="520">
        <f t="shared" si="1"/>
        <v>0</v>
      </c>
      <c r="E11" s="520">
        <f t="shared" si="1"/>
        <v>0</v>
      </c>
      <c r="F11" s="520">
        <f t="shared" si="1"/>
        <v>37.439440279999999</v>
      </c>
      <c r="G11" s="520">
        <f t="shared" si="1"/>
        <v>5.64874542</v>
      </c>
      <c r="H11" s="520">
        <f t="shared" si="1"/>
        <v>0</v>
      </c>
      <c r="I11" s="520">
        <f t="shared" si="1"/>
        <v>0</v>
      </c>
      <c r="J11" s="520">
        <f t="shared" si="1"/>
        <v>0</v>
      </c>
      <c r="K11" s="520">
        <f t="shared" si="1"/>
        <v>117.28393474000001</v>
      </c>
      <c r="L11" s="520">
        <f t="shared" si="1"/>
        <v>0</v>
      </c>
      <c r="M11" s="462">
        <f t="shared" si="0"/>
        <v>160.37212044</v>
      </c>
    </row>
    <row r="12" spans="2:13" x14ac:dyDescent="0.25">
      <c r="B12" s="548" t="s">
        <v>3039</v>
      </c>
      <c r="C12" s="520"/>
      <c r="D12" s="520"/>
      <c r="E12" s="520"/>
      <c r="F12" s="520"/>
      <c r="G12" s="520"/>
      <c r="H12" s="520"/>
      <c r="I12" s="520"/>
      <c r="J12" s="520"/>
      <c r="K12" s="520"/>
      <c r="L12" s="520"/>
      <c r="M12" s="462">
        <f t="shared" si="0"/>
        <v>0</v>
      </c>
    </row>
    <row r="13" spans="2:13" x14ac:dyDescent="0.25">
      <c r="B13" s="548" t="s">
        <v>3040</v>
      </c>
      <c r="C13" s="520"/>
      <c r="D13" s="520"/>
      <c r="E13" s="520"/>
      <c r="F13" s="520">
        <v>0.51892131000000008</v>
      </c>
      <c r="G13" s="520">
        <v>5.5519295399999997</v>
      </c>
      <c r="H13" s="520"/>
      <c r="I13" s="520"/>
      <c r="J13" s="520"/>
      <c r="K13" s="520">
        <v>28.790567929999998</v>
      </c>
      <c r="L13" s="520"/>
      <c r="M13" s="462">
        <f t="shared" si="0"/>
        <v>34.861418779999994</v>
      </c>
    </row>
    <row r="14" spans="2:13" x14ac:dyDescent="0.25">
      <c r="B14" s="549" t="s">
        <v>3041</v>
      </c>
      <c r="C14" s="520"/>
      <c r="D14" s="520"/>
      <c r="E14" s="520"/>
      <c r="F14" s="520">
        <v>36.920518969999996</v>
      </c>
      <c r="G14" s="520">
        <v>9.6815879999999993E-2</v>
      </c>
      <c r="H14" s="520"/>
      <c r="I14" s="520"/>
      <c r="J14" s="520"/>
      <c r="K14" s="520">
        <v>88.493366810000012</v>
      </c>
      <c r="L14" s="520"/>
      <c r="M14" s="462">
        <f t="shared" si="0"/>
        <v>125.51070166000001</v>
      </c>
    </row>
    <row r="15" spans="2:13" x14ac:dyDescent="0.25">
      <c r="B15" s="549" t="s">
        <v>3042</v>
      </c>
      <c r="C15" s="520"/>
      <c r="D15" s="520"/>
      <c r="E15" s="520"/>
      <c r="F15" s="520"/>
      <c r="G15" s="520"/>
      <c r="H15" s="520"/>
      <c r="I15" s="520"/>
      <c r="J15" s="520"/>
      <c r="K15" s="520"/>
      <c r="L15" s="520"/>
      <c r="M15" s="462">
        <f t="shared" si="0"/>
        <v>0</v>
      </c>
    </row>
    <row r="16" spans="2:13" x14ac:dyDescent="0.25">
      <c r="B16" s="404" t="s">
        <v>3043</v>
      </c>
      <c r="C16" s="520">
        <f t="shared" ref="C16:L16" si="2">SUM(C17:C18)</f>
        <v>0</v>
      </c>
      <c r="D16" s="520">
        <f t="shared" si="2"/>
        <v>0</v>
      </c>
      <c r="E16" s="520">
        <f t="shared" si="2"/>
        <v>0</v>
      </c>
      <c r="F16" s="520">
        <f t="shared" si="2"/>
        <v>0</v>
      </c>
      <c r="G16" s="520">
        <f t="shared" si="2"/>
        <v>0</v>
      </c>
      <c r="H16" s="520">
        <f t="shared" si="2"/>
        <v>0</v>
      </c>
      <c r="I16" s="520">
        <f t="shared" si="2"/>
        <v>0</v>
      </c>
      <c r="J16" s="520">
        <f t="shared" si="2"/>
        <v>0</v>
      </c>
      <c r="K16" s="520">
        <f t="shared" si="2"/>
        <v>0</v>
      </c>
      <c r="L16" s="520">
        <f t="shared" si="2"/>
        <v>0</v>
      </c>
      <c r="M16" s="462">
        <f t="shared" si="0"/>
        <v>0</v>
      </c>
    </row>
    <row r="17" spans="2:13" x14ac:dyDescent="0.25">
      <c r="B17" s="404" t="s">
        <v>3044</v>
      </c>
      <c r="C17" s="520"/>
      <c r="D17" s="520"/>
      <c r="E17" s="520"/>
      <c r="F17" s="520"/>
      <c r="G17" s="520"/>
      <c r="H17" s="520"/>
      <c r="I17" s="520"/>
      <c r="J17" s="520"/>
      <c r="K17" s="520"/>
      <c r="L17" s="520"/>
      <c r="M17" s="462">
        <f t="shared" si="0"/>
        <v>0</v>
      </c>
    </row>
    <row r="18" spans="2:13" x14ac:dyDescent="0.25">
      <c r="B18" s="347" t="s">
        <v>3045</v>
      </c>
      <c r="C18" s="520"/>
      <c r="D18" s="520"/>
      <c r="E18" s="520"/>
      <c r="F18" s="520"/>
      <c r="G18" s="520"/>
      <c r="H18" s="520"/>
      <c r="I18" s="520"/>
      <c r="J18" s="520"/>
      <c r="K18" s="520"/>
      <c r="L18" s="520"/>
      <c r="M18" s="462">
        <f t="shared" si="0"/>
        <v>0</v>
      </c>
    </row>
    <row r="19" spans="2:13" x14ac:dyDescent="0.25">
      <c r="B19" s="347" t="s">
        <v>146</v>
      </c>
      <c r="C19" s="520">
        <v>0</v>
      </c>
      <c r="D19" s="520">
        <v>0</v>
      </c>
      <c r="E19" s="520">
        <v>0</v>
      </c>
      <c r="F19" s="520">
        <v>0</v>
      </c>
      <c r="G19" s="520">
        <v>0</v>
      </c>
      <c r="H19" s="520">
        <v>0</v>
      </c>
      <c r="I19" s="520">
        <v>0</v>
      </c>
      <c r="J19" s="520">
        <v>0</v>
      </c>
      <c r="K19" s="520">
        <v>0</v>
      </c>
      <c r="L19" s="520">
        <v>0</v>
      </c>
      <c r="M19" s="462">
        <f t="shared" si="0"/>
        <v>0</v>
      </c>
    </row>
    <row r="20" spans="2:13" x14ac:dyDescent="0.25">
      <c r="B20" s="541" t="s">
        <v>148</v>
      </c>
      <c r="C20" s="506">
        <f t="shared" ref="C20:M20" si="3">C10+C11+C16</f>
        <v>0</v>
      </c>
      <c r="D20" s="506">
        <f t="shared" si="3"/>
        <v>0</v>
      </c>
      <c r="E20" s="506">
        <f t="shared" si="3"/>
        <v>0</v>
      </c>
      <c r="F20" s="506">
        <f t="shared" si="3"/>
        <v>256.70844027999993</v>
      </c>
      <c r="G20" s="506">
        <f t="shared" si="3"/>
        <v>5.64874542</v>
      </c>
      <c r="H20" s="506">
        <f t="shared" si="3"/>
        <v>0</v>
      </c>
      <c r="I20" s="506">
        <f t="shared" si="3"/>
        <v>0</v>
      </c>
      <c r="J20" s="506">
        <f t="shared" si="3"/>
        <v>0</v>
      </c>
      <c r="K20" s="506">
        <f t="shared" si="3"/>
        <v>297.60393474000006</v>
      </c>
      <c r="L20" s="506">
        <f t="shared" si="3"/>
        <v>0</v>
      </c>
      <c r="M20" s="506">
        <f t="shared" si="3"/>
        <v>559.96112044000006</v>
      </c>
    </row>
    <row r="21" spans="2:13" x14ac:dyDescent="0.25">
      <c r="B21" s="487" t="s">
        <v>3046</v>
      </c>
    </row>
    <row r="25" spans="2:13" ht="15.75" x14ac:dyDescent="0.25">
      <c r="B25" s="491" t="s">
        <v>3047</v>
      </c>
    </row>
    <row r="26" spans="2:13" x14ac:dyDescent="0.25">
      <c r="B26" s="512" t="s">
        <v>2820</v>
      </c>
      <c r="C26" s="540"/>
      <c r="D26" s="540"/>
      <c r="E26" s="540"/>
      <c r="F26" s="540"/>
      <c r="G26" s="540"/>
      <c r="H26" s="540"/>
      <c r="I26" s="540"/>
      <c r="J26" s="540"/>
      <c r="K26" s="540"/>
      <c r="L26" s="540"/>
      <c r="M26" s="540"/>
    </row>
    <row r="27" spans="2:13" x14ac:dyDescent="0.25">
      <c r="B27" s="427"/>
      <c r="C27" s="427"/>
      <c r="D27" s="427"/>
      <c r="E27" s="427"/>
      <c r="F27" s="427"/>
      <c r="G27" s="427"/>
      <c r="H27" s="427"/>
      <c r="I27" s="427"/>
      <c r="J27" s="427"/>
      <c r="K27" s="427"/>
      <c r="L27" s="427"/>
      <c r="M27" s="427"/>
    </row>
    <row r="28" spans="2:13" ht="45" x14ac:dyDescent="0.25">
      <c r="B28" s="427"/>
      <c r="C28" s="495" t="s">
        <v>2988</v>
      </c>
      <c r="D28" s="495" t="s">
        <v>2989</v>
      </c>
      <c r="E28" s="495" t="s">
        <v>2990</v>
      </c>
      <c r="F28" s="495" t="s">
        <v>2991</v>
      </c>
      <c r="G28" s="495" t="s">
        <v>2992</v>
      </c>
      <c r="H28" s="495" t="s">
        <v>2993</v>
      </c>
      <c r="I28" s="495" t="s">
        <v>2994</v>
      </c>
      <c r="J28" s="495" t="s">
        <v>812</v>
      </c>
      <c r="K28" s="495" t="s">
        <v>2995</v>
      </c>
      <c r="L28" s="495" t="s">
        <v>146</v>
      </c>
      <c r="M28" s="496" t="s">
        <v>148</v>
      </c>
    </row>
    <row r="29" spans="2:13" x14ac:dyDescent="0.25">
      <c r="B29" s="404" t="s">
        <v>3036</v>
      </c>
      <c r="C29" s="520">
        <v>14.24780867</v>
      </c>
      <c r="D29" s="520"/>
      <c r="E29" s="520">
        <v>12113.329366720016</v>
      </c>
      <c r="F29" s="520">
        <v>2454.1113924900028</v>
      </c>
      <c r="G29" s="520">
        <v>868.12397812999768</v>
      </c>
      <c r="H29" s="520"/>
      <c r="I29" s="520">
        <v>25.863391969999995</v>
      </c>
      <c r="J29" s="520"/>
      <c r="K29" s="520">
        <v>46.716854360000006</v>
      </c>
      <c r="L29" s="520">
        <v>2.3290656099999998</v>
      </c>
      <c r="M29" s="462">
        <f t="shared" ref="M29:M39" si="4">SUM(C29:L29)</f>
        <v>15524.721857950015</v>
      </c>
    </row>
    <row r="30" spans="2:13" x14ac:dyDescent="0.25">
      <c r="B30" s="404" t="s">
        <v>3037</v>
      </c>
      <c r="C30" s="520">
        <v>813.90768496000055</v>
      </c>
      <c r="D30" s="520">
        <v>34.233994960000004</v>
      </c>
      <c r="E30" s="520">
        <v>1306.1036444800022</v>
      </c>
      <c r="F30" s="520">
        <v>838.76787758999967</v>
      </c>
      <c r="G30" s="520">
        <v>174.61324901000006</v>
      </c>
      <c r="H30" s="520">
        <v>0.45603015999999996</v>
      </c>
      <c r="I30" s="520">
        <v>47.085432470000008</v>
      </c>
      <c r="J30" s="520">
        <v>13.115982010000003</v>
      </c>
      <c r="K30" s="520">
        <v>3093.193503519999</v>
      </c>
      <c r="L30" s="520">
        <v>1.95181095</v>
      </c>
      <c r="M30" s="462">
        <f t="shared" si="4"/>
        <v>6323.4292101100018</v>
      </c>
    </row>
    <row r="31" spans="2:13" ht="30" x14ac:dyDescent="0.25">
      <c r="B31" s="538" t="s">
        <v>3038</v>
      </c>
      <c r="C31" s="520">
        <f t="shared" ref="C31:L31" si="5">SUM(C32:C35)</f>
        <v>0.39563810000000005</v>
      </c>
      <c r="D31" s="520">
        <f t="shared" si="5"/>
        <v>0</v>
      </c>
      <c r="E31" s="520">
        <f t="shared" si="5"/>
        <v>43005.745688600051</v>
      </c>
      <c r="F31" s="520">
        <f t="shared" si="5"/>
        <v>41.17796732</v>
      </c>
      <c r="G31" s="520">
        <f t="shared" si="5"/>
        <v>5.5609540099999997</v>
      </c>
      <c r="H31" s="520">
        <f t="shared" si="5"/>
        <v>0</v>
      </c>
      <c r="I31" s="520">
        <f t="shared" si="5"/>
        <v>6.9993447100000008</v>
      </c>
      <c r="J31" s="520">
        <f t="shared" si="5"/>
        <v>0</v>
      </c>
      <c r="K31" s="520">
        <f t="shared" si="5"/>
        <v>429.69088736000003</v>
      </c>
      <c r="L31" s="520">
        <f t="shared" si="5"/>
        <v>0</v>
      </c>
      <c r="M31" s="462">
        <f t="shared" si="4"/>
        <v>43489.570480100047</v>
      </c>
    </row>
    <row r="32" spans="2:13" x14ac:dyDescent="0.25">
      <c r="B32" s="548" t="s">
        <v>3039</v>
      </c>
      <c r="C32" s="520"/>
      <c r="D32" s="520"/>
      <c r="E32" s="520"/>
      <c r="F32" s="520"/>
      <c r="G32" s="520"/>
      <c r="H32" s="520"/>
      <c r="I32" s="520"/>
      <c r="J32" s="520"/>
      <c r="K32" s="520"/>
      <c r="L32" s="520"/>
      <c r="M32" s="462">
        <f t="shared" si="4"/>
        <v>0</v>
      </c>
    </row>
    <row r="33" spans="2:13" x14ac:dyDescent="0.25">
      <c r="B33" s="548" t="s">
        <v>3040</v>
      </c>
      <c r="C33" s="520"/>
      <c r="D33" s="520"/>
      <c r="E33" s="520">
        <v>11.153325370000001</v>
      </c>
      <c r="F33" s="520">
        <v>14.17309171</v>
      </c>
      <c r="G33" s="520"/>
      <c r="H33" s="520"/>
      <c r="I33" s="520">
        <v>0.42605111000000001</v>
      </c>
      <c r="J33" s="520"/>
      <c r="K33" s="520">
        <v>206.41686799000004</v>
      </c>
      <c r="L33" s="520"/>
      <c r="M33" s="462">
        <f t="shared" si="4"/>
        <v>232.16933618000004</v>
      </c>
    </row>
    <row r="34" spans="2:13" x14ac:dyDescent="0.25">
      <c r="B34" s="549" t="s">
        <v>3041</v>
      </c>
      <c r="C34" s="520"/>
      <c r="D34" s="520"/>
      <c r="E34" s="520">
        <v>877.11602814999992</v>
      </c>
      <c r="F34" s="520">
        <v>27.004875609999999</v>
      </c>
      <c r="G34" s="520">
        <v>5.5609540099999997</v>
      </c>
      <c r="H34" s="520"/>
      <c r="I34" s="520">
        <v>6.5732936000000004</v>
      </c>
      <c r="J34" s="520"/>
      <c r="K34" s="520">
        <v>196.48416760000001</v>
      </c>
      <c r="L34" s="520"/>
      <c r="M34" s="462">
        <f t="shared" si="4"/>
        <v>1112.7393189700001</v>
      </c>
    </row>
    <row r="35" spans="2:13" x14ac:dyDescent="0.25">
      <c r="B35" s="549" t="s">
        <v>3042</v>
      </c>
      <c r="C35" s="520">
        <v>0.39563810000000005</v>
      </c>
      <c r="D35" s="520"/>
      <c r="E35" s="520">
        <v>42117.476335080049</v>
      </c>
      <c r="F35" s="520"/>
      <c r="G35" s="520"/>
      <c r="H35" s="520"/>
      <c r="I35" s="520"/>
      <c r="J35" s="520"/>
      <c r="K35" s="520">
        <v>26.789851770000002</v>
      </c>
      <c r="L35" s="520"/>
      <c r="M35" s="462">
        <f t="shared" si="4"/>
        <v>42144.661824950053</v>
      </c>
    </row>
    <row r="36" spans="2:13" x14ac:dyDescent="0.25">
      <c r="B36" s="404" t="s">
        <v>3043</v>
      </c>
      <c r="C36" s="520">
        <f t="shared" ref="C36:L36" si="6">SUM(C37:C38)</f>
        <v>2380.2606912700021</v>
      </c>
      <c r="D36" s="520">
        <f t="shared" si="6"/>
        <v>96.675616449999993</v>
      </c>
      <c r="E36" s="520">
        <f t="shared" si="6"/>
        <v>6.4728368200000004</v>
      </c>
      <c r="F36" s="520">
        <f t="shared" si="6"/>
        <v>5.7937662599999999</v>
      </c>
      <c r="G36" s="520">
        <f t="shared" si="6"/>
        <v>0</v>
      </c>
      <c r="H36" s="520">
        <f t="shared" si="6"/>
        <v>0</v>
      </c>
      <c r="I36" s="520">
        <f t="shared" si="6"/>
        <v>1.11067044</v>
      </c>
      <c r="J36" s="520">
        <f t="shared" si="6"/>
        <v>0</v>
      </c>
      <c r="K36" s="520">
        <f t="shared" si="6"/>
        <v>156.83085146999997</v>
      </c>
      <c r="L36" s="520">
        <f t="shared" si="6"/>
        <v>0</v>
      </c>
      <c r="M36" s="462">
        <f t="shared" si="4"/>
        <v>2647.1444327100016</v>
      </c>
    </row>
    <row r="37" spans="2:13" x14ac:dyDescent="0.25">
      <c r="B37" s="404" t="s">
        <v>3044</v>
      </c>
      <c r="C37" s="520"/>
      <c r="D37" s="520"/>
      <c r="E37" s="520"/>
      <c r="F37" s="520"/>
      <c r="G37" s="520"/>
      <c r="H37" s="520"/>
      <c r="I37" s="520"/>
      <c r="J37" s="520"/>
      <c r="K37" s="520">
        <v>55.370753339999993</v>
      </c>
      <c r="L37" s="520"/>
      <c r="M37" s="462">
        <f t="shared" si="4"/>
        <v>55.370753339999993</v>
      </c>
    </row>
    <row r="38" spans="2:13" x14ac:dyDescent="0.25">
      <c r="B38" s="347" t="s">
        <v>3045</v>
      </c>
      <c r="C38" s="520">
        <v>2380.2606912700021</v>
      </c>
      <c r="D38" s="520">
        <v>96.675616449999993</v>
      </c>
      <c r="E38" s="520">
        <v>6.4728368200000004</v>
      </c>
      <c r="F38" s="520">
        <v>5.7937662599999999</v>
      </c>
      <c r="G38" s="520"/>
      <c r="H38" s="520"/>
      <c r="I38" s="520">
        <v>1.11067044</v>
      </c>
      <c r="J38" s="520"/>
      <c r="K38" s="520">
        <v>101.46009812999998</v>
      </c>
      <c r="L38" s="520"/>
      <c r="M38" s="462">
        <f t="shared" si="4"/>
        <v>2591.7736793700019</v>
      </c>
    </row>
    <row r="39" spans="2:13" x14ac:dyDescent="0.25">
      <c r="B39" s="347" t="s">
        <v>3048</v>
      </c>
      <c r="C39" s="520">
        <v>0</v>
      </c>
      <c r="D39" s="520">
        <v>0</v>
      </c>
      <c r="E39" s="520">
        <v>0</v>
      </c>
      <c r="F39" s="520">
        <v>0</v>
      </c>
      <c r="G39" s="520">
        <v>0</v>
      </c>
      <c r="H39" s="520">
        <v>0</v>
      </c>
      <c r="I39" s="520">
        <v>0</v>
      </c>
      <c r="J39" s="520">
        <v>0</v>
      </c>
      <c r="K39" s="520">
        <v>0</v>
      </c>
      <c r="L39" s="520">
        <v>0</v>
      </c>
      <c r="M39" s="462">
        <f t="shared" si="4"/>
        <v>0</v>
      </c>
    </row>
    <row r="40" spans="2:13" x14ac:dyDescent="0.25">
      <c r="B40" s="541" t="s">
        <v>148</v>
      </c>
      <c r="C40" s="506">
        <f>C30+C31+C36+C29</f>
        <v>3208.8118230000023</v>
      </c>
      <c r="D40" s="506">
        <f t="shared" ref="D40:L40" si="7">D30+D31+D36+D29</f>
        <v>130.90961141</v>
      </c>
      <c r="E40" s="506">
        <f t="shared" si="7"/>
        <v>56431.651536620077</v>
      </c>
      <c r="F40" s="506">
        <f t="shared" si="7"/>
        <v>3339.8510036600023</v>
      </c>
      <c r="G40" s="506">
        <f t="shared" si="7"/>
        <v>1048.2981811499976</v>
      </c>
      <c r="H40" s="506">
        <f t="shared" si="7"/>
        <v>0.45603015999999996</v>
      </c>
      <c r="I40" s="506">
        <f t="shared" si="7"/>
        <v>81.058839590000005</v>
      </c>
      <c r="J40" s="506">
        <f t="shared" si="7"/>
        <v>13.115982010000003</v>
      </c>
      <c r="K40" s="506">
        <f t="shared" si="7"/>
        <v>3726.4320967099993</v>
      </c>
      <c r="L40" s="506">
        <f t="shared" si="7"/>
        <v>4.2808765599999994</v>
      </c>
      <c r="M40" s="506">
        <f>M30+M31+M36+M29</f>
        <v>67984.865980870061</v>
      </c>
    </row>
    <row r="45" spans="2:13" ht="15.75" x14ac:dyDescent="0.25">
      <c r="B45" s="491" t="s">
        <v>3049</v>
      </c>
    </row>
    <row r="46" spans="2:13" x14ac:dyDescent="0.25">
      <c r="B46" s="512" t="s">
        <v>2822</v>
      </c>
      <c r="C46" s="540"/>
      <c r="D46" s="540"/>
      <c r="E46" s="540"/>
      <c r="F46" s="540"/>
      <c r="G46" s="540"/>
      <c r="H46" s="540"/>
      <c r="I46" s="540"/>
      <c r="J46" s="540"/>
      <c r="K46" s="540"/>
      <c r="L46" s="540"/>
      <c r="M46" s="540"/>
    </row>
    <row r="47" spans="2:13" x14ac:dyDescent="0.25">
      <c r="B47" s="427"/>
      <c r="C47" s="427"/>
      <c r="D47" s="427"/>
      <c r="E47" s="427"/>
      <c r="F47" s="427"/>
      <c r="G47" s="427"/>
      <c r="H47" s="427"/>
      <c r="I47" s="427"/>
      <c r="J47" s="427"/>
      <c r="K47" s="427"/>
      <c r="L47" s="427"/>
      <c r="M47" s="427"/>
    </row>
    <row r="48" spans="2:13" ht="45" x14ac:dyDescent="0.25">
      <c r="B48" s="427"/>
      <c r="C48" s="495" t="s">
        <v>2988</v>
      </c>
      <c r="D48" s="495" t="s">
        <v>2989</v>
      </c>
      <c r="E48" s="495" t="s">
        <v>2990</v>
      </c>
      <c r="F48" s="495" t="s">
        <v>2991</v>
      </c>
      <c r="G48" s="495" t="s">
        <v>2992</v>
      </c>
      <c r="H48" s="495" t="s">
        <v>2993</v>
      </c>
      <c r="I48" s="495" t="s">
        <v>2994</v>
      </c>
      <c r="J48" s="495" t="s">
        <v>812</v>
      </c>
      <c r="K48" s="495" t="s">
        <v>2995</v>
      </c>
      <c r="L48" s="495" t="s">
        <v>146</v>
      </c>
      <c r="M48" s="496" t="s">
        <v>148</v>
      </c>
    </row>
    <row r="49" spans="2:14" x14ac:dyDescent="0.25">
      <c r="B49" s="404" t="s">
        <v>3036</v>
      </c>
      <c r="C49" s="462">
        <f t="shared" ref="C49:M59" si="8">C9+C29</f>
        <v>14.24780867</v>
      </c>
      <c r="D49" s="462">
        <f t="shared" si="8"/>
        <v>0</v>
      </c>
      <c r="E49" s="462">
        <f t="shared" si="8"/>
        <v>12113.329366720016</v>
      </c>
      <c r="F49" s="462">
        <f t="shared" si="8"/>
        <v>2454.1113924900028</v>
      </c>
      <c r="G49" s="462">
        <f t="shared" si="8"/>
        <v>868.12397812999768</v>
      </c>
      <c r="H49" s="462">
        <f t="shared" si="8"/>
        <v>0</v>
      </c>
      <c r="I49" s="462">
        <f t="shared" si="8"/>
        <v>25.863391969999995</v>
      </c>
      <c r="J49" s="462">
        <f t="shared" si="8"/>
        <v>0</v>
      </c>
      <c r="K49" s="462">
        <f t="shared" si="8"/>
        <v>46.716854360000006</v>
      </c>
      <c r="L49" s="462">
        <f t="shared" si="8"/>
        <v>2.3290656099999998</v>
      </c>
      <c r="M49" s="462">
        <f t="shared" si="8"/>
        <v>15524.721857950015</v>
      </c>
    </row>
    <row r="50" spans="2:14" x14ac:dyDescent="0.25">
      <c r="B50" s="404" t="s">
        <v>3037</v>
      </c>
      <c r="C50" s="462">
        <f t="shared" si="8"/>
        <v>813.90768496000055</v>
      </c>
      <c r="D50" s="462">
        <f t="shared" si="8"/>
        <v>34.233994960000004</v>
      </c>
      <c r="E50" s="462">
        <f t="shared" si="8"/>
        <v>1306.1036444800022</v>
      </c>
      <c r="F50" s="462">
        <f t="shared" si="8"/>
        <v>1058.0368775899997</v>
      </c>
      <c r="G50" s="462">
        <f t="shared" si="8"/>
        <v>174.61324901000006</v>
      </c>
      <c r="H50" s="462">
        <f t="shared" si="8"/>
        <v>0.45603015999999996</v>
      </c>
      <c r="I50" s="462">
        <f t="shared" si="8"/>
        <v>47.085432470000008</v>
      </c>
      <c r="J50" s="462">
        <f t="shared" si="8"/>
        <v>13.115982010000003</v>
      </c>
      <c r="K50" s="462">
        <f t="shared" si="8"/>
        <v>3273.5135035199992</v>
      </c>
      <c r="L50" s="462">
        <f t="shared" si="8"/>
        <v>1.95181095</v>
      </c>
      <c r="M50" s="462">
        <f t="shared" si="8"/>
        <v>6723.0182101100017</v>
      </c>
    </row>
    <row r="51" spans="2:14" ht="30" x14ac:dyDescent="0.25">
      <c r="B51" s="538" t="s">
        <v>3038</v>
      </c>
      <c r="C51" s="462">
        <f t="shared" si="8"/>
        <v>0.39563810000000005</v>
      </c>
      <c r="D51" s="462">
        <f t="shared" si="8"/>
        <v>0</v>
      </c>
      <c r="E51" s="462">
        <f t="shared" si="8"/>
        <v>43005.745688600051</v>
      </c>
      <c r="F51" s="462">
        <f t="shared" si="8"/>
        <v>78.617407600000007</v>
      </c>
      <c r="G51" s="462">
        <f t="shared" si="8"/>
        <v>11.209699430000001</v>
      </c>
      <c r="H51" s="462">
        <f t="shared" si="8"/>
        <v>0</v>
      </c>
      <c r="I51" s="462">
        <f t="shared" si="8"/>
        <v>6.9993447100000008</v>
      </c>
      <c r="J51" s="462">
        <f t="shared" si="8"/>
        <v>0</v>
      </c>
      <c r="K51" s="462">
        <f t="shared" si="8"/>
        <v>546.97482209999998</v>
      </c>
      <c r="L51" s="462">
        <f t="shared" si="8"/>
        <v>0</v>
      </c>
      <c r="M51" s="462">
        <f t="shared" si="8"/>
        <v>43649.942600540046</v>
      </c>
    </row>
    <row r="52" spans="2:14" x14ac:dyDescent="0.25">
      <c r="B52" s="548" t="s">
        <v>3039</v>
      </c>
      <c r="C52" s="462">
        <f t="shared" si="8"/>
        <v>0</v>
      </c>
      <c r="D52" s="462">
        <f t="shared" si="8"/>
        <v>0</v>
      </c>
      <c r="E52" s="462">
        <f t="shared" si="8"/>
        <v>0</v>
      </c>
      <c r="F52" s="462">
        <f t="shared" si="8"/>
        <v>0</v>
      </c>
      <c r="G52" s="462">
        <f t="shared" si="8"/>
        <v>0</v>
      </c>
      <c r="H52" s="462">
        <f t="shared" si="8"/>
        <v>0</v>
      </c>
      <c r="I52" s="462">
        <f t="shared" si="8"/>
        <v>0</v>
      </c>
      <c r="J52" s="462">
        <f t="shared" si="8"/>
        <v>0</v>
      </c>
      <c r="K52" s="462">
        <f t="shared" si="8"/>
        <v>0</v>
      </c>
      <c r="L52" s="462">
        <f t="shared" si="8"/>
        <v>0</v>
      </c>
      <c r="M52" s="462">
        <f t="shared" si="8"/>
        <v>0</v>
      </c>
    </row>
    <row r="53" spans="2:14" x14ac:dyDescent="0.25">
      <c r="B53" s="548" t="s">
        <v>3040</v>
      </c>
      <c r="C53" s="462">
        <f t="shared" si="8"/>
        <v>0</v>
      </c>
      <c r="D53" s="462">
        <f t="shared" si="8"/>
        <v>0</v>
      </c>
      <c r="E53" s="462">
        <f t="shared" si="8"/>
        <v>11.153325370000001</v>
      </c>
      <c r="F53" s="462">
        <f t="shared" si="8"/>
        <v>14.692013019999999</v>
      </c>
      <c r="G53" s="462">
        <f t="shared" si="8"/>
        <v>5.5519295399999997</v>
      </c>
      <c r="H53" s="462">
        <f t="shared" si="8"/>
        <v>0</v>
      </c>
      <c r="I53" s="462">
        <f t="shared" si="8"/>
        <v>0.42605111000000001</v>
      </c>
      <c r="J53" s="462">
        <f t="shared" si="8"/>
        <v>0</v>
      </c>
      <c r="K53" s="462">
        <f t="shared" si="8"/>
        <v>235.20743592000005</v>
      </c>
      <c r="L53" s="462">
        <f t="shared" si="8"/>
        <v>0</v>
      </c>
      <c r="M53" s="462">
        <f t="shared" si="8"/>
        <v>267.03075496000002</v>
      </c>
    </row>
    <row r="54" spans="2:14" x14ac:dyDescent="0.25">
      <c r="B54" s="549" t="s">
        <v>3041</v>
      </c>
      <c r="C54" s="462">
        <f t="shared" si="8"/>
        <v>0</v>
      </c>
      <c r="D54" s="462">
        <f t="shared" si="8"/>
        <v>0</v>
      </c>
      <c r="E54" s="462">
        <f t="shared" si="8"/>
        <v>877.11602814999992</v>
      </c>
      <c r="F54" s="462">
        <f t="shared" si="8"/>
        <v>63.925394579999995</v>
      </c>
      <c r="G54" s="462">
        <f t="shared" si="8"/>
        <v>5.65776989</v>
      </c>
      <c r="H54" s="462">
        <f t="shared" si="8"/>
        <v>0</v>
      </c>
      <c r="I54" s="462">
        <f t="shared" si="8"/>
        <v>6.5732936000000004</v>
      </c>
      <c r="J54" s="462">
        <f t="shared" si="8"/>
        <v>0</v>
      </c>
      <c r="K54" s="462">
        <f t="shared" si="8"/>
        <v>284.97753441000003</v>
      </c>
      <c r="L54" s="462">
        <f t="shared" si="8"/>
        <v>0</v>
      </c>
      <c r="M54" s="462">
        <f t="shared" si="8"/>
        <v>1238.2500206300001</v>
      </c>
    </row>
    <row r="55" spans="2:14" x14ac:dyDescent="0.25">
      <c r="B55" s="549" t="s">
        <v>3042</v>
      </c>
      <c r="C55" s="462">
        <f t="shared" si="8"/>
        <v>0.39563810000000005</v>
      </c>
      <c r="D55" s="462">
        <f t="shared" si="8"/>
        <v>0</v>
      </c>
      <c r="E55" s="462">
        <f t="shared" si="8"/>
        <v>42117.476335080049</v>
      </c>
      <c r="F55" s="462">
        <f t="shared" si="8"/>
        <v>0</v>
      </c>
      <c r="G55" s="462">
        <f t="shared" si="8"/>
        <v>0</v>
      </c>
      <c r="H55" s="462">
        <f t="shared" si="8"/>
        <v>0</v>
      </c>
      <c r="I55" s="462">
        <f t="shared" si="8"/>
        <v>0</v>
      </c>
      <c r="J55" s="462">
        <f t="shared" si="8"/>
        <v>0</v>
      </c>
      <c r="K55" s="462">
        <f t="shared" si="8"/>
        <v>26.789851770000002</v>
      </c>
      <c r="L55" s="462">
        <f t="shared" si="8"/>
        <v>0</v>
      </c>
      <c r="M55" s="462">
        <f t="shared" si="8"/>
        <v>42144.661824950053</v>
      </c>
    </row>
    <row r="56" spans="2:14" x14ac:dyDescent="0.25">
      <c r="B56" s="404" t="s">
        <v>3043</v>
      </c>
      <c r="C56" s="462">
        <f t="shared" si="8"/>
        <v>2380.2606912700021</v>
      </c>
      <c r="D56" s="462">
        <f t="shared" si="8"/>
        <v>96.675616449999993</v>
      </c>
      <c r="E56" s="462">
        <f t="shared" si="8"/>
        <v>6.4728368200000004</v>
      </c>
      <c r="F56" s="462">
        <f t="shared" si="8"/>
        <v>5.7937662599999999</v>
      </c>
      <c r="G56" s="462">
        <f t="shared" si="8"/>
        <v>0</v>
      </c>
      <c r="H56" s="462">
        <f t="shared" si="8"/>
        <v>0</v>
      </c>
      <c r="I56" s="462">
        <f t="shared" si="8"/>
        <v>1.11067044</v>
      </c>
      <c r="J56" s="462">
        <f t="shared" si="8"/>
        <v>0</v>
      </c>
      <c r="K56" s="462">
        <f t="shared" si="8"/>
        <v>156.83085146999997</v>
      </c>
      <c r="L56" s="462">
        <f t="shared" si="8"/>
        <v>0</v>
      </c>
      <c r="M56" s="462">
        <f t="shared" si="8"/>
        <v>2647.1444327100016</v>
      </c>
    </row>
    <row r="57" spans="2:14" x14ac:dyDescent="0.25">
      <c r="B57" s="347" t="s">
        <v>3050</v>
      </c>
      <c r="C57" s="462">
        <f t="shared" si="8"/>
        <v>0</v>
      </c>
      <c r="D57" s="462">
        <f t="shared" si="8"/>
        <v>0</v>
      </c>
      <c r="E57" s="462">
        <f t="shared" si="8"/>
        <v>0</v>
      </c>
      <c r="F57" s="462">
        <f t="shared" si="8"/>
        <v>0</v>
      </c>
      <c r="G57" s="462">
        <f t="shared" si="8"/>
        <v>0</v>
      </c>
      <c r="H57" s="462">
        <f t="shared" si="8"/>
        <v>0</v>
      </c>
      <c r="I57" s="462">
        <f t="shared" si="8"/>
        <v>0</v>
      </c>
      <c r="J57" s="462">
        <f t="shared" si="8"/>
        <v>0</v>
      </c>
      <c r="K57" s="462">
        <f t="shared" si="8"/>
        <v>55.370753339999993</v>
      </c>
      <c r="L57" s="462">
        <f t="shared" si="8"/>
        <v>0</v>
      </c>
      <c r="M57" s="462">
        <f t="shared" si="8"/>
        <v>55.370753339999993</v>
      </c>
    </row>
    <row r="58" spans="2:14" x14ac:dyDescent="0.25">
      <c r="B58" s="347" t="s">
        <v>3045</v>
      </c>
      <c r="C58" s="462">
        <f t="shared" si="8"/>
        <v>2380.2606912700021</v>
      </c>
      <c r="D58" s="462">
        <f t="shared" si="8"/>
        <v>96.675616449999993</v>
      </c>
      <c r="E58" s="462">
        <f t="shared" si="8"/>
        <v>6.4728368200000004</v>
      </c>
      <c r="F58" s="462">
        <f t="shared" si="8"/>
        <v>5.7937662599999999</v>
      </c>
      <c r="G58" s="462">
        <f t="shared" si="8"/>
        <v>0</v>
      </c>
      <c r="H58" s="462">
        <f t="shared" si="8"/>
        <v>0</v>
      </c>
      <c r="I58" s="462">
        <f t="shared" si="8"/>
        <v>1.11067044</v>
      </c>
      <c r="J58" s="462">
        <f t="shared" si="8"/>
        <v>0</v>
      </c>
      <c r="K58" s="462">
        <f t="shared" si="8"/>
        <v>101.46009812999998</v>
      </c>
      <c r="L58" s="462">
        <f t="shared" si="8"/>
        <v>0</v>
      </c>
      <c r="M58" s="462">
        <f t="shared" si="8"/>
        <v>2591.7736793700019</v>
      </c>
    </row>
    <row r="59" spans="2:14" x14ac:dyDescent="0.25">
      <c r="B59" s="347" t="s">
        <v>3048</v>
      </c>
      <c r="C59" s="462">
        <f t="shared" si="8"/>
        <v>0</v>
      </c>
      <c r="D59" s="462">
        <f t="shared" si="8"/>
        <v>0</v>
      </c>
      <c r="E59" s="462">
        <f t="shared" si="8"/>
        <v>0</v>
      </c>
      <c r="F59" s="462">
        <f t="shared" si="8"/>
        <v>0</v>
      </c>
      <c r="G59" s="462">
        <f t="shared" si="8"/>
        <v>0</v>
      </c>
      <c r="H59" s="462">
        <f t="shared" si="8"/>
        <v>0</v>
      </c>
      <c r="I59" s="462">
        <f t="shared" si="8"/>
        <v>0</v>
      </c>
      <c r="J59" s="462">
        <f t="shared" si="8"/>
        <v>0</v>
      </c>
      <c r="K59" s="462">
        <f t="shared" si="8"/>
        <v>0</v>
      </c>
      <c r="L59" s="462">
        <f t="shared" si="8"/>
        <v>0</v>
      </c>
      <c r="M59" s="462">
        <f t="shared" si="8"/>
        <v>0</v>
      </c>
    </row>
    <row r="60" spans="2:14" x14ac:dyDescent="0.25">
      <c r="B60" s="541" t="s">
        <v>148</v>
      </c>
      <c r="C60" s="506">
        <f>C50+C51+C56+C49</f>
        <v>3208.8118230000023</v>
      </c>
      <c r="D60" s="506">
        <f t="shared" ref="D60:M60" si="9">D50+D51+D56+D49</f>
        <v>130.90961141</v>
      </c>
      <c r="E60" s="506">
        <f t="shared" si="9"/>
        <v>56431.651536620077</v>
      </c>
      <c r="F60" s="506">
        <f t="shared" si="9"/>
        <v>3596.5594439400024</v>
      </c>
      <c r="G60" s="506">
        <f t="shared" si="9"/>
        <v>1053.9469265699977</v>
      </c>
      <c r="H60" s="506">
        <f t="shared" si="9"/>
        <v>0.45603015999999996</v>
      </c>
      <c r="I60" s="506">
        <f t="shared" si="9"/>
        <v>81.058839590000005</v>
      </c>
      <c r="J60" s="506">
        <f t="shared" si="9"/>
        <v>13.115982010000003</v>
      </c>
      <c r="K60" s="506">
        <f t="shared" si="9"/>
        <v>4024.0360314499994</v>
      </c>
      <c r="L60" s="506">
        <f t="shared" si="9"/>
        <v>4.2808765599999994</v>
      </c>
      <c r="M60" s="506">
        <f t="shared" si="9"/>
        <v>68544.82710131006</v>
      </c>
    </row>
    <row r="64" spans="2:14" x14ac:dyDescent="0.25">
      <c r="N64" s="415" t="s">
        <v>2889</v>
      </c>
    </row>
  </sheetData>
  <hyperlinks>
    <hyperlink ref="N64" location="Contents!A1" display="To Frontpage" xr:uid="{59262882-E60B-405E-9E1E-CC9EE2A8419A}"/>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DE7A7-4C49-4974-AF4C-67D4C57AB4C4}">
  <sheetPr>
    <tabColor rgb="FF243386"/>
    <pageSetUpPr fitToPage="1"/>
  </sheetPr>
  <dimension ref="B5:N153"/>
  <sheetViews>
    <sheetView zoomScale="70" zoomScaleNormal="70" zoomScaleSheetLayoutView="100" workbookViewId="0">
      <selection activeCell="J82" sqref="J82"/>
    </sheetView>
  </sheetViews>
  <sheetFormatPr defaultColWidth="9.140625" defaultRowHeight="15" x14ac:dyDescent="0.25"/>
  <cols>
    <col min="1" max="1" width="4.7109375" style="347" customWidth="1"/>
    <col min="2" max="2" width="25.140625" style="347" bestFit="1" customWidth="1"/>
    <col min="3" max="12" width="17.7109375" style="347" customWidth="1"/>
    <col min="13" max="13" width="18.5703125" style="347" bestFit="1" customWidth="1"/>
    <col min="14" max="20" width="9.140625" style="347"/>
    <col min="21" max="21" width="9.140625" style="347" customWidth="1"/>
    <col min="22" max="16384" width="9.140625" style="347"/>
  </cols>
  <sheetData>
    <row r="5" spans="2:13" ht="15.75" x14ac:dyDescent="0.25">
      <c r="B5" s="491" t="s">
        <v>3051</v>
      </c>
    </row>
    <row r="6" spans="2:13" x14ac:dyDescent="0.25">
      <c r="B6" s="512" t="s">
        <v>2824</v>
      </c>
      <c r="C6" s="540"/>
      <c r="D6" s="540"/>
      <c r="E6" s="540"/>
      <c r="F6" s="540"/>
      <c r="G6" s="540"/>
      <c r="H6" s="540"/>
      <c r="I6" s="540"/>
      <c r="J6" s="540"/>
      <c r="K6" s="540"/>
      <c r="L6" s="540"/>
      <c r="M6" s="540"/>
    </row>
    <row r="7" spans="2:13" x14ac:dyDescent="0.25">
      <c r="B7" s="427"/>
      <c r="C7" s="427"/>
      <c r="D7" s="427"/>
      <c r="E7" s="427"/>
      <c r="F7" s="427"/>
      <c r="G7" s="427"/>
      <c r="H7" s="427"/>
      <c r="I7" s="427"/>
      <c r="J7" s="427"/>
      <c r="K7" s="427"/>
      <c r="L7" s="427"/>
      <c r="M7" s="427"/>
    </row>
    <row r="8" spans="2:13" ht="45" x14ac:dyDescent="0.25">
      <c r="B8" s="427"/>
      <c r="C8" s="495" t="s">
        <v>2988</v>
      </c>
      <c r="D8" s="495" t="s">
        <v>2989</v>
      </c>
      <c r="E8" s="495" t="s">
        <v>2990</v>
      </c>
      <c r="F8" s="495" t="s">
        <v>2991</v>
      </c>
      <c r="G8" s="495" t="s">
        <v>2992</v>
      </c>
      <c r="H8" s="495" t="s">
        <v>2993</v>
      </c>
      <c r="I8" s="495" t="s">
        <v>2994</v>
      </c>
      <c r="J8" s="495" t="s">
        <v>812</v>
      </c>
      <c r="K8" s="495" t="s">
        <v>2995</v>
      </c>
      <c r="L8" s="495" t="s">
        <v>146</v>
      </c>
      <c r="M8" s="496" t="s">
        <v>148</v>
      </c>
    </row>
    <row r="9" spans="2:13" x14ac:dyDescent="0.25">
      <c r="B9" s="347" t="s">
        <v>3052</v>
      </c>
      <c r="C9" s="520">
        <v>1.0101432400000001</v>
      </c>
      <c r="D9" s="520"/>
      <c r="E9" s="520">
        <v>4207.4933072399999</v>
      </c>
      <c r="F9" s="520"/>
      <c r="G9" s="520">
        <v>14.187493129999995</v>
      </c>
      <c r="H9" s="520"/>
      <c r="I9" s="520"/>
      <c r="J9" s="520">
        <v>1.5728570000000001E-2</v>
      </c>
      <c r="K9" s="520"/>
      <c r="L9" s="520"/>
      <c r="M9" s="520">
        <f>SUM(C9:L9)</f>
        <v>4222.7066721799993</v>
      </c>
    </row>
    <row r="10" spans="2:13" x14ac:dyDescent="0.25">
      <c r="B10" s="347" t="s">
        <v>3053</v>
      </c>
      <c r="C10" s="520">
        <v>2.3360522699999997</v>
      </c>
      <c r="D10" s="520">
        <v>0.26336956</v>
      </c>
      <c r="E10" s="520">
        <v>3111.7513390699992</v>
      </c>
      <c r="F10" s="520">
        <v>64.927254660000003</v>
      </c>
      <c r="G10" s="520">
        <v>39.120488070000007</v>
      </c>
      <c r="H10" s="520"/>
      <c r="I10" s="520"/>
      <c r="J10" s="520"/>
      <c r="K10" s="520">
        <v>347.13540999999992</v>
      </c>
      <c r="L10" s="520">
        <v>1.0664019299999998</v>
      </c>
      <c r="M10" s="520">
        <f>SUM(C10:L10)</f>
        <v>3566.6003155599997</v>
      </c>
    </row>
    <row r="11" spans="2:13" x14ac:dyDescent="0.25">
      <c r="B11" s="347" t="s">
        <v>669</v>
      </c>
      <c r="C11" s="520">
        <v>5.8044875099999986</v>
      </c>
      <c r="D11" s="520"/>
      <c r="E11" s="520">
        <v>2455.5626593899992</v>
      </c>
      <c r="F11" s="520">
        <v>518.44604181</v>
      </c>
      <c r="G11" s="520">
        <v>10.689855350000002</v>
      </c>
      <c r="H11" s="520"/>
      <c r="I11" s="520">
        <v>41.626072479999998</v>
      </c>
      <c r="J11" s="520"/>
      <c r="K11" s="520">
        <v>1100.63081154</v>
      </c>
      <c r="L11" s="520"/>
      <c r="M11" s="520">
        <f>SUM(C11:L11)</f>
        <v>4132.7599280799986</v>
      </c>
    </row>
    <row r="12" spans="2:13" x14ac:dyDescent="0.25">
      <c r="B12" s="347" t="s">
        <v>671</v>
      </c>
      <c r="C12" s="520">
        <v>26.611700260000006</v>
      </c>
      <c r="D12" s="520">
        <v>1.3198435000000002</v>
      </c>
      <c r="E12" s="520">
        <v>2689.2408698199997</v>
      </c>
      <c r="F12" s="520">
        <v>138.22167988999996</v>
      </c>
      <c r="G12" s="520">
        <v>73.219419489999979</v>
      </c>
      <c r="H12" s="520"/>
      <c r="I12" s="520">
        <v>0.97368715000000006</v>
      </c>
      <c r="J12" s="520">
        <v>0.55606683999999995</v>
      </c>
      <c r="K12" s="520">
        <v>360.27301504000002</v>
      </c>
      <c r="L12" s="520"/>
      <c r="M12" s="520">
        <f>SUM(C12:L12)</f>
        <v>3290.4162819899993</v>
      </c>
    </row>
    <row r="13" spans="2:13" x14ac:dyDescent="0.25">
      <c r="B13" s="347" t="s">
        <v>673</v>
      </c>
      <c r="C13" s="520">
        <v>3173.0494397200187</v>
      </c>
      <c r="D13" s="520">
        <v>129.32639835000006</v>
      </c>
      <c r="E13" s="520">
        <v>43967.603361100089</v>
      </c>
      <c r="F13" s="520">
        <v>2874.9644675800046</v>
      </c>
      <c r="G13" s="520">
        <v>916.72967052999661</v>
      </c>
      <c r="H13" s="520">
        <v>0.45603015999999996</v>
      </c>
      <c r="I13" s="520">
        <v>38.459079960000025</v>
      </c>
      <c r="J13" s="520">
        <v>12.544186600000003</v>
      </c>
      <c r="K13" s="520">
        <v>2215.9967948699973</v>
      </c>
      <c r="L13" s="520">
        <v>3.2144746299999998</v>
      </c>
      <c r="M13" s="520">
        <f>SUM(C13:L13)</f>
        <v>53332.343903500099</v>
      </c>
    </row>
    <row r="14" spans="2:13" x14ac:dyDescent="0.25">
      <c r="B14" s="541" t="s">
        <v>148</v>
      </c>
      <c r="C14" s="506">
        <f t="shared" ref="C14:M14" si="0">SUM(C9:C13)</f>
        <v>3208.8118230000186</v>
      </c>
      <c r="D14" s="506">
        <f t="shared" si="0"/>
        <v>130.90961141000005</v>
      </c>
      <c r="E14" s="506">
        <f t="shared" si="0"/>
        <v>56431.651536620091</v>
      </c>
      <c r="F14" s="506">
        <f t="shared" si="0"/>
        <v>3596.5594439400047</v>
      </c>
      <c r="G14" s="506">
        <f t="shared" si="0"/>
        <v>1053.9469265699965</v>
      </c>
      <c r="H14" s="506">
        <f t="shared" si="0"/>
        <v>0.45603015999999996</v>
      </c>
      <c r="I14" s="506">
        <f t="shared" si="0"/>
        <v>81.058839590000019</v>
      </c>
      <c r="J14" s="506">
        <f t="shared" si="0"/>
        <v>13.115982010000003</v>
      </c>
      <c r="K14" s="506">
        <f t="shared" si="0"/>
        <v>4024.0360314499972</v>
      </c>
      <c r="L14" s="506">
        <f t="shared" si="0"/>
        <v>4.2808765599999994</v>
      </c>
      <c r="M14" s="506">
        <f t="shared" si="0"/>
        <v>68544.827101310104</v>
      </c>
    </row>
    <row r="15" spans="2:13" x14ac:dyDescent="0.25">
      <c r="C15" s="462"/>
      <c r="D15" s="462"/>
      <c r="E15" s="462"/>
      <c r="F15" s="462"/>
      <c r="G15" s="462"/>
      <c r="H15" s="462"/>
      <c r="I15" s="462"/>
      <c r="J15" s="462"/>
      <c r="K15" s="462"/>
      <c r="L15" s="462"/>
      <c r="M15" s="462"/>
    </row>
    <row r="16" spans="2:13" x14ac:dyDescent="0.25">
      <c r="C16" s="462"/>
      <c r="D16" s="462"/>
      <c r="E16" s="462"/>
      <c r="F16" s="462"/>
      <c r="G16" s="462"/>
      <c r="H16" s="462"/>
      <c r="I16" s="462"/>
      <c r="J16" s="462"/>
      <c r="K16" s="462"/>
      <c r="L16" s="462"/>
      <c r="M16" s="462"/>
    </row>
    <row r="19" spans="2:13" ht="15.75" x14ac:dyDescent="0.25">
      <c r="B19" s="491" t="s">
        <v>3054</v>
      </c>
    </row>
    <row r="20" spans="2:13" x14ac:dyDescent="0.25">
      <c r="B20" s="512" t="s">
        <v>2826</v>
      </c>
      <c r="C20" s="540"/>
      <c r="D20" s="540"/>
      <c r="E20" s="540"/>
      <c r="F20" s="540"/>
      <c r="G20" s="540"/>
      <c r="H20" s="540"/>
      <c r="I20" s="540"/>
      <c r="J20" s="540"/>
      <c r="K20" s="540"/>
      <c r="L20" s="540"/>
      <c r="M20" s="540"/>
    </row>
    <row r="21" spans="2:13" x14ac:dyDescent="0.25">
      <c r="B21" s="427"/>
      <c r="C21" s="427"/>
      <c r="D21" s="427"/>
      <c r="E21" s="427"/>
      <c r="F21" s="427"/>
      <c r="G21" s="427"/>
      <c r="H21" s="427"/>
      <c r="I21" s="427"/>
      <c r="J21" s="427"/>
      <c r="K21" s="427"/>
      <c r="L21" s="427"/>
      <c r="M21" s="427"/>
    </row>
    <row r="22" spans="2:13" ht="45" x14ac:dyDescent="0.25">
      <c r="B22" s="427"/>
      <c r="C22" s="495" t="s">
        <v>2988</v>
      </c>
      <c r="D22" s="495" t="s">
        <v>2989</v>
      </c>
      <c r="E22" s="495" t="s">
        <v>2990</v>
      </c>
      <c r="F22" s="495" t="s">
        <v>2991</v>
      </c>
      <c r="G22" s="495" t="s">
        <v>2992</v>
      </c>
      <c r="H22" s="495" t="s">
        <v>2993</v>
      </c>
      <c r="I22" s="495" t="s">
        <v>2994</v>
      </c>
      <c r="J22" s="495" t="s">
        <v>812</v>
      </c>
      <c r="K22" s="495" t="s">
        <v>2995</v>
      </c>
      <c r="L22" s="495" t="s">
        <v>146</v>
      </c>
      <c r="M22" s="496" t="s">
        <v>148</v>
      </c>
    </row>
    <row r="23" spans="2:13" x14ac:dyDescent="0.25">
      <c r="B23" s="347" t="s">
        <v>3055</v>
      </c>
      <c r="C23" s="520">
        <v>5.6332019299999985</v>
      </c>
      <c r="D23" s="520">
        <v>0.67380005999999981</v>
      </c>
      <c r="E23" s="520">
        <v>5.7691022999999939</v>
      </c>
      <c r="F23" s="520">
        <v>0.37276287999999996</v>
      </c>
      <c r="G23" s="520">
        <v>2.4742075199999998</v>
      </c>
      <c r="H23" s="520">
        <v>5.613228E-2</v>
      </c>
      <c r="I23" s="520">
        <v>6.0165690000000008E-2</v>
      </c>
      <c r="J23" s="520">
        <v>0.63836875000000004</v>
      </c>
      <c r="K23" s="520">
        <v>3.0007522599999996</v>
      </c>
      <c r="L23" s="520">
        <v>4.9204039999999998E-2</v>
      </c>
      <c r="M23" s="520">
        <f t="shared" ref="M23:M28" si="1">SUM(C23:L23)</f>
        <v>18.72769770999999</v>
      </c>
    </row>
    <row r="24" spans="2:13" x14ac:dyDescent="0.25">
      <c r="B24" s="347" t="s">
        <v>3056</v>
      </c>
      <c r="C24" s="520">
        <v>86.552263490000087</v>
      </c>
      <c r="D24" s="520">
        <v>3.7578307599999992</v>
      </c>
      <c r="E24" s="520">
        <v>34.965674300000053</v>
      </c>
      <c r="F24" s="520">
        <v>3.3364019499999999</v>
      </c>
      <c r="G24" s="520">
        <v>22.703468489999977</v>
      </c>
      <c r="H24" s="520"/>
      <c r="I24" s="520">
        <v>0.55200523000000012</v>
      </c>
      <c r="J24" s="520">
        <v>5.1562266599999997</v>
      </c>
      <c r="K24" s="520">
        <v>5.4070642399999995</v>
      </c>
      <c r="L24" s="520"/>
      <c r="M24" s="520">
        <f t="shared" si="1"/>
        <v>162.43093512000013</v>
      </c>
    </row>
    <row r="25" spans="2:13" x14ac:dyDescent="0.25">
      <c r="B25" s="347" t="s">
        <v>3057</v>
      </c>
      <c r="C25" s="520">
        <v>97.729180549999938</v>
      </c>
      <c r="D25" s="520">
        <v>8.1344130300000028</v>
      </c>
      <c r="E25" s="520">
        <v>582.4194890700004</v>
      </c>
      <c r="F25" s="520">
        <v>4.6789477900000005</v>
      </c>
      <c r="G25" s="520">
        <v>26.609001659999997</v>
      </c>
      <c r="H25" s="520">
        <v>8.456182000000001E-2</v>
      </c>
      <c r="I25" s="520">
        <v>1.0622473699999999</v>
      </c>
      <c r="J25" s="520">
        <v>2.3365750899999993</v>
      </c>
      <c r="K25" s="520">
        <v>7.5728582500000012</v>
      </c>
      <c r="L25" s="520">
        <v>1.6594340399999998</v>
      </c>
      <c r="M25" s="520">
        <f t="shared" si="1"/>
        <v>732.28670867000028</v>
      </c>
    </row>
    <row r="26" spans="2:13" x14ac:dyDescent="0.25">
      <c r="B26" s="347" t="s">
        <v>3058</v>
      </c>
      <c r="C26" s="520">
        <v>302.32919723999936</v>
      </c>
      <c r="D26" s="520">
        <v>4.4714326099999999</v>
      </c>
      <c r="E26" s="520">
        <v>2560.4186074199997</v>
      </c>
      <c r="F26" s="520">
        <v>53.493072689999984</v>
      </c>
      <c r="G26" s="520">
        <v>101.75234365999992</v>
      </c>
      <c r="H26" s="520">
        <v>0.31533605999999997</v>
      </c>
      <c r="I26" s="520">
        <v>3.6018941000000009</v>
      </c>
      <c r="J26" s="520">
        <v>4.9661696599999994</v>
      </c>
      <c r="K26" s="520">
        <v>105.77525300999996</v>
      </c>
      <c r="L26" s="520">
        <v>1.7288237500000001</v>
      </c>
      <c r="M26" s="520">
        <f t="shared" si="1"/>
        <v>3138.8521301999999</v>
      </c>
    </row>
    <row r="27" spans="2:13" x14ac:dyDescent="0.25">
      <c r="B27" s="347" t="s">
        <v>3059</v>
      </c>
      <c r="C27" s="520">
        <v>2703.2898974100044</v>
      </c>
      <c r="D27" s="520">
        <v>113.87213495000006</v>
      </c>
      <c r="E27" s="520">
        <v>14113.17900752001</v>
      </c>
      <c r="F27" s="520">
        <v>234.35393479999988</v>
      </c>
      <c r="G27" s="520">
        <v>44.525926990000009</v>
      </c>
      <c r="H27" s="520"/>
      <c r="I27" s="520">
        <v>41.564815440000011</v>
      </c>
      <c r="J27" s="520">
        <v>1.8641850000000001E-2</v>
      </c>
      <c r="K27" s="520">
        <v>1386.7275793899998</v>
      </c>
      <c r="L27" s="520"/>
      <c r="M27" s="520">
        <f t="shared" si="1"/>
        <v>18637.531938350021</v>
      </c>
    </row>
    <row r="28" spans="2:13" x14ac:dyDescent="0.25">
      <c r="B28" s="347" t="s">
        <v>3060</v>
      </c>
      <c r="C28" s="520">
        <v>13.278082380000001</v>
      </c>
      <c r="D28" s="520"/>
      <c r="E28" s="520">
        <v>39134.899656009875</v>
      </c>
      <c r="F28" s="520">
        <v>3300.3243238300024</v>
      </c>
      <c r="G28" s="520">
        <v>855.88197824999781</v>
      </c>
      <c r="H28" s="520"/>
      <c r="I28" s="520">
        <v>34.217711760000014</v>
      </c>
      <c r="J28" s="520"/>
      <c r="K28" s="520">
        <v>2515.552524300002</v>
      </c>
      <c r="L28" s="520">
        <v>0.84341472999999989</v>
      </c>
      <c r="M28" s="520">
        <f t="shared" si="1"/>
        <v>45854.99769125988</v>
      </c>
    </row>
    <row r="29" spans="2:13" x14ac:dyDescent="0.25">
      <c r="B29" s="541" t="s">
        <v>148</v>
      </c>
      <c r="C29" s="506">
        <f t="shared" ref="C29:M29" si="2">SUM(C23:C28)</f>
        <v>3208.8118230000036</v>
      </c>
      <c r="D29" s="506">
        <f t="shared" si="2"/>
        <v>130.90961141000005</v>
      </c>
      <c r="E29" s="506">
        <f t="shared" si="2"/>
        <v>56431.651536619887</v>
      </c>
      <c r="F29" s="506">
        <f t="shared" si="2"/>
        <v>3596.5594439400024</v>
      </c>
      <c r="G29" s="506">
        <f t="shared" si="2"/>
        <v>1053.9469265699977</v>
      </c>
      <c r="H29" s="506">
        <f t="shared" si="2"/>
        <v>0.45603015999999996</v>
      </c>
      <c r="I29" s="506">
        <f t="shared" si="2"/>
        <v>81.058839590000019</v>
      </c>
      <c r="J29" s="506">
        <f t="shared" si="2"/>
        <v>13.115982009999998</v>
      </c>
      <c r="K29" s="506">
        <f t="shared" si="2"/>
        <v>4024.0360314500017</v>
      </c>
      <c r="L29" s="506">
        <f t="shared" si="2"/>
        <v>4.2808765600000003</v>
      </c>
      <c r="M29" s="506">
        <f t="shared" si="2"/>
        <v>68544.8271013099</v>
      </c>
    </row>
    <row r="34" spans="2:13" ht="15.75" x14ac:dyDescent="0.25">
      <c r="B34" s="491" t="s">
        <v>3061</v>
      </c>
    </row>
    <row r="35" spans="2:13" x14ac:dyDescent="0.25">
      <c r="B35" s="526" t="s">
        <v>3062</v>
      </c>
      <c r="C35" s="540"/>
      <c r="D35" s="540"/>
      <c r="E35" s="540"/>
      <c r="F35" s="540"/>
      <c r="G35" s="540"/>
      <c r="H35" s="540"/>
      <c r="I35" s="540"/>
      <c r="J35" s="540"/>
      <c r="K35" s="540"/>
      <c r="L35" s="540"/>
      <c r="M35" s="540"/>
    </row>
    <row r="36" spans="2:13" x14ac:dyDescent="0.25">
      <c r="B36" s="427"/>
      <c r="C36" s="427"/>
      <c r="D36" s="427"/>
      <c r="E36" s="427"/>
      <c r="F36" s="427"/>
      <c r="G36" s="427"/>
      <c r="H36" s="427"/>
      <c r="I36" s="427"/>
      <c r="J36" s="427"/>
      <c r="K36" s="427"/>
      <c r="L36" s="427"/>
      <c r="M36" s="427"/>
    </row>
    <row r="37" spans="2:13" ht="45" x14ac:dyDescent="0.25">
      <c r="B37" s="427"/>
      <c r="C37" s="495" t="s">
        <v>2988</v>
      </c>
      <c r="D37" s="495" t="s">
        <v>2989</v>
      </c>
      <c r="E37" s="495" t="s">
        <v>2990</v>
      </c>
      <c r="F37" s="495" t="s">
        <v>2991</v>
      </c>
      <c r="G37" s="495" t="s">
        <v>2992</v>
      </c>
      <c r="H37" s="495" t="s">
        <v>2993</v>
      </c>
      <c r="I37" s="495" t="s">
        <v>2994</v>
      </c>
      <c r="J37" s="495" t="s">
        <v>812</v>
      </c>
      <c r="K37" s="495" t="s">
        <v>2995</v>
      </c>
      <c r="L37" s="495" t="s">
        <v>146</v>
      </c>
      <c r="M37" s="496" t="s">
        <v>148</v>
      </c>
    </row>
    <row r="38" spans="2:13" x14ac:dyDescent="0.25">
      <c r="B38" s="524" t="s">
        <v>3063</v>
      </c>
      <c r="C38" s="550">
        <v>5.5647645430685162E-3</v>
      </c>
      <c r="D38" s="550">
        <v>6.8938936927521169E-3</v>
      </c>
      <c r="E38" s="550">
        <v>0</v>
      </c>
      <c r="F38" s="550">
        <v>0</v>
      </c>
      <c r="G38" s="550">
        <v>4.6648971099285683E-3</v>
      </c>
      <c r="H38" s="550">
        <v>0</v>
      </c>
      <c r="I38" s="550">
        <v>0</v>
      </c>
      <c r="J38" s="550">
        <v>8.5858649811628265E-4</v>
      </c>
      <c r="K38" s="550">
        <v>0</v>
      </c>
      <c r="L38" s="550">
        <v>0</v>
      </c>
      <c r="M38" s="551">
        <v>1.9057036435944502E-3</v>
      </c>
    </row>
    <row r="39" spans="2:13" x14ac:dyDescent="0.25">
      <c r="B39" s="490"/>
    </row>
    <row r="40" spans="2:13" x14ac:dyDescent="0.25">
      <c r="J40" s="552"/>
    </row>
    <row r="44" spans="2:13" ht="15.75" x14ac:dyDescent="0.25">
      <c r="B44" s="491" t="s">
        <v>3064</v>
      </c>
    </row>
    <row r="45" spans="2:13" x14ac:dyDescent="0.25">
      <c r="B45" s="526" t="s">
        <v>2830</v>
      </c>
      <c r="C45" s="540"/>
      <c r="D45" s="540"/>
      <c r="E45" s="540"/>
      <c r="F45" s="540"/>
      <c r="G45" s="540"/>
      <c r="H45" s="540"/>
      <c r="I45" s="540"/>
      <c r="J45" s="540"/>
      <c r="K45" s="540"/>
      <c r="L45" s="540"/>
      <c r="M45" s="540"/>
    </row>
    <row r="46" spans="2:13" x14ac:dyDescent="0.25">
      <c r="B46" s="427"/>
      <c r="C46" s="427"/>
      <c r="D46" s="427"/>
      <c r="E46" s="427"/>
      <c r="F46" s="427"/>
      <c r="G46" s="427"/>
      <c r="H46" s="427"/>
      <c r="I46" s="427"/>
      <c r="J46" s="427"/>
      <c r="K46" s="427"/>
      <c r="L46" s="427"/>
      <c r="M46" s="427"/>
    </row>
    <row r="47" spans="2:13" ht="45" x14ac:dyDescent="0.25">
      <c r="B47" s="427"/>
      <c r="C47" s="495" t="s">
        <v>2988</v>
      </c>
      <c r="D47" s="495" t="s">
        <v>2989</v>
      </c>
      <c r="E47" s="495" t="s">
        <v>2990</v>
      </c>
      <c r="F47" s="495" t="s">
        <v>2991</v>
      </c>
      <c r="G47" s="495" t="s">
        <v>2992</v>
      </c>
      <c r="H47" s="495" t="s">
        <v>2993</v>
      </c>
      <c r="I47" s="495" t="s">
        <v>2994</v>
      </c>
      <c r="J47" s="495" t="s">
        <v>812</v>
      </c>
      <c r="K47" s="495" t="s">
        <v>2995</v>
      </c>
      <c r="L47" s="495" t="s">
        <v>146</v>
      </c>
      <c r="M47" s="496" t="s">
        <v>148</v>
      </c>
    </row>
    <row r="48" spans="2:13" x14ac:dyDescent="0.25">
      <c r="B48" s="524" t="s">
        <v>3063</v>
      </c>
      <c r="C48" s="550">
        <v>1.8858135496982371E-3</v>
      </c>
      <c r="D48" s="550">
        <v>3.0795632457751134E-5</v>
      </c>
      <c r="E48" s="550">
        <v>0</v>
      </c>
      <c r="F48" s="550">
        <v>0</v>
      </c>
      <c r="G48" s="550">
        <v>7.8505513358557797E-3</v>
      </c>
      <c r="H48" s="550">
        <v>0</v>
      </c>
      <c r="I48" s="550">
        <v>0</v>
      </c>
      <c r="J48" s="550">
        <v>8.248827777305606E-4</v>
      </c>
      <c r="K48" s="550">
        <v>0</v>
      </c>
      <c r="L48" s="550">
        <v>0</v>
      </c>
      <c r="M48" s="553">
        <v>2.2650551795236969E-3</v>
      </c>
    </row>
    <row r="49" spans="2:13" x14ac:dyDescent="0.25">
      <c r="B49" s="490"/>
      <c r="C49" s="550"/>
      <c r="D49" s="550"/>
      <c r="E49" s="550"/>
      <c r="F49" s="550"/>
      <c r="G49" s="550"/>
      <c r="H49" s="550"/>
      <c r="I49" s="550"/>
      <c r="J49" s="550"/>
      <c r="K49" s="550"/>
      <c r="L49" s="550"/>
    </row>
    <row r="54" spans="2:13" ht="15.75" x14ac:dyDescent="0.25">
      <c r="B54" s="491" t="s">
        <v>3065</v>
      </c>
    </row>
    <row r="55" spans="2:13" x14ac:dyDescent="0.25">
      <c r="B55" s="526" t="s">
        <v>2832</v>
      </c>
      <c r="C55" s="540"/>
      <c r="D55" s="540"/>
      <c r="E55" s="540"/>
      <c r="F55" s="540"/>
      <c r="G55" s="540"/>
      <c r="H55" s="540"/>
      <c r="I55" s="540"/>
      <c r="J55" s="540"/>
      <c r="K55" s="540"/>
      <c r="L55" s="540"/>
      <c r="M55" s="540"/>
    </row>
    <row r="56" spans="2:13" x14ac:dyDescent="0.25">
      <c r="B56" s="427"/>
      <c r="C56" s="427"/>
      <c r="D56" s="427"/>
      <c r="E56" s="427"/>
      <c r="F56" s="427"/>
      <c r="G56" s="427"/>
      <c r="H56" s="427"/>
      <c r="I56" s="427"/>
      <c r="J56" s="427"/>
      <c r="K56" s="427"/>
      <c r="L56" s="427"/>
      <c r="M56" s="427"/>
    </row>
    <row r="57" spans="2:13" ht="45" x14ac:dyDescent="0.25">
      <c r="B57" s="427"/>
      <c r="C57" s="495" t="s">
        <v>2988</v>
      </c>
      <c r="D57" s="495" t="s">
        <v>2989</v>
      </c>
      <c r="E57" s="495" t="s">
        <v>2990</v>
      </c>
      <c r="F57" s="495" t="s">
        <v>2991</v>
      </c>
      <c r="G57" s="495" t="s">
        <v>2992</v>
      </c>
      <c r="H57" s="495" t="s">
        <v>2993</v>
      </c>
      <c r="I57" s="495" t="s">
        <v>2994</v>
      </c>
      <c r="J57" s="495" t="s">
        <v>812</v>
      </c>
      <c r="K57" s="495" t="s">
        <v>2995</v>
      </c>
      <c r="L57" s="495" t="s">
        <v>146</v>
      </c>
      <c r="M57" s="496" t="s">
        <v>148</v>
      </c>
    </row>
    <row r="58" spans="2:13" x14ac:dyDescent="0.25">
      <c r="B58" s="404" t="s">
        <v>3066</v>
      </c>
      <c r="C58" s="554">
        <v>3.9120482032901438E-3</v>
      </c>
      <c r="D58" s="554">
        <v>0</v>
      </c>
      <c r="E58" s="554">
        <v>0</v>
      </c>
      <c r="F58" s="554">
        <v>0</v>
      </c>
      <c r="G58" s="554">
        <v>4.6052118876162561E-5</v>
      </c>
      <c r="H58" s="554">
        <v>0</v>
      </c>
      <c r="I58" s="554">
        <v>0</v>
      </c>
      <c r="J58" s="554">
        <v>0</v>
      </c>
      <c r="K58" s="554">
        <v>0</v>
      </c>
      <c r="L58" s="554">
        <v>0</v>
      </c>
      <c r="M58" s="554">
        <v>2.1451294431476658E-4</v>
      </c>
    </row>
    <row r="59" spans="2:13" x14ac:dyDescent="0.25">
      <c r="B59" s="404" t="s">
        <v>3067</v>
      </c>
      <c r="C59" s="554">
        <v>2.1748353071068666E-2</v>
      </c>
      <c r="D59" s="554">
        <v>0</v>
      </c>
      <c r="E59" s="554">
        <v>0</v>
      </c>
      <c r="F59" s="554">
        <v>0</v>
      </c>
      <c r="G59" s="554">
        <v>1.34886489071092E-4</v>
      </c>
      <c r="H59" s="554">
        <v>0</v>
      </c>
      <c r="I59" s="554">
        <v>0</v>
      </c>
      <c r="J59" s="554">
        <v>0</v>
      </c>
      <c r="K59" s="554">
        <v>0</v>
      </c>
      <c r="L59" s="554">
        <v>0</v>
      </c>
      <c r="M59" s="554">
        <v>9.2869081506636436E-5</v>
      </c>
    </row>
    <row r="60" spans="2:13" x14ac:dyDescent="0.25">
      <c r="B60" s="404" t="s">
        <v>3068</v>
      </c>
      <c r="C60" s="554">
        <v>3.7878064193170247E-2</v>
      </c>
      <c r="D60" s="554">
        <v>0</v>
      </c>
      <c r="E60" s="554">
        <v>0</v>
      </c>
      <c r="F60" s="554">
        <v>0</v>
      </c>
      <c r="G60" s="554">
        <v>1.0606931889392913E-4</v>
      </c>
      <c r="H60" s="554">
        <v>0</v>
      </c>
      <c r="I60" s="554">
        <v>0</v>
      </c>
      <c r="J60" s="554">
        <v>0</v>
      </c>
      <c r="K60" s="554">
        <v>0</v>
      </c>
      <c r="L60" s="554">
        <v>0</v>
      </c>
      <c r="M60" s="554">
        <v>9.2979722398560898E-5</v>
      </c>
    </row>
    <row r="61" spans="2:13" x14ac:dyDescent="0.25">
      <c r="B61" s="404" t="s">
        <v>3069</v>
      </c>
      <c r="C61" s="554">
        <v>2.840631132252049E-2</v>
      </c>
      <c r="D61" s="554">
        <v>0</v>
      </c>
      <c r="E61" s="554">
        <v>0</v>
      </c>
      <c r="F61" s="554">
        <v>0</v>
      </c>
      <c r="G61" s="554">
        <v>1.6605587897016851E-4</v>
      </c>
      <c r="H61" s="554">
        <v>0</v>
      </c>
      <c r="I61" s="554">
        <v>0</v>
      </c>
      <c r="J61" s="554">
        <v>0</v>
      </c>
      <c r="K61" s="554">
        <v>0</v>
      </c>
      <c r="L61" s="554">
        <v>0</v>
      </c>
      <c r="M61" s="554">
        <v>4.5670974032777098E-5</v>
      </c>
    </row>
    <row r="62" spans="2:13" x14ac:dyDescent="0.25">
      <c r="B62" s="404" t="s">
        <v>3070</v>
      </c>
      <c r="C62" s="554">
        <v>6.6974396752729468E-2</v>
      </c>
      <c r="D62" s="554">
        <v>0</v>
      </c>
      <c r="E62" s="554">
        <v>0</v>
      </c>
      <c r="F62" s="554">
        <v>0</v>
      </c>
      <c r="G62" s="554">
        <v>5.5433625533508717E-4</v>
      </c>
      <c r="H62" s="554">
        <v>0</v>
      </c>
      <c r="I62" s="554">
        <v>0</v>
      </c>
      <c r="J62" s="554">
        <v>0</v>
      </c>
      <c r="K62" s="554">
        <v>0</v>
      </c>
      <c r="L62" s="554">
        <v>0</v>
      </c>
      <c r="M62" s="554">
        <v>5.5932375780851869E-5</v>
      </c>
    </row>
    <row r="63" spans="2:13" x14ac:dyDescent="0.25">
      <c r="B63" s="441" t="s">
        <v>3071</v>
      </c>
      <c r="C63" s="555">
        <v>7.3739609499896386E-2</v>
      </c>
      <c r="D63" s="555">
        <v>0</v>
      </c>
      <c r="E63" s="555">
        <v>0</v>
      </c>
      <c r="F63" s="555">
        <v>0</v>
      </c>
      <c r="G63" s="555">
        <v>2.0672533181239194E-3</v>
      </c>
      <c r="H63" s="555">
        <v>0</v>
      </c>
      <c r="I63" s="555">
        <v>0</v>
      </c>
      <c r="J63" s="555">
        <v>0</v>
      </c>
      <c r="K63" s="555">
        <v>0</v>
      </c>
      <c r="L63" s="555">
        <v>0</v>
      </c>
      <c r="M63" s="555">
        <v>5.0188416955400458E-5</v>
      </c>
    </row>
    <row r="68" spans="2:13" ht="15.75" x14ac:dyDescent="0.25">
      <c r="B68" s="491" t="s">
        <v>3072</v>
      </c>
    </row>
    <row r="69" spans="2:13" x14ac:dyDescent="0.25">
      <c r="B69" s="526" t="s">
        <v>2834</v>
      </c>
      <c r="C69" s="540"/>
      <c r="D69" s="540"/>
      <c r="E69" s="540"/>
      <c r="F69" s="540"/>
      <c r="G69" s="540"/>
      <c r="H69" s="540"/>
      <c r="I69" s="540"/>
      <c r="J69" s="540"/>
      <c r="K69" s="540"/>
      <c r="L69" s="540"/>
      <c r="M69" s="540"/>
    </row>
    <row r="70" spans="2:13" x14ac:dyDescent="0.25">
      <c r="B70" s="427"/>
      <c r="C70" s="427"/>
      <c r="D70" s="427"/>
      <c r="E70" s="427"/>
      <c r="F70" s="427"/>
      <c r="G70" s="427"/>
      <c r="H70" s="427"/>
      <c r="I70" s="427"/>
      <c r="J70" s="427"/>
      <c r="K70" s="427"/>
      <c r="L70" s="427"/>
      <c r="M70" s="427"/>
    </row>
    <row r="71" spans="2:13" ht="45" x14ac:dyDescent="0.25">
      <c r="B71" s="427"/>
      <c r="C71" s="495" t="s">
        <v>2988</v>
      </c>
      <c r="D71" s="495" t="s">
        <v>2989</v>
      </c>
      <c r="E71" s="495" t="s">
        <v>2990</v>
      </c>
      <c r="F71" s="495" t="s">
        <v>2991</v>
      </c>
      <c r="G71" s="495" t="s">
        <v>2992</v>
      </c>
      <c r="H71" s="495" t="s">
        <v>2993</v>
      </c>
      <c r="I71" s="495" t="s">
        <v>2994</v>
      </c>
      <c r="J71" s="495" t="s">
        <v>812</v>
      </c>
      <c r="K71" s="495" t="s">
        <v>2995</v>
      </c>
      <c r="L71" s="495" t="s">
        <v>146</v>
      </c>
      <c r="M71" s="496" t="s">
        <v>148</v>
      </c>
    </row>
    <row r="72" spans="2:13" x14ac:dyDescent="0.25">
      <c r="B72" s="524" t="s">
        <v>3073</v>
      </c>
      <c r="C72" s="520">
        <v>15.497414088942667</v>
      </c>
      <c r="D72" s="520">
        <v>0</v>
      </c>
      <c r="E72" s="520">
        <v>0</v>
      </c>
      <c r="F72" s="520">
        <v>0</v>
      </c>
      <c r="G72" s="520">
        <v>0</v>
      </c>
      <c r="H72" s="520">
        <v>0</v>
      </c>
      <c r="I72" s="520">
        <v>0</v>
      </c>
      <c r="J72" s="520">
        <v>0</v>
      </c>
      <c r="K72" s="520">
        <v>0</v>
      </c>
      <c r="L72" s="520">
        <v>0</v>
      </c>
      <c r="M72" s="556">
        <f>SUM(C72:L72)</f>
        <v>15.497414088942667</v>
      </c>
    </row>
    <row r="77" spans="2:13" ht="15.75" x14ac:dyDescent="0.25">
      <c r="B77" s="491" t="s">
        <v>3074</v>
      </c>
    </row>
    <row r="78" spans="2:13" x14ac:dyDescent="0.25">
      <c r="B78" s="526" t="s">
        <v>2836</v>
      </c>
      <c r="C78" s="540"/>
      <c r="D78" s="540"/>
      <c r="E78" s="540"/>
      <c r="F78" s="540"/>
      <c r="G78" s="540"/>
      <c r="H78" s="540"/>
      <c r="I78" s="540"/>
      <c r="J78" s="540"/>
      <c r="K78" s="540"/>
      <c r="L78" s="540"/>
      <c r="M78" s="540"/>
    </row>
    <row r="79" spans="2:13" x14ac:dyDescent="0.25">
      <c r="B79" s="427"/>
      <c r="C79" s="427"/>
      <c r="D79" s="427"/>
      <c r="E79" s="427"/>
      <c r="F79" s="427"/>
      <c r="G79" s="427"/>
      <c r="H79" s="427"/>
      <c r="I79" s="427"/>
      <c r="J79" s="427"/>
      <c r="K79" s="427"/>
      <c r="L79" s="427"/>
      <c r="M79" s="427"/>
    </row>
    <row r="80" spans="2:13" ht="45" x14ac:dyDescent="0.25">
      <c r="B80" s="427"/>
      <c r="C80" s="495" t="s">
        <v>2988</v>
      </c>
      <c r="D80" s="495" t="s">
        <v>2989</v>
      </c>
      <c r="E80" s="495" t="s">
        <v>2990</v>
      </c>
      <c r="F80" s="495" t="s">
        <v>2991</v>
      </c>
      <c r="G80" s="495" t="s">
        <v>2992</v>
      </c>
      <c r="H80" s="495" t="s">
        <v>2993</v>
      </c>
      <c r="I80" s="495" t="s">
        <v>2994</v>
      </c>
      <c r="J80" s="495" t="s">
        <v>812</v>
      </c>
      <c r="K80" s="495" t="s">
        <v>2995</v>
      </c>
      <c r="L80" s="495" t="s">
        <v>146</v>
      </c>
      <c r="M80" s="496" t="s">
        <v>148</v>
      </c>
    </row>
    <row r="81" spans="2:14" x14ac:dyDescent="0.25">
      <c r="B81" s="524" t="s">
        <v>3075</v>
      </c>
      <c r="C81" s="555">
        <v>4.8529870988492981E-3</v>
      </c>
      <c r="D81" s="555"/>
      <c r="E81" s="555">
        <v>0</v>
      </c>
      <c r="F81" s="555"/>
      <c r="G81" s="555"/>
      <c r="H81" s="555"/>
      <c r="I81" s="555"/>
      <c r="J81" s="555"/>
      <c r="K81" s="555"/>
      <c r="L81" s="555">
        <v>0</v>
      </c>
      <c r="M81" s="553">
        <v>2.2567876014285699E-4</v>
      </c>
    </row>
    <row r="82" spans="2:14" x14ac:dyDescent="0.25">
      <c r="B82" s="490" t="s">
        <v>3076</v>
      </c>
    </row>
    <row r="83" spans="2:14" x14ac:dyDescent="0.25">
      <c r="B83" s="490"/>
    </row>
    <row r="85" spans="2:14" ht="15.75" x14ac:dyDescent="0.25">
      <c r="B85" s="491" t="s">
        <v>3077</v>
      </c>
    </row>
    <row r="86" spans="2:14" x14ac:dyDescent="0.25">
      <c r="B86" s="512" t="s">
        <v>3078</v>
      </c>
      <c r="C86" s="512"/>
      <c r="D86" s="540"/>
      <c r="E86" s="540"/>
      <c r="F86" s="540"/>
      <c r="G86" s="540"/>
      <c r="H86" s="540"/>
      <c r="I86" s="540"/>
      <c r="J86" s="540"/>
      <c r="K86" s="540"/>
      <c r="L86" s="540"/>
      <c r="M86" s="540"/>
      <c r="N86" s="540"/>
    </row>
    <row r="87" spans="2:14" x14ac:dyDescent="0.25">
      <c r="B87" s="427"/>
      <c r="C87" s="427"/>
      <c r="D87" s="427"/>
      <c r="E87" s="427"/>
      <c r="F87" s="427"/>
      <c r="G87" s="427"/>
      <c r="H87" s="427"/>
      <c r="I87" s="427"/>
      <c r="J87" s="427"/>
      <c r="K87" s="427"/>
      <c r="L87" s="427"/>
      <c r="M87" s="427"/>
      <c r="N87" s="427"/>
    </row>
    <row r="88" spans="2:14" x14ac:dyDescent="0.25">
      <c r="B88" s="427"/>
      <c r="C88" s="516" t="s">
        <v>3079</v>
      </c>
      <c r="D88" s="516" t="s">
        <v>3080</v>
      </c>
      <c r="E88" s="516" t="s">
        <v>3081</v>
      </c>
      <c r="F88" s="516" t="s">
        <v>3082</v>
      </c>
      <c r="G88" s="516" t="s">
        <v>3083</v>
      </c>
      <c r="H88" s="516" t="s">
        <v>3084</v>
      </c>
      <c r="I88" s="516" t="s">
        <v>3085</v>
      </c>
      <c r="J88" s="516" t="s">
        <v>3086</v>
      </c>
      <c r="K88" s="516" t="s">
        <v>3087</v>
      </c>
      <c r="L88" s="516" t="s">
        <v>3088</v>
      </c>
      <c r="M88" s="516" t="s">
        <v>146</v>
      </c>
      <c r="N88" s="557" t="s">
        <v>148</v>
      </c>
    </row>
    <row r="89" spans="2:14" x14ac:dyDescent="0.25">
      <c r="B89" s="347" t="s">
        <v>3089</v>
      </c>
      <c r="C89" s="558">
        <v>0</v>
      </c>
      <c r="D89" s="558">
        <v>0</v>
      </c>
      <c r="E89" s="558">
        <v>0</v>
      </c>
      <c r="F89" s="558">
        <v>0</v>
      </c>
      <c r="G89" s="558">
        <v>0</v>
      </c>
      <c r="H89" s="558">
        <v>0</v>
      </c>
      <c r="I89" s="558">
        <v>0</v>
      </c>
      <c r="J89" s="558">
        <v>0</v>
      </c>
      <c r="K89" s="558">
        <v>0</v>
      </c>
      <c r="L89" s="558">
        <v>0</v>
      </c>
      <c r="M89" s="558">
        <v>0</v>
      </c>
      <c r="N89" s="558">
        <f>SUM(C89:M89)</f>
        <v>0</v>
      </c>
    </row>
    <row r="90" spans="2:14" x14ac:dyDescent="0.25">
      <c r="B90" s="559" t="s">
        <v>3090</v>
      </c>
      <c r="C90" s="558">
        <v>0</v>
      </c>
      <c r="D90" s="558">
        <v>0</v>
      </c>
      <c r="E90" s="558">
        <v>0</v>
      </c>
      <c r="F90" s="558">
        <v>0</v>
      </c>
      <c r="G90" s="558">
        <v>0</v>
      </c>
      <c r="H90" s="558">
        <v>0</v>
      </c>
      <c r="I90" s="558">
        <v>0</v>
      </c>
      <c r="J90" s="558">
        <v>0</v>
      </c>
      <c r="K90" s="558">
        <v>0</v>
      </c>
      <c r="L90" s="558">
        <v>0</v>
      </c>
      <c r="M90" s="558">
        <v>0</v>
      </c>
      <c r="N90" s="558">
        <f>SUM(C90:M90)</f>
        <v>0</v>
      </c>
    </row>
    <row r="91" spans="2:14" x14ac:dyDescent="0.25">
      <c r="B91" s="559" t="s">
        <v>3091</v>
      </c>
      <c r="C91" s="558">
        <v>0</v>
      </c>
      <c r="D91" s="558">
        <v>0</v>
      </c>
      <c r="E91" s="558">
        <v>0</v>
      </c>
      <c r="F91" s="558">
        <v>0</v>
      </c>
      <c r="G91" s="558">
        <v>0</v>
      </c>
      <c r="H91" s="558">
        <v>0</v>
      </c>
      <c r="I91" s="558">
        <v>0</v>
      </c>
      <c r="J91" s="558">
        <v>0</v>
      </c>
      <c r="K91" s="558">
        <v>0</v>
      </c>
      <c r="L91" s="558">
        <v>0</v>
      </c>
      <c r="M91" s="558">
        <v>0</v>
      </c>
      <c r="N91" s="558">
        <f>SUM(C91:M91)</f>
        <v>0</v>
      </c>
    </row>
    <row r="92" spans="2:14" x14ac:dyDescent="0.25">
      <c r="B92" s="559" t="s">
        <v>3092</v>
      </c>
      <c r="C92" s="558">
        <v>0</v>
      </c>
      <c r="D92" s="558">
        <v>0</v>
      </c>
      <c r="E92" s="558">
        <v>0</v>
      </c>
      <c r="F92" s="558">
        <v>0</v>
      </c>
      <c r="G92" s="558">
        <v>0</v>
      </c>
      <c r="H92" s="558">
        <v>0</v>
      </c>
      <c r="I92" s="558">
        <v>0</v>
      </c>
      <c r="J92" s="558">
        <v>0</v>
      </c>
      <c r="K92" s="558">
        <v>0</v>
      </c>
      <c r="L92" s="558">
        <v>0</v>
      </c>
      <c r="M92" s="558">
        <v>0</v>
      </c>
      <c r="N92" s="558">
        <f>SUM(C92:M92)</f>
        <v>0</v>
      </c>
    </row>
    <row r="93" spans="2:14" x14ac:dyDescent="0.25">
      <c r="B93" s="559" t="s">
        <v>3093</v>
      </c>
      <c r="C93" s="558">
        <v>0</v>
      </c>
      <c r="D93" s="558">
        <v>0</v>
      </c>
      <c r="E93" s="558">
        <v>0</v>
      </c>
      <c r="F93" s="558">
        <v>0</v>
      </c>
      <c r="G93" s="558">
        <v>0</v>
      </c>
      <c r="H93" s="558">
        <v>0</v>
      </c>
      <c r="I93" s="558">
        <v>0</v>
      </c>
      <c r="J93" s="558">
        <v>0</v>
      </c>
      <c r="K93" s="558">
        <v>0</v>
      </c>
      <c r="L93" s="558">
        <v>0</v>
      </c>
      <c r="M93" s="558">
        <v>0</v>
      </c>
      <c r="N93" s="558">
        <f>SUM(C93:M93)</f>
        <v>0</v>
      </c>
    </row>
    <row r="94" spans="2:14" x14ac:dyDescent="0.25">
      <c r="B94" s="541" t="s">
        <v>148</v>
      </c>
      <c r="C94" s="560">
        <f t="shared" ref="C94:N94" si="3">SUM(C89:C93)</f>
        <v>0</v>
      </c>
      <c r="D94" s="560">
        <f t="shared" si="3"/>
        <v>0</v>
      </c>
      <c r="E94" s="560">
        <f t="shared" si="3"/>
        <v>0</v>
      </c>
      <c r="F94" s="560">
        <f t="shared" si="3"/>
        <v>0</v>
      </c>
      <c r="G94" s="560">
        <f t="shared" si="3"/>
        <v>0</v>
      </c>
      <c r="H94" s="560">
        <f t="shared" si="3"/>
        <v>0</v>
      </c>
      <c r="I94" s="560">
        <f t="shared" si="3"/>
        <v>0</v>
      </c>
      <c r="J94" s="560">
        <f t="shared" si="3"/>
        <v>0</v>
      </c>
      <c r="K94" s="560">
        <f t="shared" si="3"/>
        <v>0</v>
      </c>
      <c r="L94" s="560">
        <f t="shared" si="3"/>
        <v>0</v>
      </c>
      <c r="M94" s="560">
        <f t="shared" si="3"/>
        <v>0</v>
      </c>
      <c r="N94" s="560">
        <f t="shared" si="3"/>
        <v>0</v>
      </c>
    </row>
    <row r="95" spans="2:14" x14ac:dyDescent="0.25">
      <c r="B95" s="356"/>
      <c r="C95" s="561"/>
      <c r="D95" s="561"/>
      <c r="E95" s="561"/>
      <c r="F95" s="561"/>
      <c r="G95" s="561"/>
      <c r="H95" s="561"/>
      <c r="I95" s="561"/>
      <c r="J95" s="561"/>
      <c r="K95" s="561"/>
      <c r="L95" s="561"/>
      <c r="M95" s="561"/>
      <c r="N95" s="561"/>
    </row>
    <row r="96" spans="2:14" x14ac:dyDescent="0.25">
      <c r="B96" s="356"/>
      <c r="C96" s="561"/>
      <c r="D96" s="561"/>
      <c r="E96" s="561"/>
      <c r="F96" s="561"/>
      <c r="G96" s="561"/>
      <c r="H96" s="561"/>
      <c r="I96" s="561"/>
      <c r="J96" s="561"/>
      <c r="K96" s="561"/>
      <c r="L96" s="561"/>
      <c r="M96" s="561"/>
      <c r="N96" s="561"/>
    </row>
    <row r="97" spans="2:14" ht="15.75" x14ac:dyDescent="0.25">
      <c r="B97" s="491" t="s">
        <v>3094</v>
      </c>
    </row>
    <row r="98" spans="2:14" x14ac:dyDescent="0.25">
      <c r="B98" s="512" t="s">
        <v>3095</v>
      </c>
      <c r="C98" s="512"/>
      <c r="D98" s="540"/>
      <c r="E98" s="540"/>
      <c r="F98" s="540"/>
      <c r="G98" s="540"/>
      <c r="H98" s="540"/>
      <c r="I98" s="540"/>
      <c r="J98" s="540"/>
      <c r="K98" s="540"/>
      <c r="L98" s="540"/>
      <c r="M98" s="540"/>
      <c r="N98" s="540"/>
    </row>
    <row r="99" spans="2:14" x14ac:dyDescent="0.25">
      <c r="B99" s="427"/>
      <c r="C99" s="427"/>
      <c r="D99" s="427"/>
      <c r="E99" s="427"/>
      <c r="F99" s="427"/>
      <c r="G99" s="427"/>
      <c r="H99" s="427"/>
      <c r="I99" s="427"/>
      <c r="J99" s="427"/>
      <c r="K99" s="427"/>
      <c r="L99" s="427"/>
      <c r="M99" s="427"/>
      <c r="N99" s="427"/>
    </row>
    <row r="100" spans="2:14" x14ac:dyDescent="0.25">
      <c r="B100" s="427"/>
      <c r="C100" s="562" t="s">
        <v>3096</v>
      </c>
      <c r="D100" s="562" t="s">
        <v>3080</v>
      </c>
      <c r="E100" s="562" t="s">
        <v>3081</v>
      </c>
      <c r="F100" s="562" t="s">
        <v>3082</v>
      </c>
      <c r="G100" s="562" t="s">
        <v>3083</v>
      </c>
      <c r="H100" s="562" t="s">
        <v>3084</v>
      </c>
      <c r="I100" s="562" t="s">
        <v>3085</v>
      </c>
      <c r="J100" s="562" t="s">
        <v>3086</v>
      </c>
      <c r="K100" s="562" t="s">
        <v>3097</v>
      </c>
      <c r="L100" s="562" t="s">
        <v>3088</v>
      </c>
      <c r="M100" s="562" t="s">
        <v>146</v>
      </c>
      <c r="N100" s="563" t="s">
        <v>148</v>
      </c>
    </row>
    <row r="101" spans="2:14" x14ac:dyDescent="0.25">
      <c r="B101" s="564" t="s">
        <v>3098</v>
      </c>
      <c r="C101" s="565">
        <v>0</v>
      </c>
      <c r="D101" s="565">
        <v>0</v>
      </c>
      <c r="E101" s="565">
        <v>0</v>
      </c>
      <c r="F101" s="565">
        <v>0</v>
      </c>
      <c r="G101" s="565">
        <v>0</v>
      </c>
      <c r="H101" s="565">
        <v>0</v>
      </c>
      <c r="I101" s="565">
        <v>0</v>
      </c>
      <c r="J101" s="565">
        <v>0</v>
      </c>
      <c r="K101" s="565">
        <v>0</v>
      </c>
      <c r="L101" s="565">
        <v>0</v>
      </c>
      <c r="M101" s="565">
        <v>0</v>
      </c>
      <c r="N101" s="565">
        <f t="shared" ref="N101:N108" si="4">SUM(C101:M101)</f>
        <v>0</v>
      </c>
    </row>
    <row r="102" spans="2:14" x14ac:dyDescent="0.25">
      <c r="B102" s="564" t="s">
        <v>3099</v>
      </c>
      <c r="C102" s="565">
        <v>0</v>
      </c>
      <c r="D102" s="565">
        <v>0</v>
      </c>
      <c r="E102" s="565">
        <v>0</v>
      </c>
      <c r="F102" s="565">
        <v>0</v>
      </c>
      <c r="G102" s="565">
        <v>0</v>
      </c>
      <c r="H102" s="565">
        <v>0</v>
      </c>
      <c r="I102" s="565">
        <v>0</v>
      </c>
      <c r="J102" s="565">
        <v>0</v>
      </c>
      <c r="K102" s="565">
        <v>0</v>
      </c>
      <c r="L102" s="565">
        <v>0</v>
      </c>
      <c r="M102" s="565">
        <v>0</v>
      </c>
      <c r="N102" s="565">
        <f t="shared" si="4"/>
        <v>0</v>
      </c>
    </row>
    <row r="103" spans="2:14" x14ac:dyDescent="0.25">
      <c r="B103" s="564" t="s">
        <v>3100</v>
      </c>
      <c r="C103" s="565">
        <v>0</v>
      </c>
      <c r="D103" s="565">
        <v>0</v>
      </c>
      <c r="E103" s="565">
        <v>0</v>
      </c>
      <c r="F103" s="565">
        <v>0</v>
      </c>
      <c r="G103" s="565">
        <v>0</v>
      </c>
      <c r="H103" s="565">
        <v>0</v>
      </c>
      <c r="I103" s="565">
        <v>0</v>
      </c>
      <c r="J103" s="565">
        <v>0</v>
      </c>
      <c r="K103" s="565">
        <v>0</v>
      </c>
      <c r="L103" s="565">
        <v>0</v>
      </c>
      <c r="M103" s="565">
        <v>0</v>
      </c>
      <c r="N103" s="565">
        <f t="shared" si="4"/>
        <v>0</v>
      </c>
    </row>
    <row r="104" spans="2:14" x14ac:dyDescent="0.25">
      <c r="B104" s="564" t="s">
        <v>3101</v>
      </c>
      <c r="C104" s="565">
        <v>0</v>
      </c>
      <c r="D104" s="565">
        <v>0</v>
      </c>
      <c r="E104" s="565">
        <v>0</v>
      </c>
      <c r="F104" s="565">
        <v>0</v>
      </c>
      <c r="G104" s="565">
        <v>0</v>
      </c>
      <c r="H104" s="565">
        <v>0</v>
      </c>
      <c r="I104" s="565">
        <v>0</v>
      </c>
      <c r="J104" s="565">
        <v>0</v>
      </c>
      <c r="K104" s="565">
        <v>0</v>
      </c>
      <c r="L104" s="565">
        <v>0</v>
      </c>
      <c r="M104" s="565">
        <v>0</v>
      </c>
      <c r="N104" s="565">
        <f t="shared" si="4"/>
        <v>0</v>
      </c>
    </row>
    <row r="105" spans="2:14" x14ac:dyDescent="0.25">
      <c r="B105" s="564" t="s">
        <v>3102</v>
      </c>
      <c r="C105" s="565">
        <v>0</v>
      </c>
      <c r="D105" s="565">
        <v>0</v>
      </c>
      <c r="E105" s="565">
        <v>0</v>
      </c>
      <c r="F105" s="565">
        <v>0</v>
      </c>
      <c r="G105" s="565">
        <v>0</v>
      </c>
      <c r="H105" s="565">
        <v>0</v>
      </c>
      <c r="I105" s="565">
        <v>0</v>
      </c>
      <c r="J105" s="565">
        <v>0</v>
      </c>
      <c r="K105" s="565">
        <v>0</v>
      </c>
      <c r="L105" s="565">
        <v>0</v>
      </c>
      <c r="M105" s="565">
        <v>0</v>
      </c>
      <c r="N105" s="565">
        <f t="shared" si="4"/>
        <v>0</v>
      </c>
    </row>
    <row r="106" spans="2:14" x14ac:dyDescent="0.25">
      <c r="B106" s="564" t="s">
        <v>3103</v>
      </c>
      <c r="C106" s="565">
        <v>0</v>
      </c>
      <c r="D106" s="565">
        <v>0</v>
      </c>
      <c r="E106" s="565">
        <v>0</v>
      </c>
      <c r="F106" s="565">
        <v>0</v>
      </c>
      <c r="G106" s="565">
        <v>0</v>
      </c>
      <c r="H106" s="565">
        <v>0</v>
      </c>
      <c r="I106" s="565">
        <v>0</v>
      </c>
      <c r="J106" s="565">
        <v>0</v>
      </c>
      <c r="K106" s="565">
        <v>0</v>
      </c>
      <c r="L106" s="565">
        <v>0</v>
      </c>
      <c r="M106" s="565">
        <v>0</v>
      </c>
      <c r="N106" s="565">
        <f t="shared" si="4"/>
        <v>0</v>
      </c>
    </row>
    <row r="107" spans="2:14" x14ac:dyDescent="0.25">
      <c r="B107" s="564" t="s">
        <v>3104</v>
      </c>
      <c r="C107" s="565">
        <v>0</v>
      </c>
      <c r="D107" s="565">
        <v>0</v>
      </c>
      <c r="E107" s="565">
        <v>0</v>
      </c>
      <c r="F107" s="565">
        <v>0</v>
      </c>
      <c r="G107" s="565">
        <v>0</v>
      </c>
      <c r="H107" s="565">
        <v>0</v>
      </c>
      <c r="I107" s="565">
        <v>0</v>
      </c>
      <c r="J107" s="565">
        <v>0</v>
      </c>
      <c r="K107" s="565">
        <v>0</v>
      </c>
      <c r="L107" s="565">
        <v>0</v>
      </c>
      <c r="M107" s="565">
        <v>0</v>
      </c>
      <c r="N107" s="565">
        <f t="shared" si="4"/>
        <v>0</v>
      </c>
    </row>
    <row r="108" spans="2:14" x14ac:dyDescent="0.25">
      <c r="B108" s="564" t="s">
        <v>3105</v>
      </c>
      <c r="C108" s="565">
        <v>0</v>
      </c>
      <c r="D108" s="565">
        <v>0</v>
      </c>
      <c r="E108" s="565">
        <v>0</v>
      </c>
      <c r="F108" s="565">
        <v>0</v>
      </c>
      <c r="G108" s="565">
        <v>0</v>
      </c>
      <c r="H108" s="565">
        <v>0</v>
      </c>
      <c r="I108" s="565">
        <v>0</v>
      </c>
      <c r="J108" s="565">
        <v>0</v>
      </c>
      <c r="K108" s="565">
        <v>0</v>
      </c>
      <c r="L108" s="565">
        <v>0</v>
      </c>
      <c r="M108" s="565">
        <v>0</v>
      </c>
      <c r="N108" s="565">
        <f t="shared" si="4"/>
        <v>0</v>
      </c>
    </row>
    <row r="109" spans="2:14" x14ac:dyDescent="0.25">
      <c r="B109" s="541" t="s">
        <v>148</v>
      </c>
      <c r="C109" s="566">
        <f t="shared" ref="C109:N109" si="5">SUM(C101:C108)</f>
        <v>0</v>
      </c>
      <c r="D109" s="566">
        <f t="shared" si="5"/>
        <v>0</v>
      </c>
      <c r="E109" s="566">
        <f t="shared" si="5"/>
        <v>0</v>
      </c>
      <c r="F109" s="566">
        <f t="shared" si="5"/>
        <v>0</v>
      </c>
      <c r="G109" s="566">
        <f t="shared" si="5"/>
        <v>0</v>
      </c>
      <c r="H109" s="566">
        <f t="shared" si="5"/>
        <v>0</v>
      </c>
      <c r="I109" s="566">
        <f t="shared" si="5"/>
        <v>0</v>
      </c>
      <c r="J109" s="566">
        <f t="shared" si="5"/>
        <v>0</v>
      </c>
      <c r="K109" s="566">
        <f t="shared" si="5"/>
        <v>0</v>
      </c>
      <c r="L109" s="566">
        <f t="shared" si="5"/>
        <v>0</v>
      </c>
      <c r="M109" s="566">
        <f t="shared" si="5"/>
        <v>0</v>
      </c>
      <c r="N109" s="566">
        <f t="shared" si="5"/>
        <v>0</v>
      </c>
    </row>
    <row r="110" spans="2:14" x14ac:dyDescent="0.25">
      <c r="C110" s="462"/>
      <c r="D110" s="462"/>
      <c r="E110" s="462"/>
      <c r="F110" s="462"/>
      <c r="G110" s="462"/>
      <c r="H110" s="462"/>
      <c r="I110" s="462"/>
      <c r="J110" s="462"/>
      <c r="K110" s="462"/>
      <c r="L110" s="462"/>
      <c r="M110" s="462"/>
      <c r="N110" s="462"/>
    </row>
    <row r="112" spans="2:14" x14ac:dyDescent="0.25">
      <c r="B112" s="356"/>
      <c r="C112" s="567"/>
      <c r="D112" s="567"/>
      <c r="E112" s="567"/>
      <c r="F112" s="567"/>
      <c r="G112" s="567"/>
      <c r="H112" s="567"/>
      <c r="I112" s="567"/>
      <c r="J112" s="567"/>
      <c r="K112" s="567"/>
      <c r="L112" s="567"/>
      <c r="M112" s="567"/>
      <c r="N112" s="567"/>
    </row>
    <row r="113" spans="2:14" ht="15.75" x14ac:dyDescent="0.25">
      <c r="B113" s="491" t="s">
        <v>3106</v>
      </c>
      <c r="C113" s="567"/>
      <c r="D113" s="567"/>
      <c r="E113" s="567"/>
      <c r="F113" s="567"/>
      <c r="G113" s="567"/>
      <c r="H113" s="567"/>
      <c r="I113" s="567"/>
      <c r="J113" s="567"/>
      <c r="K113" s="567"/>
      <c r="L113" s="567"/>
      <c r="M113" s="567"/>
      <c r="N113" s="567"/>
    </row>
    <row r="114" spans="2:14" x14ac:dyDescent="0.25">
      <c r="B114" s="568" t="s">
        <v>3107</v>
      </c>
      <c r="C114" s="568"/>
      <c r="D114" s="569"/>
      <c r="E114" s="569"/>
      <c r="F114" s="569"/>
    </row>
    <row r="115" spans="2:14" x14ac:dyDescent="0.25">
      <c r="F115" s="570" t="s">
        <v>3108</v>
      </c>
    </row>
    <row r="116" spans="2:14" x14ac:dyDescent="0.25">
      <c r="B116" s="427" t="s">
        <v>3063</v>
      </c>
      <c r="C116" s="571"/>
      <c r="D116" s="571"/>
      <c r="E116" s="571"/>
      <c r="F116" s="571">
        <v>0</v>
      </c>
    </row>
    <row r="117" spans="2:14" x14ac:dyDescent="0.25">
      <c r="B117" s="541" t="s">
        <v>148</v>
      </c>
      <c r="C117" s="566"/>
      <c r="D117" s="566"/>
      <c r="E117" s="566"/>
      <c r="F117" s="566">
        <f>SUM(F116:F116)</f>
        <v>0</v>
      </c>
    </row>
    <row r="119" spans="2:14" ht="15.75" x14ac:dyDescent="0.25">
      <c r="B119" s="491" t="s">
        <v>3109</v>
      </c>
    </row>
    <row r="120" spans="2:14" x14ac:dyDescent="0.25">
      <c r="B120" s="568" t="s">
        <v>3107</v>
      </c>
      <c r="C120" s="568"/>
      <c r="D120" s="569"/>
      <c r="E120" s="569"/>
      <c r="F120" s="569"/>
    </row>
    <row r="121" spans="2:14" x14ac:dyDescent="0.25">
      <c r="F121" s="570" t="s">
        <v>3108</v>
      </c>
    </row>
    <row r="122" spans="2:14" x14ac:dyDescent="0.25">
      <c r="B122" s="347" t="s">
        <v>3110</v>
      </c>
      <c r="F122" s="572">
        <v>0</v>
      </c>
    </row>
    <row r="123" spans="2:14" x14ac:dyDescent="0.25">
      <c r="B123" s="347" t="s">
        <v>3111</v>
      </c>
      <c r="F123" s="572">
        <v>0</v>
      </c>
    </row>
    <row r="124" spans="2:14" x14ac:dyDescent="0.25">
      <c r="B124" s="347" t="s">
        <v>3112</v>
      </c>
      <c r="F124" s="572">
        <v>0</v>
      </c>
    </row>
    <row r="125" spans="2:14" x14ac:dyDescent="0.25">
      <c r="B125" s="347" t="s">
        <v>3113</v>
      </c>
      <c r="C125" s="571"/>
      <c r="D125" s="571"/>
      <c r="E125" s="571"/>
      <c r="F125" s="571">
        <v>0</v>
      </c>
    </row>
    <row r="126" spans="2:14" x14ac:dyDescent="0.25">
      <c r="B126" s="541" t="s">
        <v>148</v>
      </c>
      <c r="C126" s="566"/>
      <c r="D126" s="566"/>
      <c r="E126" s="566"/>
      <c r="F126" s="566">
        <f>SUM(F122:F125)</f>
        <v>0</v>
      </c>
    </row>
    <row r="128" spans="2:14" ht="15.75" x14ac:dyDescent="0.25">
      <c r="B128" s="491" t="s">
        <v>3114</v>
      </c>
    </row>
    <row r="129" spans="2:14" x14ac:dyDescent="0.25">
      <c r="B129" s="568" t="s">
        <v>2834</v>
      </c>
      <c r="C129" s="568"/>
      <c r="D129" s="569"/>
      <c r="E129" s="569"/>
      <c r="F129" s="569"/>
    </row>
    <row r="130" spans="2:14" x14ac:dyDescent="0.25">
      <c r="F130" s="570" t="s">
        <v>3108</v>
      </c>
    </row>
    <row r="131" spans="2:14" x14ac:dyDescent="0.25">
      <c r="B131" s="427" t="s">
        <v>3063</v>
      </c>
      <c r="C131" s="571"/>
      <c r="D131" s="571"/>
      <c r="E131" s="571"/>
      <c r="F131" s="571">
        <v>0</v>
      </c>
    </row>
    <row r="132" spans="2:14" x14ac:dyDescent="0.25">
      <c r="B132" s="541" t="s">
        <v>148</v>
      </c>
      <c r="C132" s="566"/>
      <c r="D132" s="566"/>
      <c r="E132" s="566"/>
      <c r="F132" s="566">
        <f>SUM(F131:F131)</f>
        <v>0</v>
      </c>
    </row>
    <row r="134" spans="2:14" ht="15.75" x14ac:dyDescent="0.25">
      <c r="B134" s="491" t="s">
        <v>3115</v>
      </c>
    </row>
    <row r="135" spans="2:14" x14ac:dyDescent="0.25">
      <c r="B135" s="568" t="s">
        <v>2836</v>
      </c>
      <c r="C135" s="568"/>
      <c r="D135" s="569"/>
      <c r="E135" s="569"/>
      <c r="F135" s="569"/>
    </row>
    <row r="136" spans="2:14" x14ac:dyDescent="0.25">
      <c r="F136" s="570" t="s">
        <v>3108</v>
      </c>
    </row>
    <row r="137" spans="2:14" x14ac:dyDescent="0.25">
      <c r="B137" s="427" t="s">
        <v>3063</v>
      </c>
      <c r="C137" s="571"/>
      <c r="D137" s="571"/>
      <c r="E137" s="571"/>
      <c r="F137" s="571">
        <v>0</v>
      </c>
    </row>
    <row r="138" spans="2:14" x14ac:dyDescent="0.25">
      <c r="B138" s="541" t="s">
        <v>148</v>
      </c>
      <c r="C138" s="566"/>
      <c r="D138" s="566"/>
      <c r="E138" s="566"/>
      <c r="F138" s="566">
        <f>SUM(F137:F137)</f>
        <v>0</v>
      </c>
    </row>
    <row r="141" spans="2:14" ht="15.75" x14ac:dyDescent="0.25">
      <c r="B141" s="491" t="s">
        <v>3116</v>
      </c>
    </row>
    <row r="142" spans="2:14" x14ac:dyDescent="0.25">
      <c r="B142" s="512" t="s">
        <v>3117</v>
      </c>
      <c r="C142" s="512"/>
      <c r="D142" s="540"/>
      <c r="E142" s="540"/>
      <c r="F142" s="540"/>
      <c r="G142" s="540"/>
      <c r="H142" s="540"/>
      <c r="I142" s="540"/>
      <c r="J142" s="540"/>
      <c r="K142" s="540"/>
      <c r="L142" s="540"/>
      <c r="M142" s="540"/>
      <c r="N142" s="540"/>
    </row>
    <row r="143" spans="2:14" x14ac:dyDescent="0.25">
      <c r="B143" s="427"/>
      <c r="C143" s="427"/>
      <c r="D143" s="427"/>
      <c r="E143" s="427"/>
      <c r="F143" s="427"/>
      <c r="G143" s="427"/>
      <c r="H143" s="427"/>
      <c r="I143" s="427"/>
      <c r="J143" s="427"/>
      <c r="K143" s="427"/>
      <c r="L143" s="427"/>
      <c r="M143" s="427"/>
      <c r="N143" s="427"/>
    </row>
    <row r="144" spans="2:14" x14ac:dyDescent="0.25">
      <c r="B144" s="427" t="s">
        <v>3118</v>
      </c>
      <c r="C144" s="562" t="s">
        <v>3096</v>
      </c>
      <c r="D144" s="562" t="s">
        <v>3080</v>
      </c>
      <c r="E144" s="562" t="s">
        <v>3081</v>
      </c>
      <c r="F144" s="562" t="s">
        <v>3082</v>
      </c>
      <c r="G144" s="562" t="s">
        <v>3083</v>
      </c>
      <c r="H144" s="562" t="s">
        <v>3084</v>
      </c>
      <c r="I144" s="562" t="s">
        <v>3085</v>
      </c>
      <c r="J144" s="562" t="s">
        <v>3086</v>
      </c>
      <c r="K144" s="562" t="s">
        <v>3097</v>
      </c>
      <c r="L144" s="562" t="s">
        <v>3088</v>
      </c>
      <c r="M144" s="562" t="s">
        <v>146</v>
      </c>
      <c r="N144" s="563" t="s">
        <v>148</v>
      </c>
    </row>
    <row r="145" spans="2:14" x14ac:dyDescent="0.25">
      <c r="B145" s="347" t="s">
        <v>3119</v>
      </c>
      <c r="C145" s="565">
        <v>0</v>
      </c>
      <c r="D145" s="565">
        <v>0</v>
      </c>
      <c r="E145" s="565">
        <v>0</v>
      </c>
      <c r="F145" s="565">
        <v>0</v>
      </c>
      <c r="G145" s="565">
        <v>0</v>
      </c>
      <c r="H145" s="565">
        <v>0</v>
      </c>
      <c r="I145" s="565">
        <v>0</v>
      </c>
      <c r="J145" s="565">
        <v>0</v>
      </c>
      <c r="K145" s="565">
        <v>0</v>
      </c>
      <c r="L145" s="565">
        <v>0</v>
      </c>
      <c r="M145" s="565">
        <v>0</v>
      </c>
      <c r="N145" s="565">
        <f>SUM(C145:M145)</f>
        <v>0</v>
      </c>
    </row>
    <row r="146" spans="2:14" x14ac:dyDescent="0.25">
      <c r="B146" s="347" t="s">
        <v>3120</v>
      </c>
      <c r="C146" s="565">
        <v>0</v>
      </c>
      <c r="D146" s="565">
        <v>0</v>
      </c>
      <c r="E146" s="565">
        <v>0</v>
      </c>
      <c r="F146" s="565">
        <v>0</v>
      </c>
      <c r="G146" s="565">
        <v>0</v>
      </c>
      <c r="H146" s="565">
        <v>0</v>
      </c>
      <c r="I146" s="565">
        <v>0</v>
      </c>
      <c r="J146" s="565">
        <v>0</v>
      </c>
      <c r="K146" s="565">
        <v>0</v>
      </c>
      <c r="L146" s="565">
        <v>0</v>
      </c>
      <c r="M146" s="565">
        <v>0</v>
      </c>
      <c r="N146" s="565">
        <f>SUM(C146:M146)</f>
        <v>0</v>
      </c>
    </row>
    <row r="147" spans="2:14" x14ac:dyDescent="0.25">
      <c r="B147" s="347" t="s">
        <v>3121</v>
      </c>
      <c r="C147" s="565">
        <v>0</v>
      </c>
      <c r="D147" s="565">
        <v>0</v>
      </c>
      <c r="E147" s="565">
        <v>0</v>
      </c>
      <c r="F147" s="565">
        <v>0</v>
      </c>
      <c r="G147" s="565">
        <v>0</v>
      </c>
      <c r="H147" s="565">
        <v>0</v>
      </c>
      <c r="I147" s="565">
        <v>0</v>
      </c>
      <c r="J147" s="565">
        <v>0</v>
      </c>
      <c r="K147" s="565">
        <v>0</v>
      </c>
      <c r="L147" s="565">
        <v>0</v>
      </c>
      <c r="M147" s="565">
        <v>0</v>
      </c>
      <c r="N147" s="565">
        <f>SUM(C147:M147)</f>
        <v>0</v>
      </c>
    </row>
    <row r="148" spans="2:14" x14ac:dyDescent="0.25">
      <c r="B148" s="347" t="s">
        <v>3122</v>
      </c>
      <c r="C148" s="565">
        <v>0</v>
      </c>
      <c r="D148" s="565">
        <v>0</v>
      </c>
      <c r="E148" s="565">
        <v>0</v>
      </c>
      <c r="F148" s="565">
        <v>0</v>
      </c>
      <c r="G148" s="565">
        <v>0</v>
      </c>
      <c r="H148" s="565">
        <v>0</v>
      </c>
      <c r="I148" s="565">
        <v>0</v>
      </c>
      <c r="J148" s="565">
        <v>0</v>
      </c>
      <c r="K148" s="565">
        <v>0</v>
      </c>
      <c r="L148" s="565">
        <v>0</v>
      </c>
      <c r="M148" s="565">
        <v>0</v>
      </c>
      <c r="N148" s="565">
        <f>SUM(C148:M148)</f>
        <v>0</v>
      </c>
    </row>
    <row r="149" spans="2:14" x14ac:dyDescent="0.25">
      <c r="B149" s="347" t="s">
        <v>966</v>
      </c>
      <c r="C149" s="565">
        <v>0</v>
      </c>
      <c r="D149" s="565">
        <v>0</v>
      </c>
      <c r="E149" s="565">
        <v>0</v>
      </c>
      <c r="F149" s="565">
        <v>0</v>
      </c>
      <c r="G149" s="565">
        <v>0</v>
      </c>
      <c r="H149" s="565">
        <v>0</v>
      </c>
      <c r="I149" s="565">
        <v>0</v>
      </c>
      <c r="J149" s="565">
        <v>0</v>
      </c>
      <c r="K149" s="565">
        <v>0</v>
      </c>
      <c r="L149" s="565">
        <v>0</v>
      </c>
      <c r="M149" s="565">
        <v>0</v>
      </c>
      <c r="N149" s="565">
        <f>SUM(C149:M149)</f>
        <v>0</v>
      </c>
    </row>
    <row r="150" spans="2:14" x14ac:dyDescent="0.25">
      <c r="B150" s="541" t="s">
        <v>148</v>
      </c>
      <c r="C150" s="566">
        <f t="shared" ref="C150:N150" si="6">SUM(C145:C149)</f>
        <v>0</v>
      </c>
      <c r="D150" s="566">
        <f t="shared" si="6"/>
        <v>0</v>
      </c>
      <c r="E150" s="566">
        <f t="shared" si="6"/>
        <v>0</v>
      </c>
      <c r="F150" s="566">
        <f t="shared" si="6"/>
        <v>0</v>
      </c>
      <c r="G150" s="566">
        <f t="shared" si="6"/>
        <v>0</v>
      </c>
      <c r="H150" s="566">
        <f t="shared" si="6"/>
        <v>0</v>
      </c>
      <c r="I150" s="566">
        <f t="shared" si="6"/>
        <v>0</v>
      </c>
      <c r="J150" s="566">
        <f t="shared" si="6"/>
        <v>0</v>
      </c>
      <c r="K150" s="566">
        <f t="shared" si="6"/>
        <v>0</v>
      </c>
      <c r="L150" s="566">
        <f t="shared" si="6"/>
        <v>0</v>
      </c>
      <c r="M150" s="566">
        <f t="shared" si="6"/>
        <v>0</v>
      </c>
      <c r="N150" s="566">
        <f t="shared" si="6"/>
        <v>0</v>
      </c>
    </row>
    <row r="153" spans="2:14" x14ac:dyDescent="0.25">
      <c r="N153" s="415" t="s">
        <v>2889</v>
      </c>
    </row>
  </sheetData>
  <hyperlinks>
    <hyperlink ref="N153" location="Contents!A1" display="To Frontpage" xr:uid="{22B88A58-6B39-4A07-9FB9-FA690C0F01A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election activeCell="F11" sqref="F11"/>
    </sheetView>
  </sheetViews>
  <sheetFormatPr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587" t="s">
        <v>2379</v>
      </c>
      <c r="F6" s="587"/>
      <c r="G6" s="587"/>
      <c r="H6" s="7"/>
      <c r="I6" s="7"/>
      <c r="J6" s="8"/>
    </row>
    <row r="7" spans="2:10" ht="26.25" x14ac:dyDescent="0.25">
      <c r="B7" s="6"/>
      <c r="C7" s="7"/>
      <c r="D7" s="7"/>
      <c r="E7" s="7"/>
      <c r="F7" s="324" t="s">
        <v>540</v>
      </c>
      <c r="G7" s="7"/>
      <c r="H7" s="7"/>
      <c r="I7" s="7"/>
      <c r="J7" s="8"/>
    </row>
    <row r="8" spans="2:10" ht="26.25" x14ac:dyDescent="0.25">
      <c r="B8" s="6"/>
      <c r="C8" s="7"/>
      <c r="D8" s="7"/>
      <c r="E8" s="7"/>
      <c r="F8" s="324" t="s">
        <v>2780</v>
      </c>
      <c r="G8" s="7"/>
      <c r="H8" s="7"/>
      <c r="I8" s="7"/>
      <c r="J8" s="8"/>
    </row>
    <row r="9" spans="2:10" ht="21" x14ac:dyDescent="0.25">
      <c r="B9" s="6"/>
      <c r="C9" s="7"/>
      <c r="D9" s="7"/>
      <c r="E9" s="7"/>
      <c r="F9" s="325" t="s">
        <v>3124</v>
      </c>
      <c r="G9" s="7"/>
      <c r="H9" s="7"/>
      <c r="I9" s="7"/>
      <c r="J9" s="8"/>
    </row>
    <row r="10" spans="2:10" ht="21" x14ac:dyDescent="0.25">
      <c r="B10" s="6"/>
      <c r="C10" s="7"/>
      <c r="D10" s="7"/>
      <c r="E10" s="7"/>
      <c r="F10" s="325" t="s">
        <v>3125</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590" t="s">
        <v>15</v>
      </c>
      <c r="E24" s="586" t="s">
        <v>16</v>
      </c>
      <c r="F24" s="586"/>
      <c r="G24" s="586"/>
      <c r="H24" s="586"/>
      <c r="I24" s="7"/>
      <c r="J24" s="8"/>
    </row>
    <row r="25" spans="2:10" x14ac:dyDescent="0.25">
      <c r="B25" s="6"/>
      <c r="C25" s="7"/>
      <c r="D25" s="7"/>
      <c r="E25" s="16"/>
      <c r="F25" s="16"/>
      <c r="G25" s="16"/>
      <c r="H25" s="7"/>
      <c r="I25" s="7"/>
      <c r="J25" s="8"/>
    </row>
    <row r="26" spans="2:10" x14ac:dyDescent="0.25">
      <c r="B26" s="6"/>
      <c r="C26" s="7"/>
      <c r="D26" s="590" t="s">
        <v>17</v>
      </c>
      <c r="E26" s="586"/>
      <c r="F26" s="586"/>
      <c r="G26" s="586"/>
      <c r="H26" s="586"/>
      <c r="I26" s="7"/>
      <c r="J26" s="8"/>
    </row>
    <row r="27" spans="2:10" x14ac:dyDescent="0.25">
      <c r="B27" s="6"/>
      <c r="C27" s="7"/>
      <c r="D27" s="17"/>
      <c r="E27" s="17"/>
      <c r="F27" s="17"/>
      <c r="G27" s="17"/>
      <c r="H27" s="17"/>
      <c r="I27" s="7"/>
      <c r="J27" s="8"/>
    </row>
    <row r="28" spans="2:10" x14ac:dyDescent="0.25">
      <c r="B28" s="6"/>
      <c r="C28" s="7"/>
      <c r="D28" s="590" t="s">
        <v>18</v>
      </c>
      <c r="E28" s="586" t="s">
        <v>16</v>
      </c>
      <c r="F28" s="586"/>
      <c r="G28" s="586"/>
      <c r="H28" s="586"/>
      <c r="I28" s="7"/>
      <c r="J28" s="8"/>
    </row>
    <row r="29" spans="2:10" x14ac:dyDescent="0.25">
      <c r="B29" s="6"/>
      <c r="C29" s="7"/>
      <c r="D29" s="17"/>
      <c r="E29" s="17"/>
      <c r="F29" s="17"/>
      <c r="G29" s="17"/>
      <c r="H29" s="17"/>
      <c r="I29" s="7"/>
      <c r="J29" s="8"/>
    </row>
    <row r="30" spans="2:10" x14ac:dyDescent="0.25">
      <c r="B30" s="6"/>
      <c r="C30" s="7"/>
      <c r="D30" s="590" t="s">
        <v>19</v>
      </c>
      <c r="E30" s="586" t="s">
        <v>16</v>
      </c>
      <c r="F30" s="586"/>
      <c r="G30" s="586"/>
      <c r="H30" s="586"/>
      <c r="I30" s="7"/>
      <c r="J30" s="8"/>
    </row>
    <row r="31" spans="2:10" x14ac:dyDescent="0.25">
      <c r="B31" s="6"/>
      <c r="C31" s="7"/>
      <c r="D31" s="17"/>
      <c r="E31" s="17"/>
      <c r="F31" s="17"/>
      <c r="G31" s="17"/>
      <c r="H31" s="17"/>
      <c r="I31" s="7"/>
      <c r="J31" s="8"/>
    </row>
    <row r="32" spans="2:10" x14ac:dyDescent="0.25">
      <c r="B32" s="6"/>
      <c r="C32" s="7"/>
      <c r="D32" s="590" t="s">
        <v>20</v>
      </c>
      <c r="E32" s="586" t="s">
        <v>16</v>
      </c>
      <c r="F32" s="586"/>
      <c r="G32" s="586"/>
      <c r="H32" s="586"/>
      <c r="I32" s="7"/>
      <c r="J32" s="8"/>
    </row>
    <row r="33" spans="1:18" x14ac:dyDescent="0.25">
      <c r="B33" s="6"/>
      <c r="C33" s="7"/>
      <c r="D33" s="16"/>
      <c r="E33" s="16"/>
      <c r="F33" s="16"/>
      <c r="G33" s="16"/>
      <c r="H33" s="16"/>
      <c r="I33" s="7"/>
      <c r="J33" s="8"/>
    </row>
    <row r="34" spans="1:18" x14ac:dyDescent="0.25">
      <c r="B34" s="6"/>
      <c r="C34" s="7"/>
      <c r="D34" s="590" t="s">
        <v>21</v>
      </c>
      <c r="E34" s="586" t="s">
        <v>16</v>
      </c>
      <c r="F34" s="586"/>
      <c r="G34" s="586"/>
      <c r="H34" s="586"/>
      <c r="I34" s="7"/>
      <c r="J34" s="8"/>
    </row>
    <row r="35" spans="1:18" x14ac:dyDescent="0.25">
      <c r="B35" s="6"/>
      <c r="C35" s="7"/>
      <c r="D35" s="7"/>
      <c r="E35" s="7"/>
      <c r="F35" s="7"/>
      <c r="G35" s="7"/>
      <c r="H35" s="7"/>
      <c r="I35" s="7"/>
      <c r="J35" s="8"/>
    </row>
    <row r="36" spans="1:18" x14ac:dyDescent="0.25">
      <c r="B36" s="6"/>
      <c r="C36" s="7"/>
      <c r="D36" s="588" t="s">
        <v>22</v>
      </c>
      <c r="E36" s="589"/>
      <c r="F36" s="589"/>
      <c r="G36" s="589"/>
      <c r="H36" s="589"/>
      <c r="I36" s="7"/>
      <c r="J36" s="8"/>
    </row>
    <row r="37" spans="1:18" x14ac:dyDescent="0.25">
      <c r="B37" s="6"/>
      <c r="C37" s="7"/>
      <c r="D37" s="7"/>
      <c r="E37" s="7"/>
      <c r="F37" s="15"/>
      <c r="G37" s="7"/>
      <c r="H37" s="7"/>
      <c r="I37" s="7"/>
      <c r="J37" s="8"/>
    </row>
    <row r="38" spans="1:18" x14ac:dyDescent="0.25">
      <c r="B38" s="6"/>
      <c r="C38" s="7"/>
      <c r="D38" s="588" t="s">
        <v>1567</v>
      </c>
      <c r="E38" s="589"/>
      <c r="F38" s="589"/>
      <c r="G38" s="589"/>
      <c r="H38" s="589"/>
      <c r="I38" s="7"/>
      <c r="J38" s="8"/>
    </row>
    <row r="39" spans="1:18" x14ac:dyDescent="0.25">
      <c r="B39" s="6"/>
      <c r="C39" s="7"/>
      <c r="D39" s="144"/>
      <c r="E39" s="144"/>
      <c r="F39" s="144"/>
      <c r="G39" s="144"/>
      <c r="H39" s="144"/>
      <c r="I39" s="7"/>
      <c r="J39" s="8"/>
    </row>
    <row r="40" spans="1:18" s="234" customFormat="1" x14ac:dyDescent="0.25">
      <c r="A40" s="2"/>
      <c r="B40" s="6"/>
      <c r="C40" s="7"/>
      <c r="D40" s="585" t="s">
        <v>2277</v>
      </c>
      <c r="E40" s="586" t="s">
        <v>16</v>
      </c>
      <c r="F40" s="586"/>
      <c r="G40" s="586"/>
      <c r="H40" s="586"/>
      <c r="I40" s="7"/>
      <c r="J40" s="8"/>
      <c r="K40" s="2"/>
      <c r="L40" s="2"/>
      <c r="M40" s="2"/>
      <c r="N40" s="2"/>
      <c r="O40" s="2"/>
      <c r="P40" s="2"/>
      <c r="Q40" s="2"/>
      <c r="R40" s="2"/>
    </row>
    <row r="41" spans="1:18" s="234" customFormat="1" x14ac:dyDescent="0.25">
      <c r="A41" s="2"/>
      <c r="B41" s="6"/>
      <c r="C41" s="7"/>
      <c r="D41" s="7"/>
      <c r="E41" s="298"/>
      <c r="F41" s="298"/>
      <c r="G41" s="298"/>
      <c r="H41" s="298"/>
      <c r="I41" s="7"/>
      <c r="J41" s="8"/>
      <c r="K41" s="2"/>
      <c r="L41" s="2"/>
      <c r="M41" s="2"/>
      <c r="N41" s="2"/>
      <c r="O41" s="2"/>
      <c r="P41" s="2"/>
      <c r="Q41" s="2"/>
      <c r="R41" s="2"/>
    </row>
    <row r="42" spans="1:18" s="234" customFormat="1" x14ac:dyDescent="0.25">
      <c r="A42" s="2"/>
      <c r="B42" s="6"/>
      <c r="C42" s="7"/>
      <c r="D42" s="585" t="s">
        <v>2364</v>
      </c>
      <c r="E42" s="586"/>
      <c r="F42" s="586"/>
      <c r="G42" s="586"/>
      <c r="H42" s="586"/>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topLeftCell="A47" zoomScale="80" zoomScaleNormal="80" workbookViewId="0">
      <selection activeCell="C80" sqref="C80"/>
    </sheetView>
  </sheetViews>
  <sheetFormatPr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45" customHeight="1" x14ac:dyDescent="0.25">
      <c r="A1" s="609" t="s">
        <v>1566</v>
      </c>
      <c r="B1" s="609"/>
    </row>
    <row r="2" spans="1:13" ht="31.5" x14ac:dyDescent="0.25">
      <c r="A2" s="188" t="s">
        <v>1565</v>
      </c>
      <c r="B2" s="188"/>
      <c r="C2" s="64"/>
      <c r="D2" s="64"/>
      <c r="E2" s="64"/>
      <c r="F2" s="306" t="s">
        <v>2380</v>
      </c>
      <c r="G2" s="99"/>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71</v>
      </c>
      <c r="C4" s="69" t="s">
        <v>226</v>
      </c>
      <c r="D4" s="67"/>
      <c r="E4" s="67"/>
      <c r="F4" s="64"/>
      <c r="G4" s="64"/>
      <c r="H4" s="64"/>
      <c r="I4" s="77" t="s">
        <v>1558</v>
      </c>
      <c r="J4" s="123" t="s">
        <v>1239</v>
      </c>
      <c r="L4" s="64"/>
      <c r="M4" s="64"/>
    </row>
    <row r="5" spans="1:13" ht="15.75" thickBot="1" x14ac:dyDescent="0.3">
      <c r="H5" s="64"/>
      <c r="I5" s="142" t="s">
        <v>1241</v>
      </c>
      <c r="J5" s="66" t="s">
        <v>1242</v>
      </c>
      <c r="L5" s="64"/>
      <c r="M5" s="64"/>
    </row>
    <row r="6" spans="1:13" ht="18.75" x14ac:dyDescent="0.25">
      <c r="A6" s="70"/>
      <c r="B6" s="71" t="s">
        <v>1466</v>
      </c>
      <c r="C6" s="70"/>
      <c r="E6" s="72"/>
      <c r="F6" s="72"/>
      <c r="G6" s="72"/>
      <c r="H6" s="64"/>
      <c r="I6" s="142" t="s">
        <v>1244</v>
      </c>
      <c r="J6" s="66" t="s">
        <v>1245</v>
      </c>
      <c r="L6" s="64"/>
      <c r="M6" s="64"/>
    </row>
    <row r="7" spans="1:13" x14ac:dyDescent="0.25">
      <c r="B7" s="74" t="s">
        <v>1564</v>
      </c>
      <c r="H7" s="64"/>
      <c r="I7" s="142" t="s">
        <v>1247</v>
      </c>
      <c r="J7" s="66" t="s">
        <v>1248</v>
      </c>
      <c r="L7" s="64"/>
      <c r="M7" s="64"/>
    </row>
    <row r="8" spans="1:13" x14ac:dyDescent="0.25">
      <c r="B8" s="74" t="s">
        <v>1479</v>
      </c>
      <c r="H8" s="64"/>
      <c r="I8" s="142" t="s">
        <v>1556</v>
      </c>
      <c r="J8" s="66" t="s">
        <v>1557</v>
      </c>
      <c r="L8" s="64"/>
      <c r="M8" s="64"/>
    </row>
    <row r="9" spans="1:13" ht="15.75" thickBot="1" x14ac:dyDescent="0.3">
      <c r="B9" s="75" t="s">
        <v>1501</v>
      </c>
      <c r="H9" s="64"/>
      <c r="L9" s="64"/>
      <c r="M9" s="64"/>
    </row>
    <row r="10" spans="1:13" x14ac:dyDescent="0.25">
      <c r="B10" s="76"/>
      <c r="H10" s="64"/>
      <c r="I10" s="143" t="s">
        <v>1560</v>
      </c>
      <c r="L10" s="64"/>
      <c r="M10" s="64"/>
    </row>
    <row r="11" spans="1:13" x14ac:dyDescent="0.25">
      <c r="B11" s="76"/>
      <c r="H11" s="64"/>
      <c r="I11" s="143" t="s">
        <v>1562</v>
      </c>
      <c r="L11" s="64"/>
      <c r="M11" s="64"/>
    </row>
    <row r="12" spans="1:13" ht="37.5" x14ac:dyDescent="0.25">
      <c r="A12" s="77" t="s">
        <v>81</v>
      </c>
      <c r="B12" s="77" t="s">
        <v>1548</v>
      </c>
      <c r="C12" s="78"/>
      <c r="D12" s="78"/>
      <c r="E12" s="78"/>
      <c r="F12" s="78"/>
      <c r="G12" s="78"/>
      <c r="H12" s="64"/>
      <c r="L12" s="64"/>
      <c r="M12" s="64"/>
    </row>
    <row r="13" spans="1:13" ht="15" customHeight="1" x14ac:dyDescent="0.25">
      <c r="A13" s="85"/>
      <c r="B13" s="86" t="s">
        <v>1478</v>
      </c>
      <c r="C13" s="85" t="s">
        <v>1547</v>
      </c>
      <c r="D13" s="85" t="s">
        <v>1559</v>
      </c>
      <c r="E13" s="87"/>
      <c r="F13" s="88"/>
      <c r="G13" s="88"/>
      <c r="H13" s="64"/>
      <c r="L13" s="64"/>
      <c r="M13" s="64"/>
    </row>
    <row r="14" spans="1:13" x14ac:dyDescent="0.25">
      <c r="A14" s="66" t="s">
        <v>1467</v>
      </c>
      <c r="B14" s="83" t="s">
        <v>1432</v>
      </c>
      <c r="C14" s="327" t="s">
        <v>1245</v>
      </c>
      <c r="D14" s="334"/>
      <c r="E14" s="72"/>
      <c r="F14" s="72"/>
      <c r="G14" s="72"/>
      <c r="H14" s="64"/>
      <c r="L14" s="64"/>
      <c r="M14" s="64"/>
    </row>
    <row r="15" spans="1:13" x14ac:dyDescent="0.25">
      <c r="A15" s="66" t="s">
        <v>1468</v>
      </c>
      <c r="B15" s="83" t="s">
        <v>433</v>
      </c>
      <c r="C15" s="327" t="s">
        <v>2717</v>
      </c>
      <c r="D15" s="327" t="s">
        <v>2766</v>
      </c>
      <c r="E15" s="72"/>
      <c r="F15" s="72"/>
      <c r="G15" s="72"/>
      <c r="H15" s="64"/>
      <c r="L15" s="64"/>
      <c r="M15" s="64"/>
    </row>
    <row r="16" spans="1:13" x14ac:dyDescent="0.25">
      <c r="A16" s="66" t="s">
        <v>1469</v>
      </c>
      <c r="B16" s="83" t="s">
        <v>1433</v>
      </c>
      <c r="C16" s="327" t="s">
        <v>1245</v>
      </c>
      <c r="D16" s="327"/>
      <c r="E16" s="72"/>
      <c r="F16" s="72"/>
      <c r="G16" s="72"/>
      <c r="H16" s="64"/>
      <c r="L16" s="64"/>
      <c r="M16" s="64"/>
    </row>
    <row r="17" spans="1:13" x14ac:dyDescent="0.25">
      <c r="A17" s="66" t="s">
        <v>1470</v>
      </c>
      <c r="B17" s="236" t="s">
        <v>1434</v>
      </c>
      <c r="C17" s="327" t="s">
        <v>1245</v>
      </c>
      <c r="D17" s="327"/>
      <c r="E17" s="72"/>
      <c r="F17" s="72"/>
      <c r="G17" s="72"/>
      <c r="H17" s="64"/>
      <c r="L17" s="64"/>
      <c r="M17" s="64"/>
    </row>
    <row r="18" spans="1:13" x14ac:dyDescent="0.25">
      <c r="A18" s="66" t="s">
        <v>1471</v>
      </c>
      <c r="B18" s="83" t="s">
        <v>1435</v>
      </c>
      <c r="C18" s="327" t="s">
        <v>2717</v>
      </c>
      <c r="D18" s="327" t="s">
        <v>2766</v>
      </c>
      <c r="E18" s="72"/>
      <c r="F18" s="72"/>
      <c r="G18" s="72"/>
      <c r="H18" s="64"/>
      <c r="L18" s="64"/>
      <c r="M18" s="64"/>
    </row>
    <row r="19" spans="1:13" x14ac:dyDescent="0.25">
      <c r="A19" s="66" t="s">
        <v>1472</v>
      </c>
      <c r="B19" s="83" t="s">
        <v>1436</v>
      </c>
      <c r="C19" s="327" t="s">
        <v>1245</v>
      </c>
      <c r="D19" s="327"/>
      <c r="E19" s="72"/>
      <c r="F19" s="72"/>
      <c r="G19" s="72"/>
      <c r="H19" s="64"/>
      <c r="L19" s="64"/>
      <c r="M19" s="64"/>
    </row>
    <row r="20" spans="1:13" x14ac:dyDescent="0.25">
      <c r="A20" s="66" t="s">
        <v>1473</v>
      </c>
      <c r="B20" s="83" t="s">
        <v>1437</v>
      </c>
      <c r="C20" s="327" t="s">
        <v>2767</v>
      </c>
      <c r="D20" s="327" t="s">
        <v>2768</v>
      </c>
      <c r="E20" s="72"/>
      <c r="F20" s="72"/>
      <c r="G20" s="72"/>
      <c r="H20" s="64"/>
      <c r="L20" s="64"/>
      <c r="M20" s="64"/>
    </row>
    <row r="21" spans="1:13" x14ac:dyDescent="0.25">
      <c r="A21" s="66" t="s">
        <v>1474</v>
      </c>
      <c r="B21" s="83" t="s">
        <v>1438</v>
      </c>
      <c r="C21" s="327" t="s">
        <v>1245</v>
      </c>
      <c r="D21" s="327"/>
      <c r="E21" s="72"/>
      <c r="F21" s="72"/>
      <c r="G21" s="72"/>
      <c r="H21" s="64"/>
      <c r="L21" s="64"/>
      <c r="M21" s="64"/>
    </row>
    <row r="22" spans="1:13" x14ac:dyDescent="0.25">
      <c r="A22" s="66" t="s">
        <v>1475</v>
      </c>
      <c r="B22" s="83" t="s">
        <v>1439</v>
      </c>
      <c r="C22" s="327" t="s">
        <v>1248</v>
      </c>
      <c r="D22" s="327"/>
      <c r="E22" s="72"/>
      <c r="F22" s="72"/>
      <c r="G22" s="72"/>
      <c r="H22" s="64"/>
      <c r="L22" s="64"/>
      <c r="M22" s="64"/>
    </row>
    <row r="23" spans="1:13" x14ac:dyDescent="0.25">
      <c r="A23" s="66" t="s">
        <v>1476</v>
      </c>
      <c r="B23" s="83" t="s">
        <v>1543</v>
      </c>
      <c r="C23" s="327" t="s">
        <v>1242</v>
      </c>
      <c r="D23" s="327"/>
      <c r="E23" s="72"/>
      <c r="F23" s="72"/>
      <c r="G23" s="72"/>
      <c r="H23" s="64"/>
      <c r="L23" s="64"/>
      <c r="M23" s="64"/>
    </row>
    <row r="24" spans="1:13" x14ac:dyDescent="0.25">
      <c r="A24" s="66" t="s">
        <v>1545</v>
      </c>
      <c r="B24" s="83" t="s">
        <v>1544</v>
      </c>
      <c r="C24" s="327" t="s">
        <v>2717</v>
      </c>
      <c r="D24" s="327" t="s">
        <v>2766</v>
      </c>
      <c r="E24" s="72"/>
      <c r="F24" s="72"/>
      <c r="G24" s="72"/>
      <c r="H24" s="64"/>
      <c r="L24" s="64"/>
      <c r="M24" s="64"/>
    </row>
    <row r="25" spans="1:13" outlineLevel="1" x14ac:dyDescent="0.25">
      <c r="A25" s="66" t="s">
        <v>1477</v>
      </c>
      <c r="B25" s="81" t="s">
        <v>2685</v>
      </c>
      <c r="C25" s="250"/>
      <c r="D25" s="250"/>
      <c r="E25" s="72"/>
      <c r="F25" s="72"/>
      <c r="G25" s="72"/>
      <c r="H25" s="64"/>
      <c r="L25" s="64"/>
      <c r="M25" s="64"/>
    </row>
    <row r="26" spans="1:13" outlineLevel="1" x14ac:dyDescent="0.25">
      <c r="A26" s="66" t="s">
        <v>1480</v>
      </c>
      <c r="B26" s="81"/>
      <c r="E26" s="72"/>
      <c r="F26" s="72"/>
      <c r="G26" s="72"/>
      <c r="H26" s="64"/>
      <c r="L26" s="64"/>
      <c r="M26" s="64"/>
    </row>
    <row r="27" spans="1:13" outlineLevel="1" x14ac:dyDescent="0.25">
      <c r="A27" s="66" t="s">
        <v>1481</v>
      </c>
      <c r="B27" s="81"/>
      <c r="E27" s="72"/>
      <c r="F27" s="72"/>
      <c r="G27" s="72"/>
      <c r="H27" s="64"/>
      <c r="L27" s="64"/>
      <c r="M27" s="64"/>
    </row>
    <row r="28" spans="1:13" outlineLevel="1" x14ac:dyDescent="0.25">
      <c r="A28" s="66" t="s">
        <v>1482</v>
      </c>
      <c r="B28" s="81"/>
      <c r="E28" s="72"/>
      <c r="F28" s="72"/>
      <c r="G28" s="72"/>
      <c r="H28" s="64"/>
      <c r="L28" s="64"/>
      <c r="M28" s="64"/>
    </row>
    <row r="29" spans="1:13" outlineLevel="1" x14ac:dyDescent="0.25">
      <c r="A29" s="66" t="s">
        <v>1483</v>
      </c>
      <c r="B29" s="81"/>
      <c r="E29" s="72"/>
      <c r="F29" s="72"/>
      <c r="G29" s="72"/>
      <c r="H29" s="64"/>
      <c r="L29" s="64"/>
      <c r="M29" s="64"/>
    </row>
    <row r="30" spans="1:13" outlineLevel="1" x14ac:dyDescent="0.25">
      <c r="A30" s="66" t="s">
        <v>1484</v>
      </c>
      <c r="B30" s="81"/>
      <c r="E30" s="72"/>
      <c r="F30" s="72"/>
      <c r="G30" s="72"/>
      <c r="H30" s="64"/>
      <c r="L30" s="64"/>
      <c r="M30" s="64"/>
    </row>
    <row r="31" spans="1:13" outlineLevel="1" x14ac:dyDescent="0.25">
      <c r="A31" s="66" t="s">
        <v>1485</v>
      </c>
      <c r="B31" s="81"/>
      <c r="E31" s="72"/>
      <c r="F31" s="72"/>
      <c r="G31" s="72"/>
      <c r="H31" s="64"/>
      <c r="L31" s="64"/>
      <c r="M31" s="64"/>
    </row>
    <row r="32" spans="1:13" outlineLevel="1" x14ac:dyDescent="0.25">
      <c r="A32" s="66" t="s">
        <v>1486</v>
      </c>
      <c r="B32" s="81"/>
      <c r="E32" s="72"/>
      <c r="F32" s="72"/>
      <c r="G32" s="72"/>
      <c r="H32" s="64"/>
      <c r="L32" s="64"/>
      <c r="M32" s="64"/>
    </row>
    <row r="33" spans="1:13" ht="18.75" x14ac:dyDescent="0.25">
      <c r="A33" s="78"/>
      <c r="B33" s="77" t="s">
        <v>1479</v>
      </c>
      <c r="C33" s="78"/>
      <c r="D33" s="78"/>
      <c r="E33" s="78"/>
      <c r="F33" s="78"/>
      <c r="G33" s="78"/>
      <c r="H33" s="64"/>
      <c r="L33" s="64"/>
      <c r="M33" s="64"/>
    </row>
    <row r="34" spans="1:13" ht="15" customHeight="1" x14ac:dyDescent="0.25">
      <c r="A34" s="85"/>
      <c r="B34" s="86" t="s">
        <v>1440</v>
      </c>
      <c r="C34" s="85" t="s">
        <v>1555</v>
      </c>
      <c r="D34" s="85" t="s">
        <v>1559</v>
      </c>
      <c r="E34" s="85" t="s">
        <v>1441</v>
      </c>
      <c r="F34" s="88"/>
      <c r="G34" s="88"/>
      <c r="H34" s="64"/>
      <c r="L34" s="64"/>
      <c r="M34" s="64"/>
    </row>
    <row r="35" spans="1:13" x14ac:dyDescent="0.25">
      <c r="A35" s="66" t="s">
        <v>1502</v>
      </c>
      <c r="B35" s="140" t="s">
        <v>1542</v>
      </c>
      <c r="C35" s="327" t="s">
        <v>1245</v>
      </c>
      <c r="D35" s="327" t="s">
        <v>1245</v>
      </c>
      <c r="E35" s="327" t="s">
        <v>1245</v>
      </c>
      <c r="F35" s="141"/>
      <c r="G35" s="141"/>
      <c r="H35" s="64"/>
      <c r="L35" s="64"/>
      <c r="M35" s="64"/>
    </row>
    <row r="36" spans="1:13" x14ac:dyDescent="0.25">
      <c r="A36" s="66" t="s">
        <v>1503</v>
      </c>
      <c r="B36" s="83" t="s">
        <v>1442</v>
      </c>
      <c r="C36" s="327" t="s">
        <v>1245</v>
      </c>
      <c r="D36" s="327" t="s">
        <v>1245</v>
      </c>
      <c r="E36" s="327" t="s">
        <v>1245</v>
      </c>
      <c r="H36" s="64"/>
      <c r="L36" s="64"/>
      <c r="M36" s="64"/>
    </row>
    <row r="37" spans="1:13" x14ac:dyDescent="0.25">
      <c r="A37" s="66" t="s">
        <v>1504</v>
      </c>
      <c r="B37" s="83" t="s">
        <v>1443</v>
      </c>
      <c r="C37" s="327" t="s">
        <v>1245</v>
      </c>
      <c r="D37" s="327" t="s">
        <v>1245</v>
      </c>
      <c r="E37" s="327" t="s">
        <v>1245</v>
      </c>
      <c r="H37" s="64"/>
      <c r="L37" s="64"/>
      <c r="M37" s="64"/>
    </row>
    <row r="38" spans="1:13" x14ac:dyDescent="0.25">
      <c r="A38" s="66" t="s">
        <v>1505</v>
      </c>
      <c r="B38" s="83" t="s">
        <v>1444</v>
      </c>
      <c r="C38" s="327" t="s">
        <v>1245</v>
      </c>
      <c r="D38" s="327" t="s">
        <v>1245</v>
      </c>
      <c r="E38" s="327" t="s">
        <v>1245</v>
      </c>
      <c r="H38" s="64"/>
      <c r="L38" s="64"/>
      <c r="M38" s="64"/>
    </row>
    <row r="39" spans="1:13" x14ac:dyDescent="0.25">
      <c r="A39" s="66" t="s">
        <v>1506</v>
      </c>
      <c r="B39" s="83" t="s">
        <v>1445</v>
      </c>
      <c r="C39" s="327" t="s">
        <v>1245</v>
      </c>
      <c r="D39" s="327" t="s">
        <v>1245</v>
      </c>
      <c r="E39" s="327" t="s">
        <v>1245</v>
      </c>
      <c r="H39" s="64"/>
      <c r="L39" s="64"/>
      <c r="M39" s="64"/>
    </row>
    <row r="40" spans="1:13" x14ac:dyDescent="0.25">
      <c r="A40" s="66" t="s">
        <v>1507</v>
      </c>
      <c r="B40" s="83" t="s">
        <v>1446</v>
      </c>
      <c r="C40" s="327" t="s">
        <v>1245</v>
      </c>
      <c r="D40" s="327" t="s">
        <v>1245</v>
      </c>
      <c r="E40" s="327" t="s">
        <v>1245</v>
      </c>
      <c r="H40" s="64"/>
      <c r="L40" s="64"/>
      <c r="M40" s="64"/>
    </row>
    <row r="41" spans="1:13" x14ac:dyDescent="0.25">
      <c r="A41" s="66" t="s">
        <v>1508</v>
      </c>
      <c r="B41" s="83" t="s">
        <v>1447</v>
      </c>
      <c r="C41" s="327" t="s">
        <v>1245</v>
      </c>
      <c r="D41" s="327" t="s">
        <v>1245</v>
      </c>
      <c r="E41" s="327" t="s">
        <v>1245</v>
      </c>
      <c r="H41" s="64"/>
      <c r="L41" s="64"/>
      <c r="M41" s="64"/>
    </row>
    <row r="42" spans="1:13" x14ac:dyDescent="0.25">
      <c r="A42" s="66" t="s">
        <v>1509</v>
      </c>
      <c r="B42" s="83" t="s">
        <v>1448</v>
      </c>
      <c r="C42" s="327" t="s">
        <v>1245</v>
      </c>
      <c r="D42" s="327" t="s">
        <v>1245</v>
      </c>
      <c r="E42" s="327" t="s">
        <v>1245</v>
      </c>
      <c r="H42" s="64"/>
      <c r="L42" s="64"/>
      <c r="M42" s="64"/>
    </row>
    <row r="43" spans="1:13" x14ac:dyDescent="0.25">
      <c r="A43" s="66" t="s">
        <v>1510</v>
      </c>
      <c r="B43" s="83" t="s">
        <v>1449</v>
      </c>
      <c r="C43" s="327" t="s">
        <v>1245</v>
      </c>
      <c r="D43" s="327" t="s">
        <v>1245</v>
      </c>
      <c r="E43" s="327" t="s">
        <v>1245</v>
      </c>
      <c r="H43" s="64"/>
      <c r="L43" s="64"/>
      <c r="M43" s="64"/>
    </row>
    <row r="44" spans="1:13" x14ac:dyDescent="0.25">
      <c r="A44" s="66" t="s">
        <v>1511</v>
      </c>
      <c r="B44" s="83" t="s">
        <v>1450</v>
      </c>
      <c r="C44" s="327" t="s">
        <v>1245</v>
      </c>
      <c r="D44" s="327" t="s">
        <v>1245</v>
      </c>
      <c r="E44" s="327" t="s">
        <v>1245</v>
      </c>
      <c r="H44" s="64"/>
      <c r="L44" s="64"/>
      <c r="M44" s="64"/>
    </row>
    <row r="45" spans="1:13" x14ac:dyDescent="0.25">
      <c r="A45" s="66" t="s">
        <v>1512</v>
      </c>
      <c r="B45" s="83" t="s">
        <v>1451</v>
      </c>
      <c r="C45" s="327" t="s">
        <v>1245</v>
      </c>
      <c r="D45" s="327" t="s">
        <v>1245</v>
      </c>
      <c r="E45" s="327" t="s">
        <v>1245</v>
      </c>
      <c r="H45" s="64"/>
      <c r="L45" s="64"/>
      <c r="M45" s="64"/>
    </row>
    <row r="46" spans="1:13" x14ac:dyDescent="0.25">
      <c r="A46" s="66" t="s">
        <v>1513</v>
      </c>
      <c r="B46" s="83" t="s">
        <v>1452</v>
      </c>
      <c r="C46" s="327" t="s">
        <v>1245</v>
      </c>
      <c r="D46" s="327" t="s">
        <v>1245</v>
      </c>
      <c r="E46" s="327" t="s">
        <v>1245</v>
      </c>
      <c r="H46" s="64"/>
      <c r="L46" s="64"/>
      <c r="M46" s="64"/>
    </row>
    <row r="47" spans="1:13" x14ac:dyDescent="0.25">
      <c r="A47" s="66" t="s">
        <v>1514</v>
      </c>
      <c r="B47" s="83" t="s">
        <v>1453</v>
      </c>
      <c r="C47" s="327" t="s">
        <v>1245</v>
      </c>
      <c r="D47" s="327" t="s">
        <v>1245</v>
      </c>
      <c r="E47" s="327" t="s">
        <v>1245</v>
      </c>
      <c r="H47" s="64"/>
      <c r="L47" s="64"/>
      <c r="M47" s="64"/>
    </row>
    <row r="48" spans="1:13" x14ac:dyDescent="0.25">
      <c r="A48" s="66" t="s">
        <v>1515</v>
      </c>
      <c r="B48" s="83" t="s">
        <v>1454</v>
      </c>
      <c r="C48" s="327" t="s">
        <v>1245</v>
      </c>
      <c r="D48" s="327" t="s">
        <v>1245</v>
      </c>
      <c r="E48" s="327" t="s">
        <v>1245</v>
      </c>
      <c r="H48" s="64"/>
      <c r="L48" s="64"/>
      <c r="M48" s="64"/>
    </row>
    <row r="49" spans="1:13" x14ac:dyDescent="0.25">
      <c r="A49" s="66" t="s">
        <v>1516</v>
      </c>
      <c r="B49" s="83" t="s">
        <v>1455</v>
      </c>
      <c r="C49" s="327" t="s">
        <v>1245</v>
      </c>
      <c r="D49" s="327" t="s">
        <v>1245</v>
      </c>
      <c r="E49" s="327" t="s">
        <v>1245</v>
      </c>
      <c r="H49" s="64"/>
      <c r="L49" s="64"/>
      <c r="M49" s="64"/>
    </row>
    <row r="50" spans="1:13" x14ac:dyDescent="0.25">
      <c r="A50" s="66" t="s">
        <v>1517</v>
      </c>
      <c r="B50" s="83" t="s">
        <v>1456</v>
      </c>
      <c r="C50" s="327" t="s">
        <v>1245</v>
      </c>
      <c r="D50" s="327" t="s">
        <v>1245</v>
      </c>
      <c r="E50" s="327" t="s">
        <v>1245</v>
      </c>
      <c r="H50" s="64"/>
      <c r="L50" s="64"/>
      <c r="M50" s="64"/>
    </row>
    <row r="51" spans="1:13" x14ac:dyDescent="0.25">
      <c r="A51" s="66" t="s">
        <v>1518</v>
      </c>
      <c r="B51" s="83" t="s">
        <v>1457</v>
      </c>
      <c r="C51" s="327" t="s">
        <v>1245</v>
      </c>
      <c r="D51" s="327" t="s">
        <v>1245</v>
      </c>
      <c r="E51" s="327" t="s">
        <v>1245</v>
      </c>
      <c r="H51" s="64"/>
      <c r="L51" s="64"/>
      <c r="M51" s="64"/>
    </row>
    <row r="52" spans="1:13" x14ac:dyDescent="0.25">
      <c r="A52" s="66" t="s">
        <v>1519</v>
      </c>
      <c r="B52" s="83" t="s">
        <v>1458</v>
      </c>
      <c r="C52" s="327" t="s">
        <v>1245</v>
      </c>
      <c r="D52" s="327" t="s">
        <v>1245</v>
      </c>
      <c r="E52" s="327" t="s">
        <v>1245</v>
      </c>
      <c r="H52" s="64"/>
      <c r="L52" s="64"/>
      <c r="M52" s="64"/>
    </row>
    <row r="53" spans="1:13" x14ac:dyDescent="0.25">
      <c r="A53" s="66" t="s">
        <v>1520</v>
      </c>
      <c r="B53" s="83" t="s">
        <v>1459</v>
      </c>
      <c r="C53" s="327" t="s">
        <v>1245</v>
      </c>
      <c r="D53" s="327" t="s">
        <v>1245</v>
      </c>
      <c r="E53" s="327" t="s">
        <v>1245</v>
      </c>
      <c r="H53" s="64"/>
      <c r="L53" s="64"/>
      <c r="M53" s="64"/>
    </row>
    <row r="54" spans="1:13" x14ac:dyDescent="0.25">
      <c r="A54" s="66" t="s">
        <v>1521</v>
      </c>
      <c r="B54" s="83" t="s">
        <v>1460</v>
      </c>
      <c r="C54" s="327" t="s">
        <v>1245</v>
      </c>
      <c r="D54" s="327" t="s">
        <v>1245</v>
      </c>
      <c r="E54" s="327" t="s">
        <v>1245</v>
      </c>
      <c r="H54" s="64"/>
      <c r="L54" s="64"/>
      <c r="M54" s="64"/>
    </row>
    <row r="55" spans="1:13" x14ac:dyDescent="0.25">
      <c r="A55" s="66" t="s">
        <v>1522</v>
      </c>
      <c r="B55" s="83" t="s">
        <v>1461</v>
      </c>
      <c r="C55" s="327" t="s">
        <v>1245</v>
      </c>
      <c r="D55" s="327" t="s">
        <v>1245</v>
      </c>
      <c r="E55" s="327" t="s">
        <v>1245</v>
      </c>
      <c r="H55" s="64"/>
      <c r="L55" s="64"/>
      <c r="M55" s="64"/>
    </row>
    <row r="56" spans="1:13" x14ac:dyDescent="0.25">
      <c r="A56" s="66" t="s">
        <v>1523</v>
      </c>
      <c r="B56" s="83" t="s">
        <v>1462</v>
      </c>
      <c r="C56" s="327" t="s">
        <v>1245</v>
      </c>
      <c r="D56" s="327" t="s">
        <v>1245</v>
      </c>
      <c r="E56" s="327" t="s">
        <v>1245</v>
      </c>
      <c r="H56" s="64"/>
      <c r="L56" s="64"/>
      <c r="M56" s="64"/>
    </row>
    <row r="57" spans="1:13" x14ac:dyDescent="0.25">
      <c r="A57" s="66" t="s">
        <v>1524</v>
      </c>
      <c r="B57" s="83" t="s">
        <v>1463</v>
      </c>
      <c r="C57" s="327" t="s">
        <v>1245</v>
      </c>
      <c r="D57" s="327" t="s">
        <v>1245</v>
      </c>
      <c r="E57" s="327" t="s">
        <v>1245</v>
      </c>
      <c r="H57" s="64"/>
      <c r="L57" s="64"/>
      <c r="M57" s="64"/>
    </row>
    <row r="58" spans="1:13" x14ac:dyDescent="0.25">
      <c r="A58" s="66" t="s">
        <v>1525</v>
      </c>
      <c r="B58" s="83" t="s">
        <v>1464</v>
      </c>
      <c r="C58" s="327" t="s">
        <v>1245</v>
      </c>
      <c r="D58" s="327" t="s">
        <v>1245</v>
      </c>
      <c r="E58" s="327" t="s">
        <v>1245</v>
      </c>
      <c r="H58" s="64"/>
      <c r="L58" s="64"/>
      <c r="M58" s="64"/>
    </row>
    <row r="59" spans="1:13" x14ac:dyDescent="0.25">
      <c r="A59" s="66" t="s">
        <v>1526</v>
      </c>
      <c r="B59" s="83" t="s">
        <v>1465</v>
      </c>
      <c r="C59" s="327" t="s">
        <v>1245</v>
      </c>
      <c r="D59" s="327" t="s">
        <v>1245</v>
      </c>
      <c r="E59" s="327" t="s">
        <v>1245</v>
      </c>
      <c r="H59" s="64"/>
      <c r="L59" s="64"/>
      <c r="M59" s="64"/>
    </row>
    <row r="60" spans="1:13" outlineLevel="1" x14ac:dyDescent="0.25">
      <c r="A60" s="66" t="s">
        <v>1487</v>
      </c>
      <c r="B60" s="83"/>
      <c r="E60" s="83"/>
      <c r="F60" s="83"/>
      <c r="G60" s="83"/>
      <c r="H60" s="64"/>
      <c r="L60" s="64"/>
      <c r="M60" s="64"/>
    </row>
    <row r="61" spans="1:13" outlineLevel="1" x14ac:dyDescent="0.25">
      <c r="A61" s="66" t="s">
        <v>1488</v>
      </c>
      <c r="B61" s="83"/>
      <c r="E61" s="83"/>
      <c r="F61" s="83"/>
      <c r="G61" s="83"/>
      <c r="H61" s="64"/>
      <c r="L61" s="64"/>
      <c r="M61" s="64"/>
    </row>
    <row r="62" spans="1:13" outlineLevel="1" x14ac:dyDescent="0.25">
      <c r="A62" s="66" t="s">
        <v>1489</v>
      </c>
      <c r="B62" s="83"/>
      <c r="E62" s="83"/>
      <c r="F62" s="83"/>
      <c r="G62" s="83"/>
      <c r="H62" s="64"/>
      <c r="L62" s="64"/>
      <c r="M62" s="64"/>
    </row>
    <row r="63" spans="1:13" outlineLevel="1" x14ac:dyDescent="0.25">
      <c r="A63" s="66" t="s">
        <v>1490</v>
      </c>
      <c r="B63" s="83"/>
      <c r="E63" s="83"/>
      <c r="F63" s="83"/>
      <c r="G63" s="83"/>
      <c r="H63" s="64"/>
      <c r="L63" s="64"/>
      <c r="M63" s="64"/>
    </row>
    <row r="64" spans="1:13" outlineLevel="1" x14ac:dyDescent="0.25">
      <c r="A64" s="66" t="s">
        <v>1491</v>
      </c>
      <c r="B64" s="83"/>
      <c r="E64" s="83"/>
      <c r="F64" s="83"/>
      <c r="G64" s="83"/>
      <c r="H64" s="64"/>
      <c r="L64" s="64"/>
      <c r="M64" s="64"/>
    </row>
    <row r="65" spans="1:14" outlineLevel="1" x14ac:dyDescent="0.25">
      <c r="A65" s="66" t="s">
        <v>1492</v>
      </c>
      <c r="B65" s="83"/>
      <c r="E65" s="83"/>
      <c r="F65" s="83"/>
      <c r="G65" s="83"/>
      <c r="H65" s="64"/>
      <c r="L65" s="64"/>
      <c r="M65" s="64"/>
    </row>
    <row r="66" spans="1:14" outlineLevel="1" x14ac:dyDescent="0.25">
      <c r="A66" s="66" t="s">
        <v>1493</v>
      </c>
      <c r="B66" s="83"/>
      <c r="E66" s="83"/>
      <c r="F66" s="83"/>
      <c r="G66" s="83"/>
      <c r="H66" s="64"/>
      <c r="L66" s="64"/>
      <c r="M66" s="64"/>
    </row>
    <row r="67" spans="1:14" outlineLevel="1" x14ac:dyDescent="0.25">
      <c r="A67" s="66" t="s">
        <v>1494</v>
      </c>
      <c r="B67" s="83"/>
      <c r="E67" s="83"/>
      <c r="F67" s="83"/>
      <c r="G67" s="83"/>
      <c r="H67" s="64"/>
      <c r="L67" s="64"/>
      <c r="M67" s="64"/>
    </row>
    <row r="68" spans="1:14" outlineLevel="1" x14ac:dyDescent="0.25">
      <c r="A68" s="66" t="s">
        <v>1495</v>
      </c>
      <c r="B68" s="83"/>
      <c r="E68" s="83"/>
      <c r="F68" s="83"/>
      <c r="G68" s="83"/>
      <c r="H68" s="64"/>
      <c r="L68" s="64"/>
      <c r="M68" s="64"/>
    </row>
    <row r="69" spans="1:14" outlineLevel="1" x14ac:dyDescent="0.25">
      <c r="A69" s="66" t="s">
        <v>1496</v>
      </c>
      <c r="B69" s="83"/>
      <c r="E69" s="83"/>
      <c r="F69" s="83"/>
      <c r="G69" s="83"/>
      <c r="H69" s="64"/>
      <c r="L69" s="64"/>
      <c r="M69" s="64"/>
    </row>
    <row r="70" spans="1:14" outlineLevel="1" x14ac:dyDescent="0.25">
      <c r="A70" s="66" t="s">
        <v>1497</v>
      </c>
      <c r="B70" s="83"/>
      <c r="E70" s="83"/>
      <c r="F70" s="83"/>
      <c r="G70" s="83"/>
      <c r="H70" s="64"/>
      <c r="L70" s="64"/>
      <c r="M70" s="64"/>
    </row>
    <row r="71" spans="1:14" outlineLevel="1" x14ac:dyDescent="0.25">
      <c r="A71" s="66" t="s">
        <v>1498</v>
      </c>
      <c r="B71" s="83"/>
      <c r="E71" s="83"/>
      <c r="F71" s="83"/>
      <c r="G71" s="83"/>
      <c r="H71" s="64"/>
      <c r="L71" s="64"/>
      <c r="M71" s="64"/>
    </row>
    <row r="72" spans="1:14" outlineLevel="1" x14ac:dyDescent="0.25">
      <c r="A72" s="66" t="s">
        <v>1499</v>
      </c>
      <c r="B72" s="83"/>
      <c r="E72" s="83"/>
      <c r="F72" s="83"/>
      <c r="G72" s="83"/>
      <c r="H72" s="64"/>
      <c r="L72" s="64"/>
      <c r="M72" s="64"/>
    </row>
    <row r="73" spans="1:14" ht="18.75" x14ac:dyDescent="0.25">
      <c r="A73" s="78"/>
      <c r="B73" s="77" t="s">
        <v>1501</v>
      </c>
      <c r="C73" s="78"/>
      <c r="D73" s="78"/>
      <c r="E73" s="78"/>
      <c r="F73" s="78"/>
      <c r="G73" s="78"/>
      <c r="H73" s="64"/>
    </row>
    <row r="74" spans="1:14" ht="15" customHeight="1" x14ac:dyDescent="0.25">
      <c r="A74" s="85"/>
      <c r="B74" s="86" t="s">
        <v>819</v>
      </c>
      <c r="C74" s="85" t="s">
        <v>1563</v>
      </c>
      <c r="D74" s="85"/>
      <c r="E74" s="88"/>
      <c r="F74" s="88"/>
      <c r="G74" s="88"/>
      <c r="H74" s="96"/>
      <c r="I74" s="96"/>
      <c r="J74" s="96"/>
      <c r="K74" s="96"/>
      <c r="L74" s="96"/>
      <c r="M74" s="96"/>
      <c r="N74" s="96"/>
    </row>
    <row r="75" spans="1:14" x14ac:dyDescent="0.25">
      <c r="A75" s="66" t="s">
        <v>1527</v>
      </c>
      <c r="B75" s="66" t="s">
        <v>1546</v>
      </c>
      <c r="C75" s="335">
        <v>200.6342941085158</v>
      </c>
      <c r="H75" s="64"/>
    </row>
    <row r="76" spans="1:14" x14ac:dyDescent="0.25">
      <c r="A76" s="66" t="s">
        <v>1528</v>
      </c>
      <c r="B76" s="66" t="s">
        <v>1561</v>
      </c>
      <c r="C76" s="335">
        <v>258.36806039710143</v>
      </c>
      <c r="H76" s="64"/>
    </row>
    <row r="77" spans="1:14" outlineLevel="1" x14ac:dyDescent="0.25">
      <c r="A77" s="66" t="s">
        <v>1529</v>
      </c>
      <c r="H77" s="64"/>
    </row>
    <row r="78" spans="1:14" outlineLevel="1" x14ac:dyDescent="0.25">
      <c r="A78" s="66" t="s">
        <v>1530</v>
      </c>
      <c r="H78" s="64"/>
    </row>
    <row r="79" spans="1:14" outlineLevel="1" x14ac:dyDescent="0.25">
      <c r="A79" s="66" t="s">
        <v>1531</v>
      </c>
      <c r="H79" s="64"/>
    </row>
    <row r="80" spans="1:14" outlineLevel="1" x14ac:dyDescent="0.25">
      <c r="A80" s="66" t="s">
        <v>1532</v>
      </c>
      <c r="H80" s="64"/>
    </row>
    <row r="81" spans="1:8" x14ac:dyDescent="0.25">
      <c r="A81" s="85"/>
      <c r="B81" s="86" t="s">
        <v>1533</v>
      </c>
      <c r="C81" s="85" t="s">
        <v>515</v>
      </c>
      <c r="D81" s="85" t="s">
        <v>516</v>
      </c>
      <c r="E81" s="88" t="s">
        <v>831</v>
      </c>
      <c r="F81" s="88" t="s">
        <v>1016</v>
      </c>
      <c r="G81" s="88" t="s">
        <v>1554</v>
      </c>
      <c r="H81" s="64"/>
    </row>
    <row r="82" spans="1:8" x14ac:dyDescent="0.25">
      <c r="A82" s="66" t="s">
        <v>1534</v>
      </c>
      <c r="B82" s="250" t="s">
        <v>1620</v>
      </c>
      <c r="C82" s="336">
        <v>2.4586319200698868E-4</v>
      </c>
      <c r="D82" s="336">
        <v>7.0596989571421921E-6</v>
      </c>
      <c r="E82" s="336" t="s">
        <v>1245</v>
      </c>
      <c r="F82" s="336" t="s">
        <v>1245</v>
      </c>
      <c r="G82" s="336">
        <v>2.3149924408660211E-4</v>
      </c>
      <c r="H82" s="64"/>
    </row>
    <row r="83" spans="1:8" x14ac:dyDescent="0.25">
      <c r="A83" s="66" t="s">
        <v>1535</v>
      </c>
      <c r="B83" s="250" t="s">
        <v>1551</v>
      </c>
      <c r="C83" s="336">
        <v>8.6138894995288053E-5</v>
      </c>
      <c r="D83" s="336">
        <v>0</v>
      </c>
      <c r="E83" s="336" t="s">
        <v>1245</v>
      </c>
      <c r="F83" s="336" t="s">
        <v>1245</v>
      </c>
      <c r="G83" s="336">
        <v>8.0957670106866051E-5</v>
      </c>
      <c r="H83" s="64"/>
    </row>
    <row r="84" spans="1:8" x14ac:dyDescent="0.25">
      <c r="A84" s="66" t="s">
        <v>1536</v>
      </c>
      <c r="B84" s="250" t="s">
        <v>1549</v>
      </c>
      <c r="C84" s="336">
        <v>1.5863252476415224E-4</v>
      </c>
      <c r="D84" s="336">
        <v>0</v>
      </c>
      <c r="E84" s="336" t="s">
        <v>1245</v>
      </c>
      <c r="F84" s="336" t="s">
        <v>1245</v>
      </c>
      <c r="G84" s="336">
        <v>1.4909083299452597E-4</v>
      </c>
      <c r="H84" s="64"/>
    </row>
    <row r="85" spans="1:8" x14ac:dyDescent="0.25">
      <c r="A85" s="66" t="s">
        <v>1537</v>
      </c>
      <c r="B85" s="250" t="s">
        <v>1550</v>
      </c>
      <c r="C85" s="336">
        <v>2.8156321090595657E-5</v>
      </c>
      <c r="D85" s="336">
        <v>0</v>
      </c>
      <c r="E85" s="336" t="s">
        <v>1245</v>
      </c>
      <c r="F85" s="336" t="s">
        <v>1245</v>
      </c>
      <c r="G85" s="336">
        <v>2.6462728067270079E-5</v>
      </c>
      <c r="H85" s="64"/>
    </row>
    <row r="86" spans="1:8" x14ac:dyDescent="0.25">
      <c r="A86" s="66" t="s">
        <v>1553</v>
      </c>
      <c r="B86" s="250" t="s">
        <v>1552</v>
      </c>
      <c r="C86" s="336">
        <v>1.8282367450906672E-5</v>
      </c>
      <c r="D86" s="336">
        <v>0</v>
      </c>
      <c r="E86" s="336" t="s">
        <v>1245</v>
      </c>
      <c r="F86" s="336" t="s">
        <v>1245</v>
      </c>
      <c r="G86" s="336">
        <v>1.7182689340790503E-5</v>
      </c>
      <c r="H86" s="64"/>
    </row>
    <row r="87" spans="1:8" outlineLevel="1" x14ac:dyDescent="0.25">
      <c r="A87" s="66" t="s">
        <v>1538</v>
      </c>
      <c r="H87" s="64"/>
    </row>
    <row r="88" spans="1:8" outlineLevel="1" x14ac:dyDescent="0.25">
      <c r="A88" s="66" t="s">
        <v>1539</v>
      </c>
      <c r="H88" s="64"/>
    </row>
    <row r="89" spans="1:8" outlineLevel="1" x14ac:dyDescent="0.25">
      <c r="A89" s="66" t="s">
        <v>1540</v>
      </c>
      <c r="H89" s="64"/>
    </row>
    <row r="90" spans="1:8" outlineLevel="1" x14ac:dyDescent="0.25">
      <c r="A90" s="66" t="s">
        <v>1541</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8mwFdtGo5V6CyAVXEFqb6C8GLsSKvB4TMZcgQ6hDlFZLM0ldLsS07frD9DHNefMOEqrpGl30F5+WSMXKdMu24w==" saltValue="MMmentgfalvf/ZsSvgqkCg=="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EC24A-0985-42D2-A69D-6642448CE841}">
  <sheetPr>
    <tabColor rgb="FF243386"/>
  </sheetPr>
  <dimension ref="A1:G616"/>
  <sheetViews>
    <sheetView topLeftCell="A592" zoomScale="80" zoomScaleNormal="80" workbookViewId="0">
      <selection activeCell="E582" sqref="E582"/>
    </sheetView>
  </sheetViews>
  <sheetFormatPr defaultRowHeight="15" x14ac:dyDescent="0.25"/>
  <cols>
    <col min="1" max="1" width="13.28515625" style="234" customWidth="1"/>
    <col min="2" max="2" width="60.5703125" style="234" bestFit="1" customWidth="1"/>
    <col min="3" max="7" width="41" style="234" customWidth="1"/>
    <col min="8" max="16384" width="9.140625" style="234"/>
  </cols>
  <sheetData>
    <row r="1" spans="1:7" ht="45" customHeight="1" x14ac:dyDescent="0.25">
      <c r="A1" s="611" t="s">
        <v>1566</v>
      </c>
      <c r="B1" s="611"/>
    </row>
    <row r="2" spans="1:7" ht="31.5" x14ac:dyDescent="0.25">
      <c r="A2" s="251" t="s">
        <v>2275</v>
      </c>
      <c r="B2" s="251"/>
      <c r="C2" s="242"/>
      <c r="D2" s="242"/>
      <c r="E2" s="242"/>
      <c r="F2" s="576" t="s">
        <v>2380</v>
      </c>
      <c r="G2" s="252"/>
    </row>
    <row r="3" spans="1:7" ht="15.75" thickBot="1" x14ac:dyDescent="0.3">
      <c r="A3" s="242"/>
      <c r="B3" s="253"/>
      <c r="C3" s="253"/>
      <c r="D3" s="242"/>
      <c r="E3" s="242"/>
      <c r="F3" s="242"/>
      <c r="G3" s="242"/>
    </row>
    <row r="4" spans="1:7" ht="19.5" thickBot="1" x14ac:dyDescent="0.3">
      <c r="A4" s="254"/>
      <c r="B4" s="255" t="s">
        <v>71</v>
      </c>
      <c r="C4" s="577" t="s">
        <v>226</v>
      </c>
      <c r="D4" s="254"/>
      <c r="E4" s="254"/>
      <c r="F4" s="242"/>
      <c r="G4" s="242"/>
    </row>
    <row r="5" spans="1:7" x14ac:dyDescent="0.25">
      <c r="A5" s="243"/>
      <c r="B5" s="243"/>
      <c r="C5" s="243"/>
      <c r="D5" s="243"/>
      <c r="E5" s="243"/>
      <c r="F5" s="243"/>
      <c r="G5" s="243"/>
    </row>
    <row r="6" spans="1:7" ht="18.75" x14ac:dyDescent="0.25">
      <c r="A6" s="259"/>
      <c r="B6" s="612" t="s">
        <v>2276</v>
      </c>
      <c r="C6" s="613"/>
      <c r="D6" s="243"/>
      <c r="E6" s="246"/>
      <c r="F6" s="246"/>
      <c r="G6" s="246"/>
    </row>
    <row r="7" spans="1:7" x14ac:dyDescent="0.25">
      <c r="A7" s="262"/>
      <c r="B7" s="614" t="s">
        <v>1702</v>
      </c>
      <c r="C7" s="614"/>
      <c r="D7" s="260"/>
      <c r="E7" s="243"/>
      <c r="F7" s="243"/>
      <c r="G7" s="243"/>
    </row>
    <row r="8" spans="1:7" x14ac:dyDescent="0.25">
      <c r="A8" s="243"/>
      <c r="B8" s="615" t="s">
        <v>1703</v>
      </c>
      <c r="C8" s="616"/>
      <c r="D8" s="260"/>
      <c r="E8" s="243"/>
      <c r="F8" s="243"/>
      <c r="G8" s="243"/>
    </row>
    <row r="9" spans="1:7" x14ac:dyDescent="0.25">
      <c r="A9" s="243"/>
      <c r="B9" s="617" t="s">
        <v>1704</v>
      </c>
      <c r="C9" s="618"/>
      <c r="D9" s="260"/>
      <c r="E9" s="243"/>
      <c r="F9" s="243"/>
      <c r="G9" s="243"/>
    </row>
    <row r="10" spans="1:7" ht="15.75" thickBot="1" x14ac:dyDescent="0.3">
      <c r="A10" s="243"/>
      <c r="B10" s="619" t="s">
        <v>1705</v>
      </c>
      <c r="C10" s="620"/>
      <c r="D10" s="243"/>
      <c r="E10" s="243"/>
      <c r="F10" s="243"/>
      <c r="G10" s="243"/>
    </row>
    <row r="11" spans="1:7" x14ac:dyDescent="0.25">
      <c r="A11" s="243"/>
      <c r="B11" s="297"/>
      <c r="C11" s="264"/>
      <c r="D11" s="243"/>
      <c r="E11" s="243"/>
      <c r="F11" s="243"/>
      <c r="G11" s="243"/>
    </row>
    <row r="12" spans="1:7" x14ac:dyDescent="0.25">
      <c r="A12" s="243"/>
      <c r="B12" s="573"/>
      <c r="C12" s="243"/>
      <c r="D12" s="243"/>
      <c r="E12" s="243"/>
      <c r="F12" s="243"/>
      <c r="G12" s="243"/>
    </row>
    <row r="13" spans="1:7" x14ac:dyDescent="0.25">
      <c r="A13" s="243"/>
      <c r="B13" s="573"/>
      <c r="C13" s="243"/>
      <c r="D13" s="243"/>
      <c r="E13" s="243"/>
      <c r="F13" s="243"/>
      <c r="G13" s="243"/>
    </row>
    <row r="14" spans="1:7" ht="18.75" customHeight="1" x14ac:dyDescent="0.25">
      <c r="A14" s="574"/>
      <c r="B14" s="610" t="s">
        <v>1702</v>
      </c>
      <c r="C14" s="610"/>
      <c r="D14" s="574"/>
      <c r="E14" s="574"/>
      <c r="F14" s="574"/>
      <c r="G14" s="574"/>
    </row>
    <row r="15" spans="1:7" x14ac:dyDescent="0.25">
      <c r="A15" s="266"/>
      <c r="B15" s="266" t="s">
        <v>1706</v>
      </c>
      <c r="C15" s="266" t="s">
        <v>113</v>
      </c>
      <c r="D15" s="266" t="s">
        <v>1707</v>
      </c>
      <c r="E15" s="266"/>
      <c r="F15" s="266" t="s">
        <v>1708</v>
      </c>
      <c r="G15" s="266" t="s">
        <v>1709</v>
      </c>
    </row>
    <row r="16" spans="1:7" x14ac:dyDescent="0.25">
      <c r="A16" s="243" t="s">
        <v>1710</v>
      </c>
      <c r="B16" s="220" t="s">
        <v>1711</v>
      </c>
      <c r="C16" s="337">
        <v>17436.462775270022</v>
      </c>
      <c r="D16" s="338">
        <v>1374</v>
      </c>
      <c r="F16" s="233" t="str">
        <f>IF(OR('[1]B1. HTT Mortgage Assets'!$C$15=0,C16="[For completion]"),"",C16/'[1]B1. HTT Mortgage Assets'!$C$15)</f>
        <v/>
      </c>
      <c r="G16" s="233" t="e">
        <f>IF(OR('[1]B1. HTT Mortgage Assets'!$F$28=0,D16="[For completion]"),"",D16/'[1]B1. HTT Mortgage Assets'!$F$28)</f>
        <v>#VALUE!</v>
      </c>
    </row>
    <row r="17" spans="1:7" x14ac:dyDescent="0.25">
      <c r="A17" s="243" t="s">
        <v>1713</v>
      </c>
      <c r="B17" s="245" t="s">
        <v>2255</v>
      </c>
      <c r="C17" s="337">
        <v>41028.819546200044</v>
      </c>
      <c r="D17" s="338">
        <v>6517</v>
      </c>
      <c r="F17" s="233" t="str">
        <f>IF(OR('[1]B1. HTT Mortgage Assets'!$C$15=0,C17="[For completion]"),"",C17/'[1]B1. HTT Mortgage Assets'!$C$15)</f>
        <v/>
      </c>
      <c r="G17" s="233" t="e">
        <f>IF(OR('[1]B1. HTT Mortgage Assets'!$F$28=0,D17="[For completion]"),"",D17/'[1]B1. HTT Mortgage Assets'!$F$28)</f>
        <v>#VALUE!</v>
      </c>
    </row>
    <row r="18" spans="1:7" x14ac:dyDescent="0.25">
      <c r="A18" s="243" t="s">
        <v>1714</v>
      </c>
      <c r="B18" s="245" t="s">
        <v>1716</v>
      </c>
      <c r="C18" s="337">
        <v>0</v>
      </c>
      <c r="D18" s="338">
        <v>0</v>
      </c>
      <c r="F18" s="233" t="str">
        <f>IF(OR('[1]B1. HTT Mortgage Assets'!$C$15=0,C18="[For completion]"),"",C18/'[1]B1. HTT Mortgage Assets'!$C$15)</f>
        <v/>
      </c>
      <c r="G18" s="233" t="e">
        <f>IF(OR('[1]B1. HTT Mortgage Assets'!$F$28=0,D18="[For completion]"),"",D18/'[1]B1. HTT Mortgage Assets'!$F$28)</f>
        <v>#VALUE!</v>
      </c>
    </row>
    <row r="19" spans="1:7" x14ac:dyDescent="0.25">
      <c r="A19" s="243" t="s">
        <v>1715</v>
      </c>
      <c r="B19" s="245" t="s">
        <v>2034</v>
      </c>
      <c r="C19" s="289">
        <f>SUM(C16:C18)</f>
        <v>58465.282321470062</v>
      </c>
      <c r="D19" s="290">
        <f>SUM(D16:D18)</f>
        <v>7891</v>
      </c>
      <c r="F19" s="233">
        <f>SUM(F16:F18)</f>
        <v>0</v>
      </c>
      <c r="G19" s="233" t="e">
        <f>SUM(G16:G18)</f>
        <v>#VALUE!</v>
      </c>
    </row>
    <row r="20" spans="1:7" x14ac:dyDescent="0.25">
      <c r="A20" s="245" t="s">
        <v>2256</v>
      </c>
      <c r="B20" s="305" t="s">
        <v>150</v>
      </c>
      <c r="C20" s="340"/>
      <c r="D20" s="340"/>
      <c r="F20" s="245"/>
      <c r="G20" s="245"/>
    </row>
    <row r="21" spans="1:7" x14ac:dyDescent="0.25">
      <c r="A21" s="245" t="s">
        <v>2257</v>
      </c>
      <c r="B21" s="305" t="s">
        <v>150</v>
      </c>
      <c r="C21" s="340"/>
      <c r="D21" s="340"/>
      <c r="F21" s="245"/>
      <c r="G21" s="245"/>
    </row>
    <row r="22" spans="1:7" x14ac:dyDescent="0.25">
      <c r="A22" s="245" t="s">
        <v>2258</v>
      </c>
      <c r="B22" s="305" t="s">
        <v>150</v>
      </c>
      <c r="C22" s="340"/>
      <c r="D22" s="340"/>
      <c r="F22" s="245"/>
      <c r="G22" s="245"/>
    </row>
    <row r="23" spans="1:7" x14ac:dyDescent="0.25">
      <c r="A23" s="245" t="s">
        <v>2259</v>
      </c>
      <c r="B23" s="305" t="s">
        <v>150</v>
      </c>
      <c r="C23" s="340"/>
      <c r="D23" s="340"/>
      <c r="F23" s="245"/>
      <c r="G23" s="245"/>
    </row>
    <row r="24" spans="1:7" x14ac:dyDescent="0.25">
      <c r="A24" s="245" t="s">
        <v>2260</v>
      </c>
      <c r="B24" s="305" t="s">
        <v>150</v>
      </c>
      <c r="C24" s="340"/>
      <c r="D24" s="340"/>
      <c r="F24" s="245"/>
      <c r="G24" s="245"/>
    </row>
    <row r="25" spans="1:7" ht="18.75" x14ac:dyDescent="0.25">
      <c r="A25" s="574"/>
      <c r="B25" s="610" t="s">
        <v>1703</v>
      </c>
      <c r="C25" s="610"/>
      <c r="D25" s="574"/>
      <c r="E25" s="574"/>
      <c r="F25" s="574"/>
      <c r="G25" s="574"/>
    </row>
    <row r="26" spans="1:7" x14ac:dyDescent="0.25">
      <c r="A26" s="266"/>
      <c r="B26" s="266" t="s">
        <v>1717</v>
      </c>
      <c r="C26" s="266" t="s">
        <v>113</v>
      </c>
      <c r="D26" s="266"/>
      <c r="E26" s="266"/>
      <c r="F26" s="266" t="s">
        <v>1718</v>
      </c>
      <c r="G26" s="266"/>
    </row>
    <row r="27" spans="1:7" x14ac:dyDescent="0.25">
      <c r="A27" s="243" t="s">
        <v>1719</v>
      </c>
      <c r="B27" s="243" t="s">
        <v>485</v>
      </c>
      <c r="C27" s="273">
        <v>56966.761606689994</v>
      </c>
      <c r="D27" s="276"/>
      <c r="E27" s="243"/>
      <c r="F27" s="233">
        <f>IF($C$30=0,"",IF(C27="[For completion]","",C27/$C$30))</f>
        <v>0.97436905022470566</v>
      </c>
    </row>
    <row r="28" spans="1:7" x14ac:dyDescent="0.25">
      <c r="A28" s="243" t="s">
        <v>1720</v>
      </c>
      <c r="B28" s="243" t="s">
        <v>487</v>
      </c>
      <c r="C28" s="273">
        <v>1498.5207147799997</v>
      </c>
      <c r="D28" s="276"/>
      <c r="E28" s="243"/>
      <c r="F28" s="233">
        <f t="shared" ref="F28:F29" si="0">IF($C$30=0,"",IF(C28="[For completion]","",C28/$C$30))</f>
        <v>2.5630949775294308E-2</v>
      </c>
    </row>
    <row r="29" spans="1:7" x14ac:dyDescent="0.25">
      <c r="A29" s="243" t="s">
        <v>1721</v>
      </c>
      <c r="B29" s="243" t="s">
        <v>146</v>
      </c>
      <c r="C29" s="273">
        <v>0</v>
      </c>
      <c r="D29" s="276"/>
      <c r="E29" s="243"/>
      <c r="F29" s="233">
        <f t="shared" si="0"/>
        <v>0</v>
      </c>
    </row>
    <row r="30" spans="1:7" x14ac:dyDescent="0.25">
      <c r="A30" s="243" t="s">
        <v>1722</v>
      </c>
      <c r="B30" s="578" t="s">
        <v>148</v>
      </c>
      <c r="C30" s="276">
        <f>SUM(C27:C29)</f>
        <v>58465.282321469997</v>
      </c>
      <c r="D30" s="243"/>
      <c r="E30" s="243"/>
      <c r="F30" s="240">
        <f>SUM(F27:F29)</f>
        <v>1</v>
      </c>
    </row>
    <row r="31" spans="1:7" x14ac:dyDescent="0.25">
      <c r="A31" s="243" t="s">
        <v>1723</v>
      </c>
      <c r="B31" s="272" t="s">
        <v>1425</v>
      </c>
      <c r="C31" s="273"/>
      <c r="D31" s="243"/>
      <c r="E31" s="243"/>
      <c r="F31" s="233">
        <f>IF($C$30=0,"",IF(C31="[For completion]","",C31/$C$30))</f>
        <v>0</v>
      </c>
    </row>
    <row r="32" spans="1:7" x14ac:dyDescent="0.25">
      <c r="A32" s="243" t="s">
        <v>1724</v>
      </c>
      <c r="B32" s="272" t="s">
        <v>2261</v>
      </c>
      <c r="C32" s="273"/>
      <c r="D32" s="243"/>
      <c r="E32" s="243"/>
      <c r="F32" s="233">
        <f t="shared" ref="F32:F39" si="1">IF($C$30=0,"",IF(C32="[For completion]","",C32/$C$30))</f>
        <v>0</v>
      </c>
      <c r="G32" s="246"/>
    </row>
    <row r="33" spans="1:7" x14ac:dyDescent="0.25">
      <c r="A33" s="243" t="s">
        <v>1725</v>
      </c>
      <c r="B33" s="272" t="s">
        <v>2262</v>
      </c>
      <c r="C33" s="273"/>
      <c r="D33" s="243"/>
      <c r="E33" s="243"/>
      <c r="F33" s="233">
        <f>IF($C$30=0,"",IF(C33="[For completion]","",C33/$C$30))</f>
        <v>0</v>
      </c>
      <c r="G33" s="246"/>
    </row>
    <row r="34" spans="1:7" x14ac:dyDescent="0.25">
      <c r="A34" s="243" t="s">
        <v>1726</v>
      </c>
      <c r="B34" s="272" t="s">
        <v>2263</v>
      </c>
      <c r="C34" s="273"/>
      <c r="D34" s="243"/>
      <c r="E34" s="243"/>
      <c r="F34" s="233">
        <f t="shared" si="1"/>
        <v>0</v>
      </c>
      <c r="G34" s="246"/>
    </row>
    <row r="35" spans="1:7" x14ac:dyDescent="0.25">
      <c r="A35" s="243" t="s">
        <v>1727</v>
      </c>
      <c r="B35" s="272" t="s">
        <v>2035</v>
      </c>
      <c r="C35" s="273"/>
      <c r="D35" s="243"/>
      <c r="E35" s="243"/>
      <c r="F35" s="233">
        <f t="shared" si="1"/>
        <v>0</v>
      </c>
      <c r="G35" s="246"/>
    </row>
    <row r="36" spans="1:7" x14ac:dyDescent="0.25">
      <c r="A36" s="243" t="s">
        <v>1728</v>
      </c>
      <c r="B36" s="272" t="s">
        <v>2264</v>
      </c>
      <c r="C36" s="273"/>
      <c r="D36" s="243"/>
      <c r="E36" s="243"/>
      <c r="F36" s="233">
        <f t="shared" si="1"/>
        <v>0</v>
      </c>
      <c r="G36" s="246"/>
    </row>
    <row r="37" spans="1:7" x14ac:dyDescent="0.25">
      <c r="A37" s="243" t="s">
        <v>1729</v>
      </c>
      <c r="B37" s="272" t="s">
        <v>2265</v>
      </c>
      <c r="C37" s="273"/>
      <c r="D37" s="243"/>
      <c r="E37" s="243"/>
      <c r="F37" s="233">
        <f t="shared" si="1"/>
        <v>0</v>
      </c>
      <c r="G37" s="246"/>
    </row>
    <row r="38" spans="1:7" x14ac:dyDescent="0.25">
      <c r="A38" s="243" t="s">
        <v>1730</v>
      </c>
      <c r="B38" s="272" t="s">
        <v>2266</v>
      </c>
      <c r="C38" s="273"/>
      <c r="D38" s="243"/>
      <c r="E38" s="243"/>
      <c r="F38" s="233">
        <f t="shared" si="1"/>
        <v>0</v>
      </c>
      <c r="G38" s="246"/>
    </row>
    <row r="39" spans="1:7" x14ac:dyDescent="0.25">
      <c r="A39" s="243" t="s">
        <v>1731</v>
      </c>
      <c r="B39" s="272" t="s">
        <v>2036</v>
      </c>
      <c r="C39" s="273"/>
      <c r="D39" s="243"/>
      <c r="F39" s="233">
        <f t="shared" si="1"/>
        <v>0</v>
      </c>
      <c r="G39" s="246"/>
    </row>
    <row r="40" spans="1:7" x14ac:dyDescent="0.25">
      <c r="A40" s="243" t="s">
        <v>1732</v>
      </c>
      <c r="B40" s="305" t="s">
        <v>150</v>
      </c>
      <c r="C40" s="273"/>
      <c r="D40" s="243"/>
      <c r="F40" s="245"/>
      <c r="G40" s="245"/>
    </row>
    <row r="41" spans="1:7" x14ac:dyDescent="0.25">
      <c r="A41" s="243" t="s">
        <v>1733</v>
      </c>
      <c r="B41" s="305" t="s">
        <v>150</v>
      </c>
      <c r="C41" s="579"/>
      <c r="D41" s="294"/>
      <c r="F41" s="245"/>
      <c r="G41" s="245"/>
    </row>
    <row r="42" spans="1:7" x14ac:dyDescent="0.25">
      <c r="A42" s="243" t="s">
        <v>1734</v>
      </c>
      <c r="B42" s="305" t="s">
        <v>150</v>
      </c>
      <c r="C42" s="579"/>
      <c r="D42" s="294"/>
      <c r="E42" s="294"/>
      <c r="F42" s="245"/>
      <c r="G42" s="245"/>
    </row>
    <row r="43" spans="1:7" x14ac:dyDescent="0.25">
      <c r="A43" s="243" t="s">
        <v>1735</v>
      </c>
      <c r="B43" s="305" t="s">
        <v>150</v>
      </c>
      <c r="C43" s="579"/>
      <c r="D43" s="294"/>
      <c r="E43" s="294"/>
      <c r="F43" s="245"/>
      <c r="G43" s="245"/>
    </row>
    <row r="44" spans="1:7" x14ac:dyDescent="0.25">
      <c r="A44" s="243" t="s">
        <v>1736</v>
      </c>
      <c r="B44" s="305" t="s">
        <v>150</v>
      </c>
      <c r="C44" s="579"/>
      <c r="D44" s="294"/>
      <c r="E44" s="294"/>
      <c r="F44" s="245"/>
      <c r="G44" s="245"/>
    </row>
    <row r="45" spans="1:7" x14ac:dyDescent="0.25">
      <c r="A45" s="243" t="s">
        <v>1737</v>
      </c>
      <c r="B45" s="305" t="s">
        <v>150</v>
      </c>
      <c r="C45" s="579"/>
      <c r="D45" s="294"/>
      <c r="E45" s="294"/>
      <c r="F45" s="245"/>
      <c r="G45" s="245"/>
    </row>
    <row r="46" spans="1:7" x14ac:dyDescent="0.25">
      <c r="A46" s="243" t="s">
        <v>1738</v>
      </c>
      <c r="B46" s="305" t="s">
        <v>150</v>
      </c>
      <c r="C46" s="579"/>
      <c r="D46" s="294"/>
      <c r="E46" s="294"/>
      <c r="F46" s="245"/>
      <c r="G46" s="245"/>
    </row>
    <row r="47" spans="1:7" x14ac:dyDescent="0.25">
      <c r="A47" s="243" t="s">
        <v>1739</v>
      </c>
      <c r="B47" s="305" t="s">
        <v>150</v>
      </c>
      <c r="C47" s="579"/>
      <c r="D47" s="294"/>
      <c r="E47" s="294"/>
      <c r="F47" s="245"/>
    </row>
    <row r="48" spans="1:7" x14ac:dyDescent="0.25">
      <c r="A48" s="243" t="s">
        <v>1740</v>
      </c>
      <c r="B48" s="305" t="s">
        <v>150</v>
      </c>
      <c r="C48" s="579"/>
      <c r="D48" s="294"/>
      <c r="E48" s="294"/>
      <c r="F48" s="245"/>
    </row>
    <row r="49" spans="1:7" x14ac:dyDescent="0.25">
      <c r="A49" s="266"/>
      <c r="B49" s="266" t="s">
        <v>502</v>
      </c>
      <c r="C49" s="266" t="s">
        <v>503</v>
      </c>
      <c r="D49" s="266" t="s">
        <v>504</v>
      </c>
      <c r="E49" s="266"/>
      <c r="F49" s="266" t="s">
        <v>2529</v>
      </c>
      <c r="G49" s="266"/>
    </row>
    <row r="50" spans="1:7" x14ac:dyDescent="0.25">
      <c r="A50" s="243" t="s">
        <v>1741</v>
      </c>
      <c r="B50" s="243" t="s">
        <v>2037</v>
      </c>
      <c r="C50" s="339">
        <v>7761</v>
      </c>
      <c r="D50" s="339">
        <v>130</v>
      </c>
      <c r="E50" s="243"/>
      <c r="F50" s="341">
        <f>C50+D50</f>
        <v>7891</v>
      </c>
      <c r="G50" s="245"/>
    </row>
    <row r="51" spans="1:7" x14ac:dyDescent="0.25">
      <c r="A51" s="243" t="s">
        <v>1742</v>
      </c>
      <c r="B51" s="580" t="s">
        <v>509</v>
      </c>
      <c r="C51" s="575"/>
      <c r="D51" s="575"/>
      <c r="E51" s="243"/>
      <c r="F51" s="243"/>
      <c r="G51" s="245"/>
    </row>
    <row r="52" spans="1:7" x14ac:dyDescent="0.25">
      <c r="A52" s="243" t="s">
        <v>1743</v>
      </c>
      <c r="B52" s="580" t="s">
        <v>511</v>
      </c>
      <c r="C52" s="575"/>
      <c r="D52" s="575"/>
      <c r="E52" s="243"/>
      <c r="F52" s="243"/>
      <c r="G52" s="245"/>
    </row>
    <row r="53" spans="1:7" x14ac:dyDescent="0.25">
      <c r="A53" s="243" t="s">
        <v>1744</v>
      </c>
      <c r="B53" s="268"/>
      <c r="C53" s="243"/>
      <c r="D53" s="243"/>
      <c r="E53" s="243"/>
      <c r="F53" s="243"/>
      <c r="G53" s="245"/>
    </row>
    <row r="54" spans="1:7" x14ac:dyDescent="0.25">
      <c r="A54" s="243" t="s">
        <v>1745</v>
      </c>
      <c r="B54" s="268"/>
      <c r="C54" s="243"/>
      <c r="D54" s="243"/>
      <c r="E54" s="243"/>
      <c r="F54" s="243"/>
      <c r="G54" s="245"/>
    </row>
    <row r="55" spans="1:7" x14ac:dyDescent="0.25">
      <c r="A55" s="243" t="s">
        <v>1746</v>
      </c>
      <c r="B55" s="268"/>
      <c r="C55" s="243"/>
      <c r="D55" s="243"/>
      <c r="E55" s="243"/>
      <c r="F55" s="243"/>
      <c r="G55" s="245"/>
    </row>
    <row r="56" spans="1:7" x14ac:dyDescent="0.25">
      <c r="A56" s="243" t="s">
        <v>1747</v>
      </c>
      <c r="B56" s="268"/>
      <c r="C56" s="243"/>
      <c r="D56" s="243"/>
      <c r="E56" s="243"/>
      <c r="F56" s="243"/>
      <c r="G56" s="245"/>
    </row>
    <row r="57" spans="1:7" x14ac:dyDescent="0.25">
      <c r="A57" s="266"/>
      <c r="B57" s="266" t="s">
        <v>514</v>
      </c>
      <c r="C57" s="266" t="s">
        <v>515</v>
      </c>
      <c r="D57" s="266" t="s">
        <v>516</v>
      </c>
      <c r="E57" s="266"/>
      <c r="F57" s="266" t="s">
        <v>2355</v>
      </c>
      <c r="G57" s="266"/>
    </row>
    <row r="58" spans="1:7" x14ac:dyDescent="0.25">
      <c r="A58" s="243" t="s">
        <v>1748</v>
      </c>
      <c r="B58" s="243" t="s">
        <v>518</v>
      </c>
      <c r="C58" s="303">
        <v>4.1383735680582255E-2</v>
      </c>
      <c r="D58" s="303">
        <v>0.47409281141255394</v>
      </c>
      <c r="E58" s="271"/>
      <c r="F58" s="303">
        <v>4.0655418342128248E-2</v>
      </c>
      <c r="G58" s="245"/>
    </row>
    <row r="59" spans="1:7" x14ac:dyDescent="0.25">
      <c r="A59" s="243" t="s">
        <v>1749</v>
      </c>
      <c r="B59" s="243"/>
      <c r="C59" s="240"/>
      <c r="D59" s="240"/>
      <c r="E59" s="271"/>
      <c r="F59" s="240"/>
      <c r="G59" s="245"/>
    </row>
    <row r="60" spans="1:7" x14ac:dyDescent="0.25">
      <c r="A60" s="243" t="s">
        <v>1750</v>
      </c>
      <c r="B60" s="243"/>
      <c r="C60" s="240"/>
      <c r="D60" s="240"/>
      <c r="E60" s="271"/>
      <c r="F60" s="240"/>
      <c r="G60" s="245"/>
    </row>
    <row r="61" spans="1:7" x14ac:dyDescent="0.25">
      <c r="A61" s="243" t="s">
        <v>1751</v>
      </c>
      <c r="B61" s="243"/>
      <c r="C61" s="240"/>
      <c r="D61" s="240"/>
      <c r="E61" s="271"/>
      <c r="F61" s="240"/>
      <c r="G61" s="245"/>
    </row>
    <row r="62" spans="1:7" x14ac:dyDescent="0.25">
      <c r="A62" s="243" t="s">
        <v>1752</v>
      </c>
      <c r="B62" s="243"/>
      <c r="C62" s="240"/>
      <c r="D62" s="240"/>
      <c r="E62" s="271"/>
      <c r="F62" s="240"/>
      <c r="G62" s="245"/>
    </row>
    <row r="63" spans="1:7" x14ac:dyDescent="0.25">
      <c r="A63" s="243" t="s">
        <v>1753</v>
      </c>
      <c r="B63" s="243"/>
      <c r="C63" s="240"/>
      <c r="D63" s="240"/>
      <c r="E63" s="271"/>
      <c r="F63" s="240"/>
      <c r="G63" s="245"/>
    </row>
    <row r="64" spans="1:7" x14ac:dyDescent="0.25">
      <c r="A64" s="243" t="s">
        <v>1754</v>
      </c>
      <c r="B64" s="243"/>
      <c r="C64" s="240"/>
      <c r="D64" s="240"/>
      <c r="E64" s="271"/>
      <c r="F64" s="240"/>
      <c r="G64" s="245"/>
    </row>
    <row r="65" spans="1:7" x14ac:dyDescent="0.25">
      <c r="A65" s="266"/>
      <c r="B65" s="266" t="s">
        <v>525</v>
      </c>
      <c r="C65" s="266" t="s">
        <v>515</v>
      </c>
      <c r="D65" s="266" t="s">
        <v>516</v>
      </c>
      <c r="E65" s="266"/>
      <c r="F65" s="266" t="s">
        <v>2355</v>
      </c>
      <c r="G65" s="266"/>
    </row>
    <row r="66" spans="1:7" x14ac:dyDescent="0.25">
      <c r="A66" s="243" t="s">
        <v>1755</v>
      </c>
      <c r="B66" s="277" t="s">
        <v>527</v>
      </c>
      <c r="C66" s="224">
        <f>SUM(C67:C93)</f>
        <v>1</v>
      </c>
      <c r="D66" s="224">
        <f>SUM(D67:D93)</f>
        <v>1</v>
      </c>
      <c r="E66" s="240"/>
      <c r="F66" s="224">
        <f>SUM(F67:F93)</f>
        <v>1</v>
      </c>
      <c r="G66" s="245"/>
    </row>
    <row r="67" spans="1:7" x14ac:dyDescent="0.25">
      <c r="A67" s="243" t="s">
        <v>1756</v>
      </c>
      <c r="B67" s="243" t="s">
        <v>529</v>
      </c>
      <c r="C67" s="303">
        <v>0</v>
      </c>
      <c r="D67" s="303">
        <v>0</v>
      </c>
      <c r="E67" s="240"/>
      <c r="F67" s="303">
        <v>0</v>
      </c>
      <c r="G67" s="245"/>
    </row>
    <row r="68" spans="1:7" x14ac:dyDescent="0.25">
      <c r="A68" s="243" t="s">
        <v>1757</v>
      </c>
      <c r="B68" s="243" t="s">
        <v>531</v>
      </c>
      <c r="C68" s="303">
        <v>0</v>
      </c>
      <c r="D68" s="303">
        <v>0</v>
      </c>
      <c r="E68" s="240"/>
      <c r="F68" s="303">
        <v>0</v>
      </c>
      <c r="G68" s="245"/>
    </row>
    <row r="69" spans="1:7" x14ac:dyDescent="0.25">
      <c r="A69" s="243" t="s">
        <v>1758</v>
      </c>
      <c r="B69" s="243" t="s">
        <v>533</v>
      </c>
      <c r="C69" s="303">
        <v>0</v>
      </c>
      <c r="D69" s="303">
        <v>0</v>
      </c>
      <c r="E69" s="240"/>
      <c r="F69" s="303">
        <v>0</v>
      </c>
      <c r="G69" s="245"/>
    </row>
    <row r="70" spans="1:7" x14ac:dyDescent="0.25">
      <c r="A70" s="243" t="s">
        <v>1759</v>
      </c>
      <c r="B70" s="243" t="s">
        <v>535</v>
      </c>
      <c r="C70" s="303">
        <v>0</v>
      </c>
      <c r="D70" s="303">
        <v>0</v>
      </c>
      <c r="E70" s="240"/>
      <c r="F70" s="303">
        <v>0</v>
      </c>
      <c r="G70" s="245"/>
    </row>
    <row r="71" spans="1:7" x14ac:dyDescent="0.25">
      <c r="A71" s="243" t="s">
        <v>1760</v>
      </c>
      <c r="B71" s="243" t="s">
        <v>537</v>
      </c>
      <c r="C71" s="303">
        <v>0</v>
      </c>
      <c r="D71" s="303">
        <v>0</v>
      </c>
      <c r="E71" s="240"/>
      <c r="F71" s="303">
        <v>0</v>
      </c>
      <c r="G71" s="245"/>
    </row>
    <row r="72" spans="1:7" x14ac:dyDescent="0.25">
      <c r="A72" s="243" t="s">
        <v>1761</v>
      </c>
      <c r="B72" s="243" t="s">
        <v>2356</v>
      </c>
      <c r="C72" s="303">
        <v>0</v>
      </c>
      <c r="D72" s="303">
        <v>0</v>
      </c>
      <c r="E72" s="240"/>
      <c r="F72" s="303">
        <v>0</v>
      </c>
      <c r="G72" s="245"/>
    </row>
    <row r="73" spans="1:7" x14ac:dyDescent="0.25">
      <c r="A73" s="243" t="s">
        <v>1762</v>
      </c>
      <c r="B73" s="243" t="s">
        <v>540</v>
      </c>
      <c r="C73" s="303">
        <v>1</v>
      </c>
      <c r="D73" s="303">
        <v>1</v>
      </c>
      <c r="E73" s="240"/>
      <c r="F73" s="303">
        <v>1</v>
      </c>
      <c r="G73" s="245"/>
    </row>
    <row r="74" spans="1:7" x14ac:dyDescent="0.25">
      <c r="A74" s="243" t="s">
        <v>1763</v>
      </c>
      <c r="B74" s="243" t="s">
        <v>542</v>
      </c>
      <c r="C74" s="303">
        <v>0</v>
      </c>
      <c r="D74" s="303">
        <v>0</v>
      </c>
      <c r="E74" s="240"/>
      <c r="F74" s="303">
        <v>0</v>
      </c>
      <c r="G74" s="245"/>
    </row>
    <row r="75" spans="1:7" x14ac:dyDescent="0.25">
      <c r="A75" s="243" t="s">
        <v>1764</v>
      </c>
      <c r="B75" s="243" t="s">
        <v>544</v>
      </c>
      <c r="C75" s="303">
        <v>0</v>
      </c>
      <c r="D75" s="303">
        <v>0</v>
      </c>
      <c r="E75" s="240"/>
      <c r="F75" s="303">
        <v>0</v>
      </c>
      <c r="G75" s="245"/>
    </row>
    <row r="76" spans="1:7" x14ac:dyDescent="0.25">
      <c r="A76" s="243" t="s">
        <v>1765</v>
      </c>
      <c r="B76" s="243" t="s">
        <v>546</v>
      </c>
      <c r="C76" s="303">
        <v>0</v>
      </c>
      <c r="D76" s="303">
        <v>0</v>
      </c>
      <c r="E76" s="240"/>
      <c r="F76" s="303">
        <v>0</v>
      </c>
      <c r="G76" s="245"/>
    </row>
    <row r="77" spans="1:7" x14ac:dyDescent="0.25">
      <c r="A77" s="243" t="s">
        <v>1766</v>
      </c>
      <c r="B77" s="243" t="s">
        <v>548</v>
      </c>
      <c r="C77" s="303">
        <v>0</v>
      </c>
      <c r="D77" s="303">
        <v>0</v>
      </c>
      <c r="E77" s="240"/>
      <c r="F77" s="303">
        <v>0</v>
      </c>
      <c r="G77" s="245"/>
    </row>
    <row r="78" spans="1:7" x14ac:dyDescent="0.25">
      <c r="A78" s="243" t="s">
        <v>1767</v>
      </c>
      <c r="B78" s="243" t="s">
        <v>550</v>
      </c>
      <c r="C78" s="303">
        <v>0</v>
      </c>
      <c r="D78" s="303">
        <v>0</v>
      </c>
      <c r="E78" s="240"/>
      <c r="F78" s="303">
        <v>0</v>
      </c>
      <c r="G78" s="245"/>
    </row>
    <row r="79" spans="1:7" x14ac:dyDescent="0.25">
      <c r="A79" s="243" t="s">
        <v>1768</v>
      </c>
      <c r="B79" s="243" t="s">
        <v>552</v>
      </c>
      <c r="C79" s="303">
        <v>0</v>
      </c>
      <c r="D79" s="303">
        <v>0</v>
      </c>
      <c r="E79" s="240"/>
      <c r="F79" s="303">
        <v>0</v>
      </c>
      <c r="G79" s="245"/>
    </row>
    <row r="80" spans="1:7" x14ac:dyDescent="0.25">
      <c r="A80" s="243" t="s">
        <v>1769</v>
      </c>
      <c r="B80" s="243" t="s">
        <v>554</v>
      </c>
      <c r="C80" s="303">
        <v>0</v>
      </c>
      <c r="D80" s="303">
        <v>0</v>
      </c>
      <c r="E80" s="240"/>
      <c r="F80" s="303">
        <v>0</v>
      </c>
      <c r="G80" s="245"/>
    </row>
    <row r="81" spans="1:7" x14ac:dyDescent="0.25">
      <c r="A81" s="243" t="s">
        <v>1770</v>
      </c>
      <c r="B81" s="243" t="s">
        <v>556</v>
      </c>
      <c r="C81" s="303">
        <v>0</v>
      </c>
      <c r="D81" s="303">
        <v>0</v>
      </c>
      <c r="E81" s="240"/>
      <c r="F81" s="303">
        <v>0</v>
      </c>
      <c r="G81" s="245"/>
    </row>
    <row r="82" spans="1:7" x14ac:dyDescent="0.25">
      <c r="A82" s="243" t="s">
        <v>1771</v>
      </c>
      <c r="B82" s="243" t="s">
        <v>3</v>
      </c>
      <c r="C82" s="303">
        <v>0</v>
      </c>
      <c r="D82" s="303">
        <v>0</v>
      </c>
      <c r="E82" s="240"/>
      <c r="F82" s="303">
        <v>0</v>
      </c>
      <c r="G82" s="245"/>
    </row>
    <row r="83" spans="1:7" x14ac:dyDescent="0.25">
      <c r="A83" s="243" t="s">
        <v>1772</v>
      </c>
      <c r="B83" s="243" t="s">
        <v>559</v>
      </c>
      <c r="C83" s="303">
        <v>0</v>
      </c>
      <c r="D83" s="303">
        <v>0</v>
      </c>
      <c r="E83" s="240"/>
      <c r="F83" s="303">
        <v>0</v>
      </c>
      <c r="G83" s="245"/>
    </row>
    <row r="84" spans="1:7" x14ac:dyDescent="0.25">
      <c r="A84" s="243" t="s">
        <v>1773</v>
      </c>
      <c r="B84" s="243" t="s">
        <v>561</v>
      </c>
      <c r="C84" s="303">
        <v>0</v>
      </c>
      <c r="D84" s="303">
        <v>0</v>
      </c>
      <c r="E84" s="240"/>
      <c r="F84" s="303">
        <v>0</v>
      </c>
      <c r="G84" s="245"/>
    </row>
    <row r="85" spans="1:7" x14ac:dyDescent="0.25">
      <c r="A85" s="243" t="s">
        <v>1774</v>
      </c>
      <c r="B85" s="243" t="s">
        <v>563</v>
      </c>
      <c r="C85" s="303">
        <v>0</v>
      </c>
      <c r="D85" s="303">
        <v>0</v>
      </c>
      <c r="E85" s="240"/>
      <c r="F85" s="303">
        <v>0</v>
      </c>
      <c r="G85" s="245"/>
    </row>
    <row r="86" spans="1:7" x14ac:dyDescent="0.25">
      <c r="A86" s="243" t="s">
        <v>1775</v>
      </c>
      <c r="B86" s="243" t="s">
        <v>565</v>
      </c>
      <c r="C86" s="303">
        <v>0</v>
      </c>
      <c r="D86" s="303">
        <v>0</v>
      </c>
      <c r="E86" s="240"/>
      <c r="F86" s="303">
        <v>0</v>
      </c>
      <c r="G86" s="245"/>
    </row>
    <row r="87" spans="1:7" x14ac:dyDescent="0.25">
      <c r="A87" s="243" t="s">
        <v>1776</v>
      </c>
      <c r="B87" s="243" t="s">
        <v>567</v>
      </c>
      <c r="C87" s="303">
        <v>0</v>
      </c>
      <c r="D87" s="303">
        <v>0</v>
      </c>
      <c r="E87" s="240"/>
      <c r="F87" s="303">
        <v>0</v>
      </c>
      <c r="G87" s="245"/>
    </row>
    <row r="88" spans="1:7" x14ac:dyDescent="0.25">
      <c r="A88" s="243" t="s">
        <v>1777</v>
      </c>
      <c r="B88" s="243" t="s">
        <v>569</v>
      </c>
      <c r="C88" s="303">
        <v>0</v>
      </c>
      <c r="D88" s="303">
        <v>0</v>
      </c>
      <c r="E88" s="240"/>
      <c r="F88" s="303">
        <v>0</v>
      </c>
      <c r="G88" s="245"/>
    </row>
    <row r="89" spans="1:7" x14ac:dyDescent="0.25">
      <c r="A89" s="243" t="s">
        <v>1778</v>
      </c>
      <c r="B89" s="243" t="s">
        <v>571</v>
      </c>
      <c r="C89" s="303">
        <v>0</v>
      </c>
      <c r="D89" s="303">
        <v>0</v>
      </c>
      <c r="E89" s="240"/>
      <c r="F89" s="303">
        <v>0</v>
      </c>
      <c r="G89" s="245"/>
    </row>
    <row r="90" spans="1:7" x14ac:dyDescent="0.25">
      <c r="A90" s="243" t="s">
        <v>1779</v>
      </c>
      <c r="B90" s="243" t="s">
        <v>573</v>
      </c>
      <c r="C90" s="303">
        <v>0</v>
      </c>
      <c r="D90" s="303">
        <v>0</v>
      </c>
      <c r="E90" s="240"/>
      <c r="F90" s="303">
        <v>0</v>
      </c>
      <c r="G90" s="245"/>
    </row>
    <row r="91" spans="1:7" x14ac:dyDescent="0.25">
      <c r="A91" s="243" t="s">
        <v>1780</v>
      </c>
      <c r="B91" s="243" t="s">
        <v>575</v>
      </c>
      <c r="C91" s="303">
        <v>0</v>
      </c>
      <c r="D91" s="303">
        <v>0</v>
      </c>
      <c r="E91" s="240"/>
      <c r="F91" s="303">
        <v>0</v>
      </c>
      <c r="G91" s="245"/>
    </row>
    <row r="92" spans="1:7" x14ac:dyDescent="0.25">
      <c r="A92" s="243" t="s">
        <v>1781</v>
      </c>
      <c r="B92" s="243" t="s">
        <v>577</v>
      </c>
      <c r="C92" s="303">
        <v>0</v>
      </c>
      <c r="D92" s="303">
        <v>0</v>
      </c>
      <c r="E92" s="240"/>
      <c r="F92" s="303">
        <v>0</v>
      </c>
      <c r="G92" s="245"/>
    </row>
    <row r="93" spans="1:7" x14ac:dyDescent="0.25">
      <c r="A93" s="243" t="s">
        <v>1782</v>
      </c>
      <c r="B93" s="243" t="s">
        <v>6</v>
      </c>
      <c r="C93" s="303">
        <v>0</v>
      </c>
      <c r="D93" s="303">
        <v>0</v>
      </c>
      <c r="E93" s="240"/>
      <c r="F93" s="303">
        <v>0</v>
      </c>
      <c r="G93" s="245"/>
    </row>
    <row r="94" spans="1:7" x14ac:dyDescent="0.25">
      <c r="A94" s="243" t="s">
        <v>1783</v>
      </c>
      <c r="B94" s="277" t="s">
        <v>318</v>
      </c>
      <c r="C94" s="224">
        <f>SUM(C95:C97)</f>
        <v>0</v>
      </c>
      <c r="D94" s="224">
        <f t="shared" ref="D94:F94" si="2">SUM(D95:D97)</f>
        <v>0</v>
      </c>
      <c r="E94" s="224"/>
      <c r="F94" s="224">
        <f t="shared" si="2"/>
        <v>0</v>
      </c>
      <c r="G94" s="245"/>
    </row>
    <row r="95" spans="1:7" x14ac:dyDescent="0.25">
      <c r="A95" s="243" t="s">
        <v>1784</v>
      </c>
      <c r="B95" s="243" t="s">
        <v>583</v>
      </c>
      <c r="C95" s="303">
        <v>0</v>
      </c>
      <c r="D95" s="303">
        <v>0</v>
      </c>
      <c r="E95" s="240"/>
      <c r="F95" s="303">
        <v>0</v>
      </c>
      <c r="G95" s="245"/>
    </row>
    <row r="96" spans="1:7" x14ac:dyDescent="0.25">
      <c r="A96" s="243" t="s">
        <v>1785</v>
      </c>
      <c r="B96" s="243" t="s">
        <v>585</v>
      </c>
      <c r="C96" s="303">
        <v>0</v>
      </c>
      <c r="D96" s="303">
        <v>0</v>
      </c>
      <c r="E96" s="240"/>
      <c r="F96" s="303">
        <v>0</v>
      </c>
      <c r="G96" s="245"/>
    </row>
    <row r="97" spans="1:7" x14ac:dyDescent="0.25">
      <c r="A97" s="243" t="s">
        <v>1786</v>
      </c>
      <c r="B97" s="243" t="s">
        <v>2</v>
      </c>
      <c r="C97" s="303">
        <v>0</v>
      </c>
      <c r="D97" s="303">
        <v>0</v>
      </c>
      <c r="E97" s="240"/>
      <c r="F97" s="303">
        <v>0</v>
      </c>
      <c r="G97" s="245"/>
    </row>
    <row r="98" spans="1:7" x14ac:dyDescent="0.25">
      <c r="A98" s="243" t="s">
        <v>1787</v>
      </c>
      <c r="B98" s="277" t="s">
        <v>146</v>
      </c>
      <c r="C98" s="224">
        <f>SUM(C99:C109)</f>
        <v>0</v>
      </c>
      <c r="D98" s="224">
        <f t="shared" ref="D98:F98" si="3">SUM(D99:D109)</f>
        <v>0</v>
      </c>
      <c r="E98" s="224"/>
      <c r="F98" s="224">
        <f t="shared" si="3"/>
        <v>0</v>
      </c>
      <c r="G98" s="245"/>
    </row>
    <row r="99" spans="1:7" x14ac:dyDescent="0.25">
      <c r="A99" s="243" t="s">
        <v>1788</v>
      </c>
      <c r="B99" s="245" t="s">
        <v>320</v>
      </c>
      <c r="C99" s="303">
        <v>0</v>
      </c>
      <c r="D99" s="303">
        <v>0</v>
      </c>
      <c r="E99" s="240"/>
      <c r="F99" s="303">
        <v>0</v>
      </c>
      <c r="G99" s="245"/>
    </row>
    <row r="100" spans="1:7" x14ac:dyDescent="0.25">
      <c r="A100" s="243" t="s">
        <v>1789</v>
      </c>
      <c r="B100" s="243" t="s">
        <v>580</v>
      </c>
      <c r="C100" s="303">
        <v>0</v>
      </c>
      <c r="D100" s="303">
        <v>0</v>
      </c>
      <c r="E100" s="240"/>
      <c r="F100" s="303">
        <v>0</v>
      </c>
      <c r="G100" s="245"/>
    </row>
    <row r="101" spans="1:7" x14ac:dyDescent="0.25">
      <c r="A101" s="243" t="s">
        <v>1790</v>
      </c>
      <c r="B101" s="245" t="s">
        <v>322</v>
      </c>
      <c r="C101" s="303">
        <v>0</v>
      </c>
      <c r="D101" s="303">
        <v>0</v>
      </c>
      <c r="E101" s="240"/>
      <c r="F101" s="303">
        <v>0</v>
      </c>
      <c r="G101" s="245"/>
    </row>
    <row r="102" spans="1:7" x14ac:dyDescent="0.25">
      <c r="A102" s="243" t="s">
        <v>1791</v>
      </c>
      <c r="B102" s="245" t="s">
        <v>324</v>
      </c>
      <c r="C102" s="303">
        <v>0</v>
      </c>
      <c r="D102" s="303">
        <v>0</v>
      </c>
      <c r="E102" s="240"/>
      <c r="F102" s="303">
        <v>0</v>
      </c>
      <c r="G102" s="245"/>
    </row>
    <row r="103" spans="1:7" x14ac:dyDescent="0.25">
      <c r="A103" s="243" t="s">
        <v>1792</v>
      </c>
      <c r="B103" s="245" t="s">
        <v>12</v>
      </c>
      <c r="C103" s="303">
        <v>0</v>
      </c>
      <c r="D103" s="303">
        <v>0</v>
      </c>
      <c r="E103" s="240"/>
      <c r="F103" s="303">
        <v>0</v>
      </c>
      <c r="G103" s="245"/>
    </row>
    <row r="104" spans="1:7" x14ac:dyDescent="0.25">
      <c r="A104" s="243" t="s">
        <v>1793</v>
      </c>
      <c r="B104" s="245" t="s">
        <v>327</v>
      </c>
      <c r="C104" s="303">
        <v>0</v>
      </c>
      <c r="D104" s="303">
        <v>0</v>
      </c>
      <c r="E104" s="240"/>
      <c r="F104" s="303">
        <v>0</v>
      </c>
      <c r="G104" s="245"/>
    </row>
    <row r="105" spans="1:7" x14ac:dyDescent="0.25">
      <c r="A105" s="243" t="s">
        <v>1794</v>
      </c>
      <c r="B105" s="245" t="s">
        <v>329</v>
      </c>
      <c r="C105" s="303">
        <v>0</v>
      </c>
      <c r="D105" s="303">
        <v>0</v>
      </c>
      <c r="E105" s="240"/>
      <c r="F105" s="303">
        <v>0</v>
      </c>
      <c r="G105" s="245"/>
    </row>
    <row r="106" spans="1:7" x14ac:dyDescent="0.25">
      <c r="A106" s="243" t="s">
        <v>1795</v>
      </c>
      <c r="B106" s="245" t="s">
        <v>331</v>
      </c>
      <c r="C106" s="303">
        <v>0</v>
      </c>
      <c r="D106" s="303">
        <v>0</v>
      </c>
      <c r="E106" s="240"/>
      <c r="F106" s="303">
        <v>0</v>
      </c>
      <c r="G106" s="245"/>
    </row>
    <row r="107" spans="1:7" x14ac:dyDescent="0.25">
      <c r="A107" s="243" t="s">
        <v>1796</v>
      </c>
      <c r="B107" s="245" t="s">
        <v>333</v>
      </c>
      <c r="C107" s="303">
        <v>0</v>
      </c>
      <c r="D107" s="303">
        <v>0</v>
      </c>
      <c r="E107" s="240"/>
      <c r="F107" s="303">
        <v>0</v>
      </c>
      <c r="G107" s="245"/>
    </row>
    <row r="108" spans="1:7" x14ac:dyDescent="0.25">
      <c r="A108" s="243" t="s">
        <v>1797</v>
      </c>
      <c r="B108" s="245" t="s">
        <v>335</v>
      </c>
      <c r="C108" s="303">
        <v>0</v>
      </c>
      <c r="D108" s="303">
        <v>0</v>
      </c>
      <c r="E108" s="240"/>
      <c r="F108" s="303">
        <v>0</v>
      </c>
      <c r="G108" s="245"/>
    </row>
    <row r="109" spans="1:7" x14ac:dyDescent="0.25">
      <c r="A109" s="243" t="s">
        <v>1798</v>
      </c>
      <c r="B109" s="245" t="s">
        <v>146</v>
      </c>
      <c r="C109" s="303">
        <v>0</v>
      </c>
      <c r="D109" s="303">
        <v>0</v>
      </c>
      <c r="E109" s="240"/>
      <c r="F109" s="303">
        <v>0</v>
      </c>
      <c r="G109" s="245"/>
    </row>
    <row r="110" spans="1:7" x14ac:dyDescent="0.25">
      <c r="A110" s="243" t="s">
        <v>2071</v>
      </c>
      <c r="B110" s="305" t="s">
        <v>150</v>
      </c>
      <c r="C110" s="303"/>
      <c r="D110" s="303"/>
      <c r="E110" s="240"/>
      <c r="F110" s="303"/>
      <c r="G110" s="245"/>
    </row>
    <row r="111" spans="1:7" x14ac:dyDescent="0.25">
      <c r="A111" s="243" t="s">
        <v>2072</v>
      </c>
      <c r="B111" s="305" t="s">
        <v>150</v>
      </c>
      <c r="C111" s="303"/>
      <c r="D111" s="303"/>
      <c r="E111" s="240"/>
      <c r="F111" s="303"/>
      <c r="G111" s="245"/>
    </row>
    <row r="112" spans="1:7" x14ac:dyDescent="0.25">
      <c r="A112" s="243" t="s">
        <v>2073</v>
      </c>
      <c r="B112" s="305" t="s">
        <v>150</v>
      </c>
      <c r="C112" s="303"/>
      <c r="D112" s="303"/>
      <c r="E112" s="240"/>
      <c r="F112" s="303"/>
      <c r="G112" s="245"/>
    </row>
    <row r="113" spans="1:7" x14ac:dyDescent="0.25">
      <c r="A113" s="243" t="s">
        <v>2074</v>
      </c>
      <c r="B113" s="305" t="s">
        <v>150</v>
      </c>
      <c r="C113" s="303"/>
      <c r="D113" s="303"/>
      <c r="E113" s="240"/>
      <c r="F113" s="303"/>
      <c r="G113" s="245"/>
    </row>
    <row r="114" spans="1:7" x14ac:dyDescent="0.25">
      <c r="A114" s="243" t="s">
        <v>2075</v>
      </c>
      <c r="B114" s="305" t="s">
        <v>150</v>
      </c>
      <c r="C114" s="303"/>
      <c r="D114" s="303"/>
      <c r="E114" s="240"/>
      <c r="F114" s="303"/>
      <c r="G114" s="245"/>
    </row>
    <row r="115" spans="1:7" x14ac:dyDescent="0.25">
      <c r="A115" s="243" t="s">
        <v>2076</v>
      </c>
      <c r="B115" s="305" t="s">
        <v>150</v>
      </c>
      <c r="C115" s="303"/>
      <c r="D115" s="303"/>
      <c r="E115" s="240"/>
      <c r="F115" s="303"/>
      <c r="G115" s="245"/>
    </row>
    <row r="116" spans="1:7" x14ac:dyDescent="0.25">
      <c r="A116" s="243" t="s">
        <v>2077</v>
      </c>
      <c r="B116" s="305" t="s">
        <v>150</v>
      </c>
      <c r="C116" s="303"/>
      <c r="D116" s="303"/>
      <c r="E116" s="240"/>
      <c r="F116" s="303"/>
      <c r="G116" s="245"/>
    </row>
    <row r="117" spans="1:7" x14ac:dyDescent="0.25">
      <c r="A117" s="243" t="s">
        <v>2078</v>
      </c>
      <c r="B117" s="305" t="s">
        <v>150</v>
      </c>
      <c r="C117" s="303"/>
      <c r="D117" s="303"/>
      <c r="E117" s="240"/>
      <c r="F117" s="303"/>
      <c r="G117" s="245"/>
    </row>
    <row r="118" spans="1:7" x14ac:dyDescent="0.25">
      <c r="A118" s="243" t="s">
        <v>2079</v>
      </c>
      <c r="B118" s="305" t="s">
        <v>150</v>
      </c>
      <c r="C118" s="303"/>
      <c r="D118" s="303"/>
      <c r="E118" s="240"/>
      <c r="F118" s="303"/>
      <c r="G118" s="245"/>
    </row>
    <row r="119" spans="1:7" x14ac:dyDescent="0.25">
      <c r="A119" s="243" t="s">
        <v>2080</v>
      </c>
      <c r="B119" s="305" t="s">
        <v>150</v>
      </c>
      <c r="C119" s="303"/>
      <c r="D119" s="303"/>
      <c r="E119" s="240"/>
      <c r="F119" s="303"/>
      <c r="G119" s="245"/>
    </row>
    <row r="120" spans="1:7" x14ac:dyDescent="0.25">
      <c r="A120" s="266"/>
      <c r="B120" s="266" t="s">
        <v>1606</v>
      </c>
      <c r="C120" s="266" t="s">
        <v>515</v>
      </c>
      <c r="D120" s="266" t="s">
        <v>516</v>
      </c>
      <c r="E120" s="266"/>
      <c r="F120" s="266" t="s">
        <v>483</v>
      </c>
      <c r="G120" s="266"/>
    </row>
    <row r="121" spans="1:7" x14ac:dyDescent="0.25">
      <c r="A121" s="243" t="s">
        <v>1799</v>
      </c>
      <c r="B121" s="340" t="s">
        <v>2723</v>
      </c>
      <c r="C121" s="303">
        <v>0.33151915902363893</v>
      </c>
      <c r="D121" s="303">
        <v>0.20945237585593166</v>
      </c>
      <c r="E121" s="240"/>
      <c r="F121" s="303">
        <v>0.32839047143503547</v>
      </c>
      <c r="G121" s="245"/>
    </row>
    <row r="122" spans="1:7" x14ac:dyDescent="0.25">
      <c r="A122" s="243" t="s">
        <v>1800</v>
      </c>
      <c r="B122" s="340" t="s">
        <v>2724</v>
      </c>
      <c r="C122" s="303">
        <v>0.10350717873012334</v>
      </c>
      <c r="D122" s="303">
        <v>0.24029398456654941</v>
      </c>
      <c r="E122" s="240"/>
      <c r="F122" s="303">
        <v>0.10701315448043974</v>
      </c>
      <c r="G122" s="245"/>
    </row>
    <row r="123" spans="1:7" x14ac:dyDescent="0.25">
      <c r="A123" s="243" t="s">
        <v>1801</v>
      </c>
      <c r="B123" s="340" t="s">
        <v>2725</v>
      </c>
      <c r="C123" s="303">
        <v>0.13669096674639714</v>
      </c>
      <c r="D123" s="303">
        <v>7.2742886938338677E-2</v>
      </c>
      <c r="E123" s="240"/>
      <c r="F123" s="303">
        <v>0.13505191672461023</v>
      </c>
      <c r="G123" s="245"/>
    </row>
    <row r="124" spans="1:7" x14ac:dyDescent="0.25">
      <c r="A124" s="243" t="s">
        <v>1802</v>
      </c>
      <c r="B124" s="340" t="s">
        <v>2726</v>
      </c>
      <c r="C124" s="303">
        <v>0.22602784009259724</v>
      </c>
      <c r="D124" s="303">
        <v>0.25089165918216622</v>
      </c>
      <c r="E124" s="240"/>
      <c r="F124" s="303">
        <v>0.22666512339090403</v>
      </c>
      <c r="G124" s="245"/>
    </row>
    <row r="125" spans="1:7" x14ac:dyDescent="0.25">
      <c r="A125" s="243" t="s">
        <v>1803</v>
      </c>
      <c r="B125" s="340" t="s">
        <v>2727</v>
      </c>
      <c r="C125" s="303">
        <v>0.20225485540724344</v>
      </c>
      <c r="D125" s="303">
        <v>0.22661909345701389</v>
      </c>
      <c r="E125" s="240"/>
      <c r="F125" s="303">
        <v>0.20287933396901045</v>
      </c>
      <c r="G125" s="245"/>
    </row>
    <row r="126" spans="1:7" x14ac:dyDescent="0.25">
      <c r="A126" s="243" t="s">
        <v>1804</v>
      </c>
      <c r="B126" s="340"/>
      <c r="C126" s="303"/>
      <c r="D126" s="303"/>
      <c r="E126" s="240"/>
      <c r="F126" s="303"/>
      <c r="G126" s="245"/>
    </row>
    <row r="127" spans="1:7" x14ac:dyDescent="0.25">
      <c r="A127" s="243" t="s">
        <v>1805</v>
      </c>
      <c r="B127" s="340"/>
      <c r="C127" s="303"/>
      <c r="D127" s="303"/>
      <c r="E127" s="240"/>
      <c r="F127" s="303"/>
      <c r="G127" s="245"/>
    </row>
    <row r="128" spans="1:7" x14ac:dyDescent="0.25">
      <c r="A128" s="243" t="s">
        <v>1806</v>
      </c>
      <c r="B128" s="340"/>
      <c r="C128" s="303"/>
      <c r="D128" s="303"/>
      <c r="E128" s="240"/>
      <c r="F128" s="303"/>
      <c r="G128" s="245"/>
    </row>
    <row r="129" spans="1:7" x14ac:dyDescent="0.25">
      <c r="A129" s="243" t="s">
        <v>1807</v>
      </c>
      <c r="B129" s="340"/>
      <c r="C129" s="303"/>
      <c r="D129" s="303"/>
      <c r="E129" s="240"/>
      <c r="F129" s="303"/>
      <c r="G129" s="245"/>
    </row>
    <row r="130" spans="1:7" x14ac:dyDescent="0.25">
      <c r="A130" s="243" t="s">
        <v>1808</v>
      </c>
      <c r="B130" s="340"/>
      <c r="C130" s="303"/>
      <c r="D130" s="303"/>
      <c r="E130" s="240"/>
      <c r="F130" s="303"/>
      <c r="G130" s="245"/>
    </row>
    <row r="131" spans="1:7" x14ac:dyDescent="0.25">
      <c r="A131" s="243" t="s">
        <v>1809</v>
      </c>
      <c r="B131" s="340"/>
      <c r="C131" s="303"/>
      <c r="D131" s="303"/>
      <c r="E131" s="240"/>
      <c r="F131" s="303"/>
      <c r="G131" s="245"/>
    </row>
    <row r="132" spans="1:7" x14ac:dyDescent="0.25">
      <c r="A132" s="243" t="s">
        <v>1810</v>
      </c>
      <c r="B132" s="340"/>
      <c r="C132" s="303"/>
      <c r="D132" s="303"/>
      <c r="E132" s="240"/>
      <c r="F132" s="303"/>
      <c r="G132" s="245"/>
    </row>
    <row r="133" spans="1:7" x14ac:dyDescent="0.25">
      <c r="A133" s="243" t="s">
        <v>1811</v>
      </c>
      <c r="B133" s="340"/>
      <c r="C133" s="303"/>
      <c r="D133" s="303"/>
      <c r="E133" s="240"/>
      <c r="F133" s="303"/>
      <c r="G133" s="245"/>
    </row>
    <row r="134" spans="1:7" x14ac:dyDescent="0.25">
      <c r="A134" s="243" t="s">
        <v>1812</v>
      </c>
      <c r="B134" s="340"/>
      <c r="C134" s="303"/>
      <c r="D134" s="303"/>
      <c r="E134" s="240"/>
      <c r="F134" s="303"/>
      <c r="G134" s="245"/>
    </row>
    <row r="135" spans="1:7" x14ac:dyDescent="0.25">
      <c r="A135" s="243" t="s">
        <v>1813</v>
      </c>
      <c r="B135" s="340"/>
      <c r="C135" s="303"/>
      <c r="D135" s="303"/>
      <c r="E135" s="240"/>
      <c r="F135" s="303"/>
      <c r="G135" s="245"/>
    </row>
    <row r="136" spans="1:7" x14ac:dyDescent="0.25">
      <c r="A136" s="243" t="s">
        <v>1814</v>
      </c>
      <c r="B136" s="340"/>
      <c r="C136" s="303"/>
      <c r="D136" s="303"/>
      <c r="E136" s="240"/>
      <c r="F136" s="303"/>
      <c r="G136" s="245"/>
    </row>
    <row r="137" spans="1:7" x14ac:dyDescent="0.25">
      <c r="A137" s="243" t="s">
        <v>1815</v>
      </c>
      <c r="B137" s="340"/>
      <c r="C137" s="303"/>
      <c r="D137" s="303"/>
      <c r="E137" s="240"/>
      <c r="F137" s="303"/>
      <c r="G137" s="245"/>
    </row>
    <row r="138" spans="1:7" x14ac:dyDescent="0.25">
      <c r="A138" s="243" t="s">
        <v>1816</v>
      </c>
      <c r="B138" s="340"/>
      <c r="C138" s="303"/>
      <c r="D138" s="303"/>
      <c r="E138" s="240"/>
      <c r="F138" s="303"/>
      <c r="G138" s="245"/>
    </row>
    <row r="139" spans="1:7" x14ac:dyDescent="0.25">
      <c r="A139" s="243" t="s">
        <v>1817</v>
      </c>
      <c r="B139" s="340"/>
      <c r="C139" s="303"/>
      <c r="D139" s="303"/>
      <c r="E139" s="240"/>
      <c r="F139" s="303"/>
      <c r="G139" s="245"/>
    </row>
    <row r="140" spans="1:7" x14ac:dyDescent="0.25">
      <c r="A140" s="243" t="s">
        <v>1818</v>
      </c>
      <c r="B140" s="340"/>
      <c r="C140" s="303"/>
      <c r="D140" s="303"/>
      <c r="E140" s="240"/>
      <c r="F140" s="303"/>
      <c r="G140" s="245"/>
    </row>
    <row r="141" spans="1:7" x14ac:dyDescent="0.25">
      <c r="A141" s="243" t="s">
        <v>1819</v>
      </c>
      <c r="B141" s="340"/>
      <c r="C141" s="303"/>
      <c r="D141" s="303"/>
      <c r="E141" s="240"/>
      <c r="F141" s="303"/>
      <c r="G141" s="245"/>
    </row>
    <row r="142" spans="1:7" x14ac:dyDescent="0.25">
      <c r="A142" s="243" t="s">
        <v>1820</v>
      </c>
      <c r="B142" s="340"/>
      <c r="C142" s="303"/>
      <c r="D142" s="303"/>
      <c r="E142" s="240"/>
      <c r="F142" s="303"/>
      <c r="G142" s="245"/>
    </row>
    <row r="143" spans="1:7" x14ac:dyDescent="0.25">
      <c r="A143" s="243" t="s">
        <v>1821</v>
      </c>
      <c r="B143" s="340"/>
      <c r="C143" s="303"/>
      <c r="D143" s="303"/>
      <c r="E143" s="240"/>
      <c r="F143" s="303"/>
      <c r="G143" s="245"/>
    </row>
    <row r="144" spans="1:7" x14ac:dyDescent="0.25">
      <c r="A144" s="243" t="s">
        <v>1822</v>
      </c>
      <c r="B144" s="340"/>
      <c r="C144" s="303"/>
      <c r="D144" s="303"/>
      <c r="E144" s="240"/>
      <c r="F144" s="303"/>
      <c r="G144" s="245"/>
    </row>
    <row r="145" spans="1:7" x14ac:dyDescent="0.25">
      <c r="A145" s="243" t="s">
        <v>1823</v>
      </c>
      <c r="B145" s="340"/>
      <c r="C145" s="303"/>
      <c r="D145" s="303"/>
      <c r="E145" s="240"/>
      <c r="F145" s="303"/>
      <c r="G145" s="245"/>
    </row>
    <row r="146" spans="1:7" x14ac:dyDescent="0.25">
      <c r="A146" s="243" t="s">
        <v>1824</v>
      </c>
      <c r="B146" s="340"/>
      <c r="C146" s="303"/>
      <c r="D146" s="303"/>
      <c r="E146" s="240"/>
      <c r="F146" s="303"/>
      <c r="G146" s="245"/>
    </row>
    <row r="147" spans="1:7" x14ac:dyDescent="0.25">
      <c r="A147" s="243" t="s">
        <v>1825</v>
      </c>
      <c r="B147" s="340"/>
      <c r="C147" s="303"/>
      <c r="D147" s="303"/>
      <c r="E147" s="240"/>
      <c r="F147" s="303"/>
      <c r="G147" s="245"/>
    </row>
    <row r="148" spans="1:7" x14ac:dyDescent="0.25">
      <c r="A148" s="243" t="s">
        <v>1826</v>
      </c>
      <c r="B148" s="340"/>
      <c r="C148" s="303"/>
      <c r="D148" s="303"/>
      <c r="E148" s="240"/>
      <c r="F148" s="303"/>
      <c r="G148" s="245"/>
    </row>
    <row r="149" spans="1:7" x14ac:dyDescent="0.25">
      <c r="A149" s="243" t="s">
        <v>1827</v>
      </c>
      <c r="B149" s="340"/>
      <c r="C149" s="303"/>
      <c r="D149" s="303"/>
      <c r="E149" s="240"/>
      <c r="F149" s="303"/>
      <c r="G149" s="245"/>
    </row>
    <row r="150" spans="1:7" x14ac:dyDescent="0.25">
      <c r="A150" s="243" t="s">
        <v>1828</v>
      </c>
      <c r="B150" s="340"/>
      <c r="C150" s="303"/>
      <c r="D150" s="303"/>
      <c r="E150" s="240"/>
      <c r="F150" s="303"/>
      <c r="G150" s="245"/>
    </row>
    <row r="151" spans="1:7" x14ac:dyDescent="0.25">
      <c r="A151" s="243" t="s">
        <v>1829</v>
      </c>
      <c r="B151" s="340"/>
      <c r="C151" s="303"/>
      <c r="D151" s="303"/>
      <c r="E151" s="240"/>
      <c r="F151" s="303"/>
      <c r="G151" s="245"/>
    </row>
    <row r="152" spans="1:7" x14ac:dyDescent="0.25">
      <c r="A152" s="243" t="s">
        <v>1830</v>
      </c>
      <c r="B152" s="340"/>
      <c r="C152" s="303"/>
      <c r="D152" s="303"/>
      <c r="E152" s="240"/>
      <c r="F152" s="303"/>
      <c r="G152" s="245"/>
    </row>
    <row r="153" spans="1:7" x14ac:dyDescent="0.25">
      <c r="A153" s="243" t="s">
        <v>1831</v>
      </c>
      <c r="B153" s="340"/>
      <c r="C153" s="303"/>
      <c r="D153" s="303"/>
      <c r="E153" s="240"/>
      <c r="F153" s="303"/>
      <c r="G153" s="245"/>
    </row>
    <row r="154" spans="1:7" x14ac:dyDescent="0.25">
      <c r="A154" s="243" t="s">
        <v>1832</v>
      </c>
      <c r="B154" s="340"/>
      <c r="C154" s="303"/>
      <c r="D154" s="303"/>
      <c r="E154" s="240"/>
      <c r="F154" s="303"/>
      <c r="G154" s="245"/>
    </row>
    <row r="155" spans="1:7" x14ac:dyDescent="0.25">
      <c r="A155" s="243" t="s">
        <v>1833</v>
      </c>
      <c r="B155" s="340"/>
      <c r="C155" s="303"/>
      <c r="D155" s="303"/>
      <c r="E155" s="240"/>
      <c r="F155" s="303"/>
      <c r="G155" s="245"/>
    </row>
    <row r="156" spans="1:7" x14ac:dyDescent="0.25">
      <c r="A156" s="243" t="s">
        <v>1834</v>
      </c>
      <c r="B156" s="340"/>
      <c r="C156" s="303"/>
      <c r="D156" s="303"/>
      <c r="E156" s="240"/>
      <c r="F156" s="303"/>
      <c r="G156" s="245"/>
    </row>
    <row r="157" spans="1:7" x14ac:dyDescent="0.25">
      <c r="A157" s="243" t="s">
        <v>1835</v>
      </c>
      <c r="B157" s="340"/>
      <c r="C157" s="303"/>
      <c r="D157" s="303"/>
      <c r="E157" s="240"/>
      <c r="F157" s="303"/>
      <c r="G157" s="245"/>
    </row>
    <row r="158" spans="1:7" x14ac:dyDescent="0.25">
      <c r="A158" s="243" t="s">
        <v>1836</v>
      </c>
      <c r="B158" s="340"/>
      <c r="C158" s="303"/>
      <c r="D158" s="303"/>
      <c r="E158" s="240"/>
      <c r="F158" s="303"/>
      <c r="G158" s="245"/>
    </row>
    <row r="159" spans="1:7" x14ac:dyDescent="0.25">
      <c r="A159" s="243" t="s">
        <v>1837</v>
      </c>
      <c r="B159" s="340"/>
      <c r="C159" s="303"/>
      <c r="D159" s="303"/>
      <c r="E159" s="240"/>
      <c r="F159" s="303"/>
      <c r="G159" s="245"/>
    </row>
    <row r="160" spans="1:7" x14ac:dyDescent="0.25">
      <c r="A160" s="243" t="s">
        <v>1838</v>
      </c>
      <c r="B160" s="340"/>
      <c r="C160" s="303"/>
      <c r="D160" s="303"/>
      <c r="E160" s="240"/>
      <c r="F160" s="303"/>
      <c r="G160" s="245"/>
    </row>
    <row r="161" spans="1:7" x14ac:dyDescent="0.25">
      <c r="A161" s="243" t="s">
        <v>1839</v>
      </c>
      <c r="B161" s="340"/>
      <c r="C161" s="303"/>
      <c r="D161" s="303"/>
      <c r="E161" s="240"/>
      <c r="F161" s="303"/>
      <c r="G161" s="245"/>
    </row>
    <row r="162" spans="1:7" x14ac:dyDescent="0.25">
      <c r="A162" s="243" t="s">
        <v>1840</v>
      </c>
      <c r="B162" s="340"/>
      <c r="C162" s="303"/>
      <c r="D162" s="303"/>
      <c r="E162" s="240"/>
      <c r="F162" s="303"/>
      <c r="G162" s="245"/>
    </row>
    <row r="163" spans="1:7" x14ac:dyDescent="0.25">
      <c r="A163" s="243" t="s">
        <v>1841</v>
      </c>
      <c r="B163" s="340"/>
      <c r="C163" s="303"/>
      <c r="D163" s="303"/>
      <c r="E163" s="240"/>
      <c r="F163" s="303"/>
      <c r="G163" s="245"/>
    </row>
    <row r="164" spans="1:7" x14ac:dyDescent="0.25">
      <c r="A164" s="243" t="s">
        <v>1842</v>
      </c>
      <c r="B164" s="340"/>
      <c r="C164" s="303"/>
      <c r="D164" s="303"/>
      <c r="E164" s="240"/>
      <c r="F164" s="303"/>
      <c r="G164" s="245"/>
    </row>
    <row r="165" spans="1:7" x14ac:dyDescent="0.25">
      <c r="A165" s="243" t="s">
        <v>1843</v>
      </c>
      <c r="B165" s="340"/>
      <c r="C165" s="303"/>
      <c r="D165" s="303"/>
      <c r="E165" s="240"/>
      <c r="F165" s="303"/>
      <c r="G165" s="245"/>
    </row>
    <row r="166" spans="1:7" x14ac:dyDescent="0.25">
      <c r="A166" s="243" t="s">
        <v>1844</v>
      </c>
      <c r="B166" s="340"/>
      <c r="C166" s="303"/>
      <c r="D166" s="303"/>
      <c r="E166" s="240"/>
      <c r="F166" s="303"/>
      <c r="G166" s="245"/>
    </row>
    <row r="167" spans="1:7" x14ac:dyDescent="0.25">
      <c r="A167" s="243" t="s">
        <v>1845</v>
      </c>
      <c r="B167" s="340"/>
      <c r="C167" s="303"/>
      <c r="D167" s="303"/>
      <c r="E167" s="240"/>
      <c r="F167" s="303"/>
      <c r="G167" s="245"/>
    </row>
    <row r="168" spans="1:7" x14ac:dyDescent="0.25">
      <c r="A168" s="243" t="s">
        <v>1846</v>
      </c>
      <c r="B168" s="340"/>
      <c r="C168" s="303"/>
      <c r="D168" s="303"/>
      <c r="E168" s="240"/>
      <c r="F168" s="303"/>
      <c r="G168" s="245"/>
    </row>
    <row r="169" spans="1:7" x14ac:dyDescent="0.25">
      <c r="A169" s="243" t="s">
        <v>1847</v>
      </c>
      <c r="B169" s="340"/>
      <c r="C169" s="303"/>
      <c r="D169" s="303"/>
      <c r="E169" s="240"/>
      <c r="F169" s="303"/>
      <c r="G169" s="245"/>
    </row>
    <row r="170" spans="1:7" x14ac:dyDescent="0.25">
      <c r="A170" s="243" t="s">
        <v>1848</v>
      </c>
      <c r="B170" s="340"/>
      <c r="C170" s="303"/>
      <c r="D170" s="303"/>
      <c r="E170" s="240"/>
      <c r="F170" s="303"/>
      <c r="G170" s="245"/>
    </row>
    <row r="171" spans="1:7" x14ac:dyDescent="0.25">
      <c r="A171" s="266"/>
      <c r="B171" s="266" t="s">
        <v>639</v>
      </c>
      <c r="C171" s="266" t="s">
        <v>515</v>
      </c>
      <c r="D171" s="266" t="s">
        <v>516</v>
      </c>
      <c r="E171" s="266"/>
      <c r="F171" s="266" t="s">
        <v>483</v>
      </c>
      <c r="G171" s="266"/>
    </row>
    <row r="172" spans="1:7" x14ac:dyDescent="0.25">
      <c r="A172" s="243" t="s">
        <v>1849</v>
      </c>
      <c r="B172" s="243" t="s">
        <v>641</v>
      </c>
      <c r="C172" s="303">
        <v>0.24393299420811854</v>
      </c>
      <c r="D172" s="303">
        <v>0.87159722231250647</v>
      </c>
      <c r="E172" s="225"/>
      <c r="F172" s="303">
        <v>0.26002062451441132</v>
      </c>
      <c r="G172" s="245"/>
    </row>
    <row r="173" spans="1:7" x14ac:dyDescent="0.25">
      <c r="A173" s="243" t="s">
        <v>1850</v>
      </c>
      <c r="B173" s="243" t="s">
        <v>643</v>
      </c>
      <c r="C173" s="303">
        <f>C176+C177+C178</f>
        <v>0.75606700579188124</v>
      </c>
      <c r="D173" s="303">
        <f>D176+D177+D178</f>
        <v>0.12840277768749336</v>
      </c>
      <c r="E173" s="225"/>
      <c r="F173" s="303">
        <f>F176+F177+F178</f>
        <v>0.73997937548558901</v>
      </c>
      <c r="G173" s="245"/>
    </row>
    <row r="174" spans="1:7" x14ac:dyDescent="0.25">
      <c r="A174" s="243" t="s">
        <v>1851</v>
      </c>
      <c r="B174" s="243" t="s">
        <v>146</v>
      </c>
      <c r="C174" s="303">
        <v>0</v>
      </c>
      <c r="D174" s="303">
        <v>0</v>
      </c>
      <c r="E174" s="225"/>
      <c r="F174" s="303">
        <v>0</v>
      </c>
      <c r="G174" s="245"/>
    </row>
    <row r="175" spans="1:7" x14ac:dyDescent="0.25">
      <c r="A175" s="243" t="s">
        <v>1852</v>
      </c>
      <c r="B175" s="575"/>
      <c r="C175" s="303"/>
      <c r="D175" s="303"/>
      <c r="E175" s="225"/>
      <c r="F175" s="303"/>
      <c r="G175" s="245"/>
    </row>
    <row r="176" spans="1:7" x14ac:dyDescent="0.25">
      <c r="A176" s="243" t="s">
        <v>1853</v>
      </c>
      <c r="B176" s="575" t="s">
        <v>2729</v>
      </c>
      <c r="C176" s="303">
        <v>0.75510169319486775</v>
      </c>
      <c r="D176" s="303">
        <v>0.10620365094743771</v>
      </c>
      <c r="E176" s="225"/>
      <c r="F176" s="303">
        <v>0.73846982006473727</v>
      </c>
      <c r="G176" s="245"/>
    </row>
    <row r="177" spans="1:7" x14ac:dyDescent="0.25">
      <c r="A177" s="243" t="s">
        <v>1854</v>
      </c>
      <c r="B177" s="575" t="s">
        <v>2730</v>
      </c>
      <c r="C177" s="303">
        <v>9.6531259701344808E-4</v>
      </c>
      <c r="D177" s="303">
        <v>1.5896132789527135E-2</v>
      </c>
      <c r="E177" s="225"/>
      <c r="F177" s="303">
        <v>1.3480036994717168E-3</v>
      </c>
      <c r="G177" s="245"/>
    </row>
    <row r="178" spans="1:7" x14ac:dyDescent="0.25">
      <c r="A178" s="243" t="s">
        <v>1855</v>
      </c>
      <c r="B178" s="575" t="s">
        <v>2731</v>
      </c>
      <c r="C178" s="303"/>
      <c r="D178" s="303">
        <v>6.3029939505285099E-3</v>
      </c>
      <c r="E178" s="225"/>
      <c r="F178" s="303">
        <v>1.6155172137998001E-4</v>
      </c>
      <c r="G178" s="245"/>
    </row>
    <row r="179" spans="1:7" x14ac:dyDescent="0.25">
      <c r="A179" s="243" t="s">
        <v>1856</v>
      </c>
      <c r="B179" s="575"/>
      <c r="C179" s="303"/>
      <c r="D179" s="303"/>
      <c r="E179" s="225"/>
      <c r="F179" s="303"/>
      <c r="G179" s="245"/>
    </row>
    <row r="180" spans="1:7" x14ac:dyDescent="0.25">
      <c r="A180" s="243" t="s">
        <v>1857</v>
      </c>
      <c r="B180" s="575"/>
      <c r="C180" s="303"/>
      <c r="D180" s="303"/>
      <c r="E180" s="225"/>
      <c r="F180" s="303"/>
      <c r="G180" s="245"/>
    </row>
    <row r="181" spans="1:7" x14ac:dyDescent="0.25">
      <c r="A181" s="266"/>
      <c r="B181" s="266" t="s">
        <v>651</v>
      </c>
      <c r="C181" s="266" t="s">
        <v>515</v>
      </c>
      <c r="D181" s="266" t="s">
        <v>516</v>
      </c>
      <c r="E181" s="266"/>
      <c r="F181" s="266" t="s">
        <v>483</v>
      </c>
      <c r="G181" s="266"/>
    </row>
    <row r="182" spans="1:7" x14ac:dyDescent="0.25">
      <c r="A182" s="243" t="s">
        <v>1858</v>
      </c>
      <c r="B182" s="243" t="s">
        <v>653</v>
      </c>
      <c r="C182" s="303">
        <v>8.5719984290392375E-4</v>
      </c>
      <c r="D182" s="303">
        <v>0.1070758245964966</v>
      </c>
      <c r="E182" s="225"/>
      <c r="F182" s="303">
        <v>3.579684079164089E-3</v>
      </c>
      <c r="G182" s="245"/>
    </row>
    <row r="183" spans="1:7" x14ac:dyDescent="0.25">
      <c r="A183" s="243" t="s">
        <v>1859</v>
      </c>
      <c r="B183" s="243" t="s">
        <v>655</v>
      </c>
      <c r="C183" s="303">
        <v>0.99914280015709611</v>
      </c>
      <c r="D183" s="303">
        <v>0.89292417540350311</v>
      </c>
      <c r="E183" s="225"/>
      <c r="F183" s="303">
        <v>0.99642031592083613</v>
      </c>
      <c r="G183" s="245"/>
    </row>
    <row r="184" spans="1:7" x14ac:dyDescent="0.25">
      <c r="A184" s="243" t="s">
        <v>1860</v>
      </c>
      <c r="B184" s="243" t="s">
        <v>146</v>
      </c>
      <c r="C184" s="303">
        <v>0</v>
      </c>
      <c r="D184" s="303">
        <v>0</v>
      </c>
      <c r="E184" s="225"/>
      <c r="F184" s="303">
        <v>0</v>
      </c>
      <c r="G184" s="245"/>
    </row>
    <row r="185" spans="1:7" x14ac:dyDescent="0.25">
      <c r="A185" s="243" t="s">
        <v>1861</v>
      </c>
      <c r="B185" s="575"/>
      <c r="C185" s="575"/>
      <c r="D185" s="575"/>
      <c r="E185" s="242"/>
      <c r="F185" s="575"/>
      <c r="G185" s="245"/>
    </row>
    <row r="186" spans="1:7" x14ac:dyDescent="0.25">
      <c r="A186" s="243" t="s">
        <v>1862</v>
      </c>
      <c r="B186" s="575"/>
      <c r="C186" s="575"/>
      <c r="D186" s="575"/>
      <c r="E186" s="242"/>
      <c r="F186" s="575"/>
      <c r="G186" s="245"/>
    </row>
    <row r="187" spans="1:7" x14ac:dyDescent="0.25">
      <c r="A187" s="243" t="s">
        <v>1863</v>
      </c>
      <c r="B187" s="575"/>
      <c r="C187" s="575"/>
      <c r="D187" s="575"/>
      <c r="E187" s="242"/>
      <c r="F187" s="575"/>
      <c r="G187" s="245"/>
    </row>
    <row r="188" spans="1:7" x14ac:dyDescent="0.25">
      <c r="A188" s="243" t="s">
        <v>1864</v>
      </c>
      <c r="B188" s="575"/>
      <c r="C188" s="575"/>
      <c r="D188" s="575"/>
      <c r="E188" s="242"/>
      <c r="F188" s="575"/>
      <c r="G188" s="245"/>
    </row>
    <row r="189" spans="1:7" x14ac:dyDescent="0.25">
      <c r="A189" s="243" t="s">
        <v>1865</v>
      </c>
      <c r="B189" s="575"/>
      <c r="C189" s="575"/>
      <c r="D189" s="575"/>
      <c r="E189" s="242"/>
      <c r="F189" s="575"/>
      <c r="G189" s="245"/>
    </row>
    <row r="190" spans="1:7" x14ac:dyDescent="0.25">
      <c r="A190" s="243" t="s">
        <v>1866</v>
      </c>
      <c r="B190" s="575"/>
      <c r="C190" s="575"/>
      <c r="D190" s="575"/>
      <c r="E190" s="242"/>
      <c r="F190" s="575"/>
      <c r="G190" s="245"/>
    </row>
    <row r="191" spans="1:7" x14ac:dyDescent="0.25">
      <c r="A191" s="266"/>
      <c r="B191" s="266" t="s">
        <v>663</v>
      </c>
      <c r="C191" s="266" t="s">
        <v>515</v>
      </c>
      <c r="D191" s="266" t="s">
        <v>516</v>
      </c>
      <c r="E191" s="266"/>
      <c r="F191" s="266" t="s">
        <v>483</v>
      </c>
      <c r="G191" s="266"/>
    </row>
    <row r="192" spans="1:7" x14ac:dyDescent="0.25">
      <c r="A192" s="243" t="s">
        <v>1867</v>
      </c>
      <c r="B192" s="280" t="s">
        <v>665</v>
      </c>
      <c r="C192" s="303">
        <v>7.385874128302003E-2</v>
      </c>
      <c r="D192" s="303"/>
      <c r="E192" s="225"/>
      <c r="F192" s="303">
        <v>7.1965671594728511E-2</v>
      </c>
      <c r="G192" s="245"/>
    </row>
    <row r="193" spans="1:7" x14ac:dyDescent="0.25">
      <c r="A193" s="243" t="s">
        <v>1868</v>
      </c>
      <c r="B193" s="280" t="s">
        <v>667</v>
      </c>
      <c r="C193" s="303">
        <v>5.5197173136847681E-2</v>
      </c>
      <c r="D193" s="303">
        <v>0.1142929036020329</v>
      </c>
      <c r="E193" s="225"/>
      <c r="F193" s="303">
        <v>5.6711852836335196E-2</v>
      </c>
      <c r="G193" s="245"/>
    </row>
    <row r="194" spans="1:7" x14ac:dyDescent="0.25">
      <c r="A194" s="243" t="s">
        <v>1869</v>
      </c>
      <c r="B194" s="280" t="s">
        <v>669</v>
      </c>
      <c r="C194" s="303">
        <v>4.4699171760027842E-2</v>
      </c>
      <c r="D194" s="303">
        <v>0.39696634565197358</v>
      </c>
      <c r="E194" s="240"/>
      <c r="F194" s="303">
        <v>5.3728114001537153E-2</v>
      </c>
      <c r="G194" s="245"/>
    </row>
    <row r="195" spans="1:7" x14ac:dyDescent="0.25">
      <c r="A195" s="243" t="s">
        <v>1870</v>
      </c>
      <c r="B195" s="280" t="s">
        <v>671</v>
      </c>
      <c r="C195" s="303">
        <v>4.7498066820990482E-2</v>
      </c>
      <c r="D195" s="303">
        <v>2.8775447322615486E-2</v>
      </c>
      <c r="E195" s="240"/>
      <c r="F195" s="303">
        <v>4.7018188300965706E-2</v>
      </c>
      <c r="G195" s="245"/>
    </row>
    <row r="196" spans="1:7" x14ac:dyDescent="0.25">
      <c r="A196" s="243" t="s">
        <v>1871</v>
      </c>
      <c r="B196" s="280" t="s">
        <v>673</v>
      </c>
      <c r="C196" s="303">
        <v>0.77874684699911367</v>
      </c>
      <c r="D196" s="303">
        <v>0.45996530342337805</v>
      </c>
      <c r="E196" s="240"/>
      <c r="F196" s="303">
        <v>0.77057617326643391</v>
      </c>
      <c r="G196" s="245"/>
    </row>
    <row r="197" spans="1:7" x14ac:dyDescent="0.25">
      <c r="A197" s="243" t="s">
        <v>2365</v>
      </c>
      <c r="B197" s="580"/>
      <c r="C197" s="303"/>
      <c r="D197" s="303"/>
      <c r="E197" s="240"/>
      <c r="F197" s="303"/>
      <c r="G197" s="245"/>
    </row>
    <row r="198" spans="1:7" x14ac:dyDescent="0.25">
      <c r="A198" s="243" t="s">
        <v>2366</v>
      </c>
      <c r="B198" s="580"/>
      <c r="C198" s="303"/>
      <c r="D198" s="303"/>
      <c r="E198" s="240"/>
      <c r="F198" s="303"/>
      <c r="G198" s="245"/>
    </row>
    <row r="199" spans="1:7" x14ac:dyDescent="0.25">
      <c r="A199" s="243" t="s">
        <v>2367</v>
      </c>
      <c r="B199" s="581"/>
      <c r="C199" s="303"/>
      <c r="D199" s="303"/>
      <c r="E199" s="240"/>
      <c r="F199" s="303"/>
      <c r="G199" s="245"/>
    </row>
    <row r="200" spans="1:7" x14ac:dyDescent="0.25">
      <c r="A200" s="243" t="s">
        <v>2368</v>
      </c>
      <c r="B200" s="581"/>
      <c r="C200" s="303"/>
      <c r="D200" s="303"/>
      <c r="E200" s="240"/>
      <c r="F200" s="303"/>
      <c r="G200" s="245"/>
    </row>
    <row r="201" spans="1:7" x14ac:dyDescent="0.25">
      <c r="A201" s="266"/>
      <c r="B201" s="266" t="s">
        <v>678</v>
      </c>
      <c r="C201" s="266" t="s">
        <v>515</v>
      </c>
      <c r="D201" s="266" t="s">
        <v>516</v>
      </c>
      <c r="E201" s="266"/>
      <c r="F201" s="266" t="s">
        <v>483</v>
      </c>
      <c r="G201" s="266"/>
    </row>
    <row r="202" spans="1:7" x14ac:dyDescent="0.25">
      <c r="A202" s="243" t="s">
        <v>1872</v>
      </c>
      <c r="B202" s="243" t="s">
        <v>680</v>
      </c>
      <c r="C202" s="303">
        <v>3.137952815962898E-5</v>
      </c>
      <c r="D202" s="303">
        <v>0</v>
      </c>
      <c r="E202" s="225"/>
      <c r="F202" s="303">
        <v>3.0575241049397095E-5</v>
      </c>
      <c r="G202" s="245"/>
    </row>
    <row r="203" spans="1:7" x14ac:dyDescent="0.25">
      <c r="A203" s="243" t="s">
        <v>2369</v>
      </c>
      <c r="B203" s="582"/>
      <c r="C203" s="303"/>
      <c r="D203" s="303"/>
      <c r="E203" s="225"/>
      <c r="F203" s="303"/>
      <c r="G203" s="245"/>
    </row>
    <row r="204" spans="1:7" x14ac:dyDescent="0.25">
      <c r="A204" s="243" t="s">
        <v>2370</v>
      </c>
      <c r="B204" s="582"/>
      <c r="C204" s="303"/>
      <c r="D204" s="303"/>
      <c r="E204" s="225"/>
      <c r="F204" s="303"/>
      <c r="G204" s="245"/>
    </row>
    <row r="205" spans="1:7" x14ac:dyDescent="0.25">
      <c r="A205" s="243" t="s">
        <v>2371</v>
      </c>
      <c r="B205" s="582"/>
      <c r="C205" s="303"/>
      <c r="D205" s="303"/>
      <c r="E205" s="225"/>
      <c r="F205" s="303"/>
      <c r="G205" s="245"/>
    </row>
    <row r="206" spans="1:7" x14ac:dyDescent="0.25">
      <c r="A206" s="243" t="s">
        <v>2372</v>
      </c>
      <c r="B206" s="582"/>
      <c r="C206" s="303"/>
      <c r="D206" s="303"/>
      <c r="E206" s="225"/>
      <c r="F206" s="303"/>
      <c r="G206" s="245"/>
    </row>
    <row r="207" spans="1:7" x14ac:dyDescent="0.25">
      <c r="A207" s="243" t="s">
        <v>2373</v>
      </c>
      <c r="B207" s="340"/>
      <c r="C207" s="340"/>
      <c r="D207" s="340"/>
      <c r="E207" s="245"/>
      <c r="F207" s="340"/>
      <c r="G207" s="245"/>
    </row>
    <row r="208" spans="1:7" x14ac:dyDescent="0.25">
      <c r="A208" s="243" t="s">
        <v>2374</v>
      </c>
      <c r="B208" s="340"/>
      <c r="C208" s="340"/>
      <c r="D208" s="340"/>
      <c r="E208" s="245"/>
      <c r="F208" s="340"/>
      <c r="G208" s="245"/>
    </row>
    <row r="209" spans="1:7" x14ac:dyDescent="0.25">
      <c r="A209" s="243" t="s">
        <v>2375</v>
      </c>
      <c r="B209" s="340"/>
      <c r="C209" s="340"/>
      <c r="D209" s="340"/>
      <c r="E209" s="245"/>
      <c r="F209" s="340"/>
      <c r="G209" s="245"/>
    </row>
    <row r="210" spans="1:7" ht="18.75" x14ac:dyDescent="0.25">
      <c r="A210" s="282"/>
      <c r="B210" s="283" t="s">
        <v>1690</v>
      </c>
      <c r="C210" s="284"/>
      <c r="D210" s="284"/>
      <c r="E210" s="284"/>
      <c r="F210" s="284"/>
      <c r="G210" s="284"/>
    </row>
    <row r="211" spans="1:7" x14ac:dyDescent="0.25">
      <c r="A211" s="266"/>
      <c r="B211" s="266" t="s">
        <v>685</v>
      </c>
      <c r="C211" s="266" t="s">
        <v>686</v>
      </c>
      <c r="D211" s="266" t="s">
        <v>687</v>
      </c>
      <c r="E211" s="266"/>
      <c r="F211" s="266" t="s">
        <v>515</v>
      </c>
      <c r="G211" s="266" t="s">
        <v>688</v>
      </c>
    </row>
    <row r="212" spans="1:7" x14ac:dyDescent="0.25">
      <c r="A212" s="243" t="s">
        <v>1873</v>
      </c>
      <c r="B212" s="245" t="s">
        <v>690</v>
      </c>
      <c r="C212" s="273">
        <f>C239/D239*1000</f>
        <v>7340.1316333835848</v>
      </c>
      <c r="D212" s="243"/>
      <c r="E212" s="244"/>
      <c r="F212" s="252"/>
      <c r="G212" s="252"/>
    </row>
    <row r="213" spans="1:7" x14ac:dyDescent="0.25">
      <c r="A213" s="244"/>
      <c r="B213" s="285"/>
      <c r="C213" s="244"/>
      <c r="D213" s="244"/>
      <c r="E213" s="244"/>
      <c r="F213" s="252"/>
      <c r="G213" s="252"/>
    </row>
    <row r="214" spans="1:7" x14ac:dyDescent="0.25">
      <c r="A214" s="243"/>
      <c r="B214" s="245" t="s">
        <v>691</v>
      </c>
      <c r="C214" s="244"/>
      <c r="D214" s="244"/>
      <c r="E214" s="244"/>
      <c r="F214" s="252"/>
      <c r="G214" s="252"/>
    </row>
    <row r="215" spans="1:7" x14ac:dyDescent="0.25">
      <c r="A215" s="243" t="s">
        <v>1874</v>
      </c>
      <c r="B215" s="340" t="s">
        <v>2732</v>
      </c>
      <c r="C215" s="273">
        <v>1964.1511201100011</v>
      </c>
      <c r="D215" s="341">
        <v>3982</v>
      </c>
      <c r="E215" s="244"/>
      <c r="F215" s="233">
        <f>IF($C$239=0,"",IF(C215="[for completion]","",IF(C215="","",C215/$C$239)))</f>
        <v>3.4478897250135018E-2</v>
      </c>
      <c r="G215" s="233">
        <f>IF($D$239=0,"",IF(D215="[for completion]","",IF(D215="","",D215/$D$239)))</f>
        <v>0.5130782115706739</v>
      </c>
    </row>
    <row r="216" spans="1:7" x14ac:dyDescent="0.25">
      <c r="A216" s="243" t="s">
        <v>1875</v>
      </c>
      <c r="B216" s="340" t="s">
        <v>2733</v>
      </c>
      <c r="C216" s="273">
        <v>4624.1675826800029</v>
      </c>
      <c r="D216" s="341">
        <v>1395</v>
      </c>
      <c r="E216" s="244"/>
      <c r="F216" s="233">
        <f t="shared" ref="F216:F238" si="4">IF($C$239=0,"",IF(C216="[for completion]","",IF(C216="","",C216/$C$239)))</f>
        <v>8.1173081499808383E-2</v>
      </c>
      <c r="G216" s="233">
        <f t="shared" ref="G216:G238" si="5">IF($D$239=0,"",IF(D216="[for completion]","",IF(D216="","",D216/$D$239)))</f>
        <v>0.17974487823734056</v>
      </c>
    </row>
    <row r="217" spans="1:7" x14ac:dyDescent="0.25">
      <c r="A217" s="243" t="s">
        <v>1876</v>
      </c>
      <c r="B217" s="340" t="s">
        <v>2734</v>
      </c>
      <c r="C217" s="273">
        <v>16954.182284700004</v>
      </c>
      <c r="D217" s="341">
        <v>1711</v>
      </c>
      <c r="E217" s="244"/>
      <c r="F217" s="233">
        <f t="shared" si="4"/>
        <v>0.29761534281613361</v>
      </c>
      <c r="G217" s="233">
        <f t="shared" si="5"/>
        <v>0.22046128076278831</v>
      </c>
    </row>
    <row r="218" spans="1:7" x14ac:dyDescent="0.25">
      <c r="A218" s="243" t="s">
        <v>1877</v>
      </c>
      <c r="B218" s="340" t="s">
        <v>2735</v>
      </c>
      <c r="C218" s="273">
        <v>13650.347401099994</v>
      </c>
      <c r="D218" s="341">
        <v>446</v>
      </c>
      <c r="E218" s="244"/>
      <c r="F218" s="233">
        <f t="shared" si="4"/>
        <v>0.23961950822033282</v>
      </c>
      <c r="G218" s="233">
        <f t="shared" si="5"/>
        <v>5.7466821285916764E-2</v>
      </c>
    </row>
    <row r="219" spans="1:7" x14ac:dyDescent="0.25">
      <c r="A219" s="243" t="s">
        <v>1878</v>
      </c>
      <c r="B219" s="340" t="s">
        <v>2735</v>
      </c>
      <c r="C219" s="273">
        <v>11795.128379739999</v>
      </c>
      <c r="D219" s="341">
        <v>172</v>
      </c>
      <c r="E219" s="244"/>
      <c r="F219" s="233">
        <f t="shared" si="4"/>
        <v>0.20705281548521121</v>
      </c>
      <c r="G219" s="233">
        <f t="shared" si="5"/>
        <v>2.2162092513851307E-2</v>
      </c>
    </row>
    <row r="220" spans="1:7" x14ac:dyDescent="0.25">
      <c r="A220" s="243" t="s">
        <v>1879</v>
      </c>
      <c r="B220" s="340" t="s">
        <v>2736</v>
      </c>
      <c r="C220" s="273">
        <v>7978.7848383600012</v>
      </c>
      <c r="D220" s="341">
        <v>55</v>
      </c>
      <c r="E220" s="244"/>
      <c r="F220" s="233">
        <f t="shared" si="4"/>
        <v>0.14006035472837897</v>
      </c>
      <c r="G220" s="233">
        <f t="shared" si="5"/>
        <v>7.0867156294291975E-3</v>
      </c>
    </row>
    <row r="221" spans="1:7" x14ac:dyDescent="0.25">
      <c r="A221" s="243" t="s">
        <v>1880</v>
      </c>
      <c r="B221" s="340"/>
      <c r="C221" s="273"/>
      <c r="D221" s="341"/>
      <c r="E221" s="244"/>
      <c r="F221" s="233" t="str">
        <f t="shared" si="4"/>
        <v/>
      </c>
      <c r="G221" s="233" t="str">
        <f t="shared" si="5"/>
        <v/>
      </c>
    </row>
    <row r="222" spans="1:7" x14ac:dyDescent="0.25">
      <c r="A222" s="243" t="s">
        <v>1881</v>
      </c>
      <c r="B222" s="340"/>
      <c r="C222" s="273"/>
      <c r="D222" s="341"/>
      <c r="E222" s="244"/>
      <c r="F222" s="233" t="str">
        <f t="shared" si="4"/>
        <v/>
      </c>
      <c r="G222" s="233" t="str">
        <f t="shared" si="5"/>
        <v/>
      </c>
    </row>
    <row r="223" spans="1:7" x14ac:dyDescent="0.25">
      <c r="A223" s="243" t="s">
        <v>1882</v>
      </c>
      <c r="B223" s="340"/>
      <c r="C223" s="273"/>
      <c r="D223" s="341"/>
      <c r="E223" s="244"/>
      <c r="F223" s="233" t="str">
        <f t="shared" si="4"/>
        <v/>
      </c>
      <c r="G223" s="233" t="str">
        <f t="shared" si="5"/>
        <v/>
      </c>
    </row>
    <row r="224" spans="1:7" x14ac:dyDescent="0.25">
      <c r="A224" s="243" t="s">
        <v>1883</v>
      </c>
      <c r="B224" s="340"/>
      <c r="C224" s="273"/>
      <c r="D224" s="341"/>
      <c r="E224" s="245"/>
      <c r="F224" s="233" t="str">
        <f t="shared" si="4"/>
        <v/>
      </c>
      <c r="G224" s="233" t="str">
        <f t="shared" si="5"/>
        <v/>
      </c>
    </row>
    <row r="225" spans="1:7" x14ac:dyDescent="0.25">
      <c r="A225" s="243" t="s">
        <v>1884</v>
      </c>
      <c r="B225" s="340"/>
      <c r="C225" s="273"/>
      <c r="D225" s="341"/>
      <c r="E225" s="245"/>
      <c r="F225" s="233" t="str">
        <f t="shared" si="4"/>
        <v/>
      </c>
      <c r="G225" s="233" t="str">
        <f t="shared" si="5"/>
        <v/>
      </c>
    </row>
    <row r="226" spans="1:7" x14ac:dyDescent="0.25">
      <c r="A226" s="243" t="s">
        <v>1885</v>
      </c>
      <c r="B226" s="340"/>
      <c r="C226" s="273"/>
      <c r="D226" s="341"/>
      <c r="E226" s="245"/>
      <c r="F226" s="233" t="str">
        <f t="shared" si="4"/>
        <v/>
      </c>
      <c r="G226" s="233" t="str">
        <f t="shared" si="5"/>
        <v/>
      </c>
    </row>
    <row r="227" spans="1:7" x14ac:dyDescent="0.25">
      <c r="A227" s="243" t="s">
        <v>1886</v>
      </c>
      <c r="B227" s="340"/>
      <c r="C227" s="273"/>
      <c r="D227" s="341"/>
      <c r="E227" s="245"/>
      <c r="F227" s="233" t="str">
        <f t="shared" si="4"/>
        <v/>
      </c>
      <c r="G227" s="233" t="str">
        <f t="shared" si="5"/>
        <v/>
      </c>
    </row>
    <row r="228" spans="1:7" x14ac:dyDescent="0.25">
      <c r="A228" s="243" t="s">
        <v>1887</v>
      </c>
      <c r="B228" s="340"/>
      <c r="C228" s="273"/>
      <c r="D228" s="341"/>
      <c r="E228" s="245"/>
      <c r="F228" s="233" t="str">
        <f t="shared" si="4"/>
        <v/>
      </c>
      <c r="G228" s="233" t="str">
        <f t="shared" si="5"/>
        <v/>
      </c>
    </row>
    <row r="229" spans="1:7" x14ac:dyDescent="0.25">
      <c r="A229" s="243" t="s">
        <v>1888</v>
      </c>
      <c r="B229" s="340"/>
      <c r="C229" s="273"/>
      <c r="D229" s="341"/>
      <c r="E229" s="245"/>
      <c r="F229" s="233" t="str">
        <f t="shared" si="4"/>
        <v/>
      </c>
      <c r="G229" s="233" t="str">
        <f t="shared" si="5"/>
        <v/>
      </c>
    </row>
    <row r="230" spans="1:7" x14ac:dyDescent="0.25">
      <c r="A230" s="243" t="s">
        <v>1889</v>
      </c>
      <c r="B230" s="340"/>
      <c r="C230" s="273"/>
      <c r="D230" s="341"/>
      <c r="E230" s="243"/>
      <c r="F230" s="233" t="str">
        <f t="shared" si="4"/>
        <v/>
      </c>
      <c r="G230" s="233" t="str">
        <f t="shared" si="5"/>
        <v/>
      </c>
    </row>
    <row r="231" spans="1:7" x14ac:dyDescent="0.25">
      <c r="A231" s="243" t="s">
        <v>1890</v>
      </c>
      <c r="B231" s="340"/>
      <c r="C231" s="273"/>
      <c r="D231" s="341"/>
      <c r="E231" s="221"/>
      <c r="F231" s="233" t="str">
        <f t="shared" si="4"/>
        <v/>
      </c>
      <c r="G231" s="233" t="str">
        <f t="shared" si="5"/>
        <v/>
      </c>
    </row>
    <row r="232" spans="1:7" x14ac:dyDescent="0.25">
      <c r="A232" s="243" t="s">
        <v>1891</v>
      </c>
      <c r="B232" s="340"/>
      <c r="C232" s="273"/>
      <c r="D232" s="341"/>
      <c r="E232" s="221"/>
      <c r="F232" s="233" t="str">
        <f t="shared" si="4"/>
        <v/>
      </c>
      <c r="G232" s="233" t="str">
        <f t="shared" si="5"/>
        <v/>
      </c>
    </row>
    <row r="233" spans="1:7" x14ac:dyDescent="0.25">
      <c r="A233" s="243" t="s">
        <v>1892</v>
      </c>
      <c r="B233" s="340"/>
      <c r="C233" s="273"/>
      <c r="D233" s="341"/>
      <c r="E233" s="221"/>
      <c r="F233" s="233" t="str">
        <f t="shared" si="4"/>
        <v/>
      </c>
      <c r="G233" s="233" t="str">
        <f t="shared" si="5"/>
        <v/>
      </c>
    </row>
    <row r="234" spans="1:7" x14ac:dyDescent="0.25">
      <c r="A234" s="243" t="s">
        <v>1893</v>
      </c>
      <c r="B234" s="340"/>
      <c r="C234" s="273"/>
      <c r="D234" s="341"/>
      <c r="E234" s="221"/>
      <c r="F234" s="233" t="str">
        <f t="shared" si="4"/>
        <v/>
      </c>
      <c r="G234" s="233" t="str">
        <f t="shared" si="5"/>
        <v/>
      </c>
    </row>
    <row r="235" spans="1:7" x14ac:dyDescent="0.25">
      <c r="A235" s="243" t="s">
        <v>1894</v>
      </c>
      <c r="B235" s="340"/>
      <c r="C235" s="273"/>
      <c r="D235" s="341"/>
      <c r="E235" s="221"/>
      <c r="F235" s="233" t="str">
        <f t="shared" si="4"/>
        <v/>
      </c>
      <c r="G235" s="233" t="str">
        <f t="shared" si="5"/>
        <v/>
      </c>
    </row>
    <row r="236" spans="1:7" x14ac:dyDescent="0.25">
      <c r="A236" s="243" t="s">
        <v>1895</v>
      </c>
      <c r="B236" s="340"/>
      <c r="C236" s="273"/>
      <c r="D236" s="341"/>
      <c r="E236" s="221"/>
      <c r="F236" s="233" t="str">
        <f t="shared" si="4"/>
        <v/>
      </c>
      <c r="G236" s="233" t="str">
        <f t="shared" si="5"/>
        <v/>
      </c>
    </row>
    <row r="237" spans="1:7" x14ac:dyDescent="0.25">
      <c r="A237" s="243" t="s">
        <v>1896</v>
      </c>
      <c r="B237" s="340"/>
      <c r="C237" s="273"/>
      <c r="D237" s="341"/>
      <c r="E237" s="221"/>
      <c r="F237" s="233" t="str">
        <f t="shared" si="4"/>
        <v/>
      </c>
      <c r="G237" s="233" t="str">
        <f t="shared" si="5"/>
        <v/>
      </c>
    </row>
    <row r="238" spans="1:7" x14ac:dyDescent="0.25">
      <c r="A238" s="243" t="s">
        <v>1897</v>
      </c>
      <c r="B238" s="340"/>
      <c r="C238" s="273"/>
      <c r="D238" s="341"/>
      <c r="E238" s="221"/>
      <c r="F238" s="233" t="str">
        <f t="shared" si="4"/>
        <v/>
      </c>
      <c r="G238" s="233" t="str">
        <f t="shared" si="5"/>
        <v/>
      </c>
    </row>
    <row r="239" spans="1:7" x14ac:dyDescent="0.25">
      <c r="A239" s="243" t="s">
        <v>1898</v>
      </c>
      <c r="B239" s="288" t="s">
        <v>148</v>
      </c>
      <c r="C239" s="289">
        <f>SUM(C215:C238)</f>
        <v>56966.761606690001</v>
      </c>
      <c r="D239" s="290">
        <f>SUM(D215:D238)</f>
        <v>7761</v>
      </c>
      <c r="E239" s="221"/>
      <c r="F239" s="228">
        <f>SUM(F215:F238)</f>
        <v>1</v>
      </c>
      <c r="G239" s="228">
        <f>SUM(G215:G238)</f>
        <v>0.99999999999999989</v>
      </c>
    </row>
    <row r="240" spans="1:7" x14ac:dyDescent="0.25">
      <c r="A240" s="266"/>
      <c r="B240" s="266" t="s">
        <v>717</v>
      </c>
      <c r="C240" s="266" t="s">
        <v>686</v>
      </c>
      <c r="D240" s="266" t="s">
        <v>687</v>
      </c>
      <c r="E240" s="266"/>
      <c r="F240" s="266" t="s">
        <v>515</v>
      </c>
      <c r="G240" s="266" t="s">
        <v>688</v>
      </c>
    </row>
    <row r="241" spans="1:7" x14ac:dyDescent="0.25">
      <c r="A241" s="243" t="s">
        <v>1899</v>
      </c>
      <c r="B241" s="243" t="s">
        <v>719</v>
      </c>
      <c r="C241" s="303" t="s">
        <v>1242</v>
      </c>
      <c r="D241" s="243"/>
      <c r="E241" s="243"/>
      <c r="F241" s="271"/>
      <c r="G241" s="271"/>
    </row>
    <row r="242" spans="1:7" x14ac:dyDescent="0.25">
      <c r="A242" s="243"/>
      <c r="B242" s="243"/>
      <c r="C242" s="243"/>
      <c r="D242" s="243"/>
      <c r="E242" s="243"/>
      <c r="F242" s="271"/>
      <c r="G242" s="271"/>
    </row>
    <row r="243" spans="1:7" x14ac:dyDescent="0.25">
      <c r="A243" s="243"/>
      <c r="B243" s="245" t="s">
        <v>720</v>
      </c>
      <c r="C243" s="243"/>
      <c r="D243" s="243"/>
      <c r="E243" s="243"/>
      <c r="F243" s="271"/>
      <c r="G243" s="271"/>
    </row>
    <row r="244" spans="1:7" x14ac:dyDescent="0.25">
      <c r="A244" s="243" t="s">
        <v>1900</v>
      </c>
      <c r="B244" s="243" t="s">
        <v>722</v>
      </c>
      <c r="C244" s="303" t="s">
        <v>1242</v>
      </c>
      <c r="D244" s="303" t="s">
        <v>1242</v>
      </c>
      <c r="E244" s="243"/>
      <c r="F244" s="233" t="str">
        <f>IF($C$252=0,"",IF(C244="[for completion]","",IF(C244="","",C244/$C$252)))</f>
        <v/>
      </c>
      <c r="G244" s="233" t="str">
        <f>IF($D$252=0,"",IF(D244="[for completion]","",IF(D244="","",D244/$D$252)))</f>
        <v/>
      </c>
    </row>
    <row r="245" spans="1:7" x14ac:dyDescent="0.25">
      <c r="A245" s="243" t="s">
        <v>1901</v>
      </c>
      <c r="B245" s="243" t="s">
        <v>724</v>
      </c>
      <c r="C245" s="303" t="s">
        <v>1242</v>
      </c>
      <c r="D245" s="303" t="s">
        <v>1242</v>
      </c>
      <c r="E245" s="243"/>
      <c r="F245" s="233" t="str">
        <f t="shared" ref="F245:F251" si="6">IF($C$252=0,"",IF(C245="[for completion]","",IF(C245="","",C245/$C$252)))</f>
        <v/>
      </c>
      <c r="G245" s="233" t="str">
        <f t="shared" ref="G245:G251" si="7">IF($D$252=0,"",IF(D245="[for completion]","",IF(D245="","",D245/$D$252)))</f>
        <v/>
      </c>
    </row>
    <row r="246" spans="1:7" x14ac:dyDescent="0.25">
      <c r="A246" s="243" t="s">
        <v>1902</v>
      </c>
      <c r="B246" s="243" t="s">
        <v>726</v>
      </c>
      <c r="C246" s="303" t="s">
        <v>1242</v>
      </c>
      <c r="D246" s="303" t="s">
        <v>1242</v>
      </c>
      <c r="E246" s="243"/>
      <c r="F246" s="233" t="str">
        <f t="shared" si="6"/>
        <v/>
      </c>
      <c r="G246" s="233" t="str">
        <f t="shared" si="7"/>
        <v/>
      </c>
    </row>
    <row r="247" spans="1:7" x14ac:dyDescent="0.25">
      <c r="A247" s="243" t="s">
        <v>1903</v>
      </c>
      <c r="B247" s="243" t="s">
        <v>728</v>
      </c>
      <c r="C247" s="303" t="s">
        <v>1242</v>
      </c>
      <c r="D247" s="303" t="s">
        <v>1242</v>
      </c>
      <c r="E247" s="243"/>
      <c r="F247" s="233" t="str">
        <f t="shared" si="6"/>
        <v/>
      </c>
      <c r="G247" s="233" t="str">
        <f t="shared" si="7"/>
        <v/>
      </c>
    </row>
    <row r="248" spans="1:7" x14ac:dyDescent="0.25">
      <c r="A248" s="243" t="s">
        <v>1904</v>
      </c>
      <c r="B248" s="243" t="s">
        <v>730</v>
      </c>
      <c r="C248" s="303" t="s">
        <v>1242</v>
      </c>
      <c r="D248" s="303" t="s">
        <v>1242</v>
      </c>
      <c r="E248" s="243"/>
      <c r="F248" s="233" t="str">
        <f>IF($C$252=0,"",IF(C248="[for completion]","",IF(C248="","",C248/$C$252)))</f>
        <v/>
      </c>
      <c r="G248" s="233" t="str">
        <f t="shared" si="7"/>
        <v/>
      </c>
    </row>
    <row r="249" spans="1:7" x14ac:dyDescent="0.25">
      <c r="A249" s="243" t="s">
        <v>1905</v>
      </c>
      <c r="B249" s="243" t="s">
        <v>732</v>
      </c>
      <c r="C249" s="303" t="s">
        <v>1242</v>
      </c>
      <c r="D249" s="303" t="s">
        <v>1242</v>
      </c>
      <c r="E249" s="243"/>
      <c r="F249" s="233" t="str">
        <f t="shared" si="6"/>
        <v/>
      </c>
      <c r="G249" s="233" t="str">
        <f t="shared" si="7"/>
        <v/>
      </c>
    </row>
    <row r="250" spans="1:7" x14ac:dyDescent="0.25">
      <c r="A250" s="243" t="s">
        <v>1906</v>
      </c>
      <c r="B250" s="243" t="s">
        <v>734</v>
      </c>
      <c r="C250" s="303" t="s">
        <v>1242</v>
      </c>
      <c r="D250" s="303" t="s">
        <v>1242</v>
      </c>
      <c r="E250" s="243"/>
      <c r="F250" s="233" t="str">
        <f t="shared" si="6"/>
        <v/>
      </c>
      <c r="G250" s="233" t="str">
        <f t="shared" si="7"/>
        <v/>
      </c>
    </row>
    <row r="251" spans="1:7" x14ac:dyDescent="0.25">
      <c r="A251" s="243" t="s">
        <v>1907</v>
      </c>
      <c r="B251" s="243" t="s">
        <v>736</v>
      </c>
      <c r="C251" s="303" t="s">
        <v>1242</v>
      </c>
      <c r="D251" s="303" t="s">
        <v>1242</v>
      </c>
      <c r="E251" s="243"/>
      <c r="F251" s="233" t="str">
        <f t="shared" si="6"/>
        <v/>
      </c>
      <c r="G251" s="233" t="str">
        <f t="shared" si="7"/>
        <v/>
      </c>
    </row>
    <row r="252" spans="1:7" x14ac:dyDescent="0.25">
      <c r="A252" s="243" t="s">
        <v>1908</v>
      </c>
      <c r="B252" s="288" t="s">
        <v>148</v>
      </c>
      <c r="C252" s="276">
        <f>SUM(C244:C251)</f>
        <v>0</v>
      </c>
      <c r="D252" s="286">
        <f>SUM(D244:D251)</f>
        <v>0</v>
      </c>
      <c r="E252" s="243"/>
      <c r="F252" s="228">
        <f>SUM(F241:F251)</f>
        <v>0</v>
      </c>
      <c r="G252" s="228">
        <f>SUM(G241:G251)</f>
        <v>0</v>
      </c>
    </row>
    <row r="253" spans="1:7" x14ac:dyDescent="0.25">
      <c r="A253" s="243" t="s">
        <v>1909</v>
      </c>
      <c r="B253" s="272" t="s">
        <v>739</v>
      </c>
      <c r="C253" s="273"/>
      <c r="D253" s="341"/>
      <c r="E253" s="243"/>
      <c r="F253" s="233" t="s">
        <v>1712</v>
      </c>
      <c r="G253" s="233" t="s">
        <v>1712</v>
      </c>
    </row>
    <row r="254" spans="1:7" x14ac:dyDescent="0.25">
      <c r="A254" s="243" t="s">
        <v>1910</v>
      </c>
      <c r="B254" s="272" t="s">
        <v>741</v>
      </c>
      <c r="C254" s="273"/>
      <c r="D254" s="341"/>
      <c r="E254" s="243"/>
      <c r="F254" s="233" t="s">
        <v>1712</v>
      </c>
      <c r="G254" s="233" t="s">
        <v>1712</v>
      </c>
    </row>
    <row r="255" spans="1:7" x14ac:dyDescent="0.25">
      <c r="A255" s="243" t="s">
        <v>1911</v>
      </c>
      <c r="B255" s="272" t="s">
        <v>743</v>
      </c>
      <c r="C255" s="273"/>
      <c r="D255" s="341"/>
      <c r="E255" s="243"/>
      <c r="F255" s="233" t="s">
        <v>1712</v>
      </c>
      <c r="G255" s="233" t="s">
        <v>1712</v>
      </c>
    </row>
    <row r="256" spans="1:7" x14ac:dyDescent="0.25">
      <c r="A256" s="243" t="s">
        <v>1912</v>
      </c>
      <c r="B256" s="272" t="s">
        <v>745</v>
      </c>
      <c r="C256" s="273"/>
      <c r="D256" s="341"/>
      <c r="E256" s="243"/>
      <c r="F256" s="233" t="s">
        <v>1712</v>
      </c>
      <c r="G256" s="233" t="s">
        <v>1712</v>
      </c>
    </row>
    <row r="257" spans="1:7" x14ac:dyDescent="0.25">
      <c r="A257" s="243" t="s">
        <v>1913</v>
      </c>
      <c r="B257" s="272" t="s">
        <v>747</v>
      </c>
      <c r="C257" s="273"/>
      <c r="D257" s="341"/>
      <c r="E257" s="243"/>
      <c r="F257" s="233" t="s">
        <v>1712</v>
      </c>
      <c r="G257" s="233" t="s">
        <v>1712</v>
      </c>
    </row>
    <row r="258" spans="1:7" x14ac:dyDescent="0.25">
      <c r="A258" s="243" t="s">
        <v>1914</v>
      </c>
      <c r="B258" s="272" t="s">
        <v>749</v>
      </c>
      <c r="C258" s="273"/>
      <c r="D258" s="341"/>
      <c r="E258" s="243"/>
      <c r="F258" s="233" t="s">
        <v>1712</v>
      </c>
      <c r="G258" s="233" t="s">
        <v>1712</v>
      </c>
    </row>
    <row r="259" spans="1:7" x14ac:dyDescent="0.25">
      <c r="A259" s="243" t="s">
        <v>1915</v>
      </c>
      <c r="B259" s="272"/>
      <c r="C259" s="243"/>
      <c r="D259" s="243"/>
      <c r="E259" s="243"/>
      <c r="F259" s="233"/>
      <c r="G259" s="233"/>
    </row>
    <row r="260" spans="1:7" x14ac:dyDescent="0.25">
      <c r="A260" s="243" t="s">
        <v>1916</v>
      </c>
      <c r="B260" s="272"/>
      <c r="C260" s="243"/>
      <c r="D260" s="243"/>
      <c r="E260" s="243"/>
      <c r="F260" s="233"/>
      <c r="G260" s="233"/>
    </row>
    <row r="261" spans="1:7" x14ac:dyDescent="0.25">
      <c r="A261" s="243" t="s">
        <v>1917</v>
      </c>
      <c r="B261" s="272"/>
      <c r="C261" s="243"/>
      <c r="D261" s="243"/>
      <c r="E261" s="243"/>
      <c r="F261" s="233"/>
      <c r="G261" s="233"/>
    </row>
    <row r="262" spans="1:7" x14ac:dyDescent="0.25">
      <c r="A262" s="266"/>
      <c r="B262" s="266" t="s">
        <v>753</v>
      </c>
      <c r="C262" s="266" t="s">
        <v>686</v>
      </c>
      <c r="D262" s="266" t="s">
        <v>687</v>
      </c>
      <c r="E262" s="266"/>
      <c r="F262" s="266" t="s">
        <v>515</v>
      </c>
      <c r="G262" s="266" t="s">
        <v>688</v>
      </c>
    </row>
    <row r="263" spans="1:7" x14ac:dyDescent="0.25">
      <c r="A263" s="243" t="s">
        <v>1918</v>
      </c>
      <c r="B263" s="243" t="s">
        <v>719</v>
      </c>
      <c r="C263" s="303">
        <v>0.63267765518050634</v>
      </c>
      <c r="D263" s="243"/>
      <c r="E263" s="243"/>
      <c r="F263" s="271"/>
      <c r="G263" s="271"/>
    </row>
    <row r="264" spans="1:7" x14ac:dyDescent="0.25">
      <c r="A264" s="243"/>
      <c r="B264" s="243"/>
      <c r="C264" s="243"/>
      <c r="D264" s="243"/>
      <c r="E264" s="243"/>
      <c r="F264" s="271"/>
      <c r="G264" s="271"/>
    </row>
    <row r="265" spans="1:7" x14ac:dyDescent="0.25">
      <c r="A265" s="243"/>
      <c r="B265" s="245" t="s">
        <v>720</v>
      </c>
      <c r="C265" s="243"/>
      <c r="D265" s="243"/>
      <c r="E265" s="243"/>
      <c r="F265" s="271"/>
      <c r="G265" s="271"/>
    </row>
    <row r="266" spans="1:7" x14ac:dyDescent="0.25">
      <c r="A266" s="243" t="s">
        <v>1919</v>
      </c>
      <c r="B266" s="243" t="s">
        <v>722</v>
      </c>
      <c r="C266" s="273">
        <v>49458.033428800416</v>
      </c>
      <c r="D266" s="303" t="s">
        <v>1242</v>
      </c>
      <c r="E266" s="243"/>
      <c r="F266" s="233">
        <f>IF($C$274=0,"",IF(C266="[for completion]","",IF(C266="","",C266/$C$274)))</f>
        <v>0.86821058733466783</v>
      </c>
      <c r="G266" s="233" t="str">
        <f>IF($D$274=0,"",IF(D266="[for completion]","",IF(D266="","",D266/$D$274)))</f>
        <v/>
      </c>
    </row>
    <row r="267" spans="1:7" x14ac:dyDescent="0.25">
      <c r="A267" s="243" t="s">
        <v>1920</v>
      </c>
      <c r="B267" s="243" t="s">
        <v>724</v>
      </c>
      <c r="C267" s="273">
        <v>3789.731526345764</v>
      </c>
      <c r="D267" s="303" t="s">
        <v>1242</v>
      </c>
      <c r="E267" s="243"/>
      <c r="F267" s="233">
        <f t="shared" ref="F267:F273" si="8">IF($C$274=0,"",IF(C267="[for completion]","",IF(C267="","",C267/$C$274)))</f>
        <v>6.6526806794007368E-2</v>
      </c>
      <c r="G267" s="233" t="str">
        <f t="shared" ref="G267:G273" si="9">IF($D$274=0,"",IF(D267="[for completion]","",IF(D267="","",D267/$D$274)))</f>
        <v/>
      </c>
    </row>
    <row r="268" spans="1:7" x14ac:dyDescent="0.25">
      <c r="A268" s="243" t="s">
        <v>1921</v>
      </c>
      <c r="B268" s="243" t="s">
        <v>726</v>
      </c>
      <c r="C268" s="273">
        <v>2566.1409709622608</v>
      </c>
      <c r="D268" s="303" t="s">
        <v>1242</v>
      </c>
      <c r="E268" s="243"/>
      <c r="F268" s="233">
        <f t="shared" si="8"/>
        <v>4.5047297782069076E-2</v>
      </c>
      <c r="G268" s="233" t="str">
        <f t="shared" si="9"/>
        <v/>
      </c>
    </row>
    <row r="269" spans="1:7" x14ac:dyDescent="0.25">
      <c r="A269" s="243" t="s">
        <v>1922</v>
      </c>
      <c r="B269" s="243" t="s">
        <v>728</v>
      </c>
      <c r="C269" s="273">
        <v>903.70367103482215</v>
      </c>
      <c r="D269" s="303" t="s">
        <v>1242</v>
      </c>
      <c r="E269" s="243"/>
      <c r="F269" s="233">
        <f t="shared" si="8"/>
        <v>1.5864057679025042E-2</v>
      </c>
      <c r="G269" s="233" t="str">
        <f t="shared" si="9"/>
        <v/>
      </c>
    </row>
    <row r="270" spans="1:7" x14ac:dyDescent="0.25">
      <c r="A270" s="243" t="s">
        <v>1923</v>
      </c>
      <c r="B270" s="243" t="s">
        <v>730</v>
      </c>
      <c r="C270" s="273">
        <v>109.66268090912351</v>
      </c>
      <c r="D270" s="303" t="s">
        <v>1242</v>
      </c>
      <c r="E270" s="243"/>
      <c r="F270" s="233">
        <f t="shared" si="8"/>
        <v>1.9250725109777921E-3</v>
      </c>
      <c r="G270" s="233" t="str">
        <f t="shared" si="9"/>
        <v/>
      </c>
    </row>
    <row r="271" spans="1:7" x14ac:dyDescent="0.25">
      <c r="A271" s="243" t="s">
        <v>1924</v>
      </c>
      <c r="B271" s="243" t="s">
        <v>732</v>
      </c>
      <c r="C271" s="273">
        <v>83.502256464338117</v>
      </c>
      <c r="D271" s="303" t="s">
        <v>1242</v>
      </c>
      <c r="E271" s="243"/>
      <c r="F271" s="233">
        <f t="shared" si="8"/>
        <v>1.4658395836348857E-3</v>
      </c>
      <c r="G271" s="233" t="str">
        <f t="shared" si="9"/>
        <v/>
      </c>
    </row>
    <row r="272" spans="1:7" x14ac:dyDescent="0.25">
      <c r="A272" s="243" t="s">
        <v>1925</v>
      </c>
      <c r="B272" s="243" t="s">
        <v>734</v>
      </c>
      <c r="C272" s="273">
        <v>32.85321980013196</v>
      </c>
      <c r="D272" s="303" t="s">
        <v>1242</v>
      </c>
      <c r="E272" s="243"/>
      <c r="F272" s="233">
        <f t="shared" si="8"/>
        <v>5.7672154109341691E-4</v>
      </c>
      <c r="G272" s="233" t="str">
        <f t="shared" si="9"/>
        <v/>
      </c>
    </row>
    <row r="273" spans="1:7" x14ac:dyDescent="0.25">
      <c r="A273" s="243" t="s">
        <v>1926</v>
      </c>
      <c r="B273" s="243" t="s">
        <v>736</v>
      </c>
      <c r="C273" s="273">
        <v>21.852913953193806</v>
      </c>
      <c r="D273" s="303" t="s">
        <v>1242</v>
      </c>
      <c r="E273" s="243"/>
      <c r="F273" s="233">
        <f t="shared" si="8"/>
        <v>3.8361677452439973E-4</v>
      </c>
      <c r="G273" s="233" t="str">
        <f t="shared" si="9"/>
        <v/>
      </c>
    </row>
    <row r="274" spans="1:7" x14ac:dyDescent="0.25">
      <c r="A274" s="243" t="s">
        <v>1927</v>
      </c>
      <c r="B274" s="288" t="s">
        <v>148</v>
      </c>
      <c r="C274" s="276">
        <f>SUM(C266:C273)</f>
        <v>56965.480668270058</v>
      </c>
      <c r="D274" s="286">
        <f>SUM(D266:D273)</f>
        <v>0</v>
      </c>
      <c r="E274" s="243"/>
      <c r="F274" s="228">
        <f>SUM(F266:F273)</f>
        <v>0.99999999999999978</v>
      </c>
      <c r="G274" s="228">
        <f>SUM(G266:G273)</f>
        <v>0</v>
      </c>
    </row>
    <row r="275" spans="1:7" x14ac:dyDescent="0.25">
      <c r="A275" s="243" t="s">
        <v>1928</v>
      </c>
      <c r="B275" s="272" t="s">
        <v>739</v>
      </c>
      <c r="C275" s="273"/>
      <c r="D275" s="341"/>
      <c r="E275" s="243"/>
      <c r="F275" s="233" t="s">
        <v>1712</v>
      </c>
      <c r="G275" s="233" t="s">
        <v>1712</v>
      </c>
    </row>
    <row r="276" spans="1:7" x14ac:dyDescent="0.25">
      <c r="A276" s="243" t="s">
        <v>1929</v>
      </c>
      <c r="B276" s="272" t="s">
        <v>741</v>
      </c>
      <c r="C276" s="273"/>
      <c r="D276" s="341"/>
      <c r="E276" s="243"/>
      <c r="F276" s="233" t="s">
        <v>1712</v>
      </c>
      <c r="G276" s="233" t="s">
        <v>1712</v>
      </c>
    </row>
    <row r="277" spans="1:7" x14ac:dyDescent="0.25">
      <c r="A277" s="243" t="s">
        <v>1930</v>
      </c>
      <c r="B277" s="272" t="s">
        <v>743</v>
      </c>
      <c r="C277" s="273"/>
      <c r="D277" s="341"/>
      <c r="E277" s="243"/>
      <c r="F277" s="233" t="s">
        <v>1712</v>
      </c>
      <c r="G277" s="233" t="s">
        <v>1712</v>
      </c>
    </row>
    <row r="278" spans="1:7" x14ac:dyDescent="0.25">
      <c r="A278" s="243" t="s">
        <v>1931</v>
      </c>
      <c r="B278" s="272" t="s">
        <v>745</v>
      </c>
      <c r="C278" s="273"/>
      <c r="D278" s="341"/>
      <c r="E278" s="243"/>
      <c r="F278" s="233" t="s">
        <v>1712</v>
      </c>
      <c r="G278" s="233" t="s">
        <v>1712</v>
      </c>
    </row>
    <row r="279" spans="1:7" x14ac:dyDescent="0.25">
      <c r="A279" s="243" t="s">
        <v>1932</v>
      </c>
      <c r="B279" s="272" t="s">
        <v>747</v>
      </c>
      <c r="C279" s="273"/>
      <c r="D279" s="341"/>
      <c r="E279" s="243"/>
      <c r="F279" s="233" t="s">
        <v>1712</v>
      </c>
      <c r="G279" s="233" t="s">
        <v>1712</v>
      </c>
    </row>
    <row r="280" spans="1:7" x14ac:dyDescent="0.25">
      <c r="A280" s="243" t="s">
        <v>1933</v>
      </c>
      <c r="B280" s="272" t="s">
        <v>749</v>
      </c>
      <c r="C280" s="273"/>
      <c r="D280" s="341"/>
      <c r="E280" s="243"/>
      <c r="F280" s="233" t="s">
        <v>1712</v>
      </c>
      <c r="G280" s="233" t="s">
        <v>1712</v>
      </c>
    </row>
    <row r="281" spans="1:7" x14ac:dyDescent="0.25">
      <c r="A281" s="243" t="s">
        <v>1934</v>
      </c>
      <c r="B281" s="272"/>
      <c r="C281" s="243"/>
      <c r="D281" s="243"/>
      <c r="E281" s="243"/>
      <c r="F281" s="292"/>
      <c r="G281" s="292"/>
    </row>
    <row r="282" spans="1:7" x14ac:dyDescent="0.25">
      <c r="A282" s="243" t="s">
        <v>1935</v>
      </c>
      <c r="B282" s="272"/>
      <c r="C282" s="243"/>
      <c r="D282" s="243"/>
      <c r="E282" s="243"/>
      <c r="F282" s="292"/>
      <c r="G282" s="292"/>
    </row>
    <row r="283" spans="1:7" x14ac:dyDescent="0.25">
      <c r="A283" s="243" t="s">
        <v>1936</v>
      </c>
      <c r="B283" s="272"/>
      <c r="C283" s="243"/>
      <c r="D283" s="243"/>
      <c r="E283" s="243"/>
      <c r="F283" s="292"/>
      <c r="G283" s="292"/>
    </row>
    <row r="284" spans="1:7" x14ac:dyDescent="0.25">
      <c r="A284" s="266"/>
      <c r="B284" s="266" t="s">
        <v>773</v>
      </c>
      <c r="C284" s="266" t="s">
        <v>515</v>
      </c>
      <c r="D284" s="266"/>
      <c r="E284" s="266"/>
      <c r="F284" s="266"/>
      <c r="G284" s="266"/>
    </row>
    <row r="285" spans="1:7" x14ac:dyDescent="0.25">
      <c r="A285" s="243" t="s">
        <v>1937</v>
      </c>
      <c r="B285" s="243" t="s">
        <v>775</v>
      </c>
      <c r="C285" s="303">
        <v>9.4057428066452624E-4</v>
      </c>
      <c r="D285" s="243"/>
      <c r="E285" s="221"/>
      <c r="F285" s="221"/>
      <c r="G285" s="221"/>
    </row>
    <row r="286" spans="1:7" x14ac:dyDescent="0.25">
      <c r="A286" s="243" t="s">
        <v>1938</v>
      </c>
      <c r="B286" s="243" t="s">
        <v>777</v>
      </c>
      <c r="C286" s="303"/>
      <c r="D286" s="243"/>
      <c r="E286" s="221"/>
      <c r="F286" s="221"/>
      <c r="G286" s="242"/>
    </row>
    <row r="287" spans="1:7" x14ac:dyDescent="0.25">
      <c r="A287" s="243" t="s">
        <v>1939</v>
      </c>
      <c r="B287" s="243" t="s">
        <v>779</v>
      </c>
      <c r="C287" s="303">
        <v>0</v>
      </c>
      <c r="D287" s="243"/>
      <c r="E287" s="221"/>
      <c r="F287" s="221"/>
      <c r="G287" s="242"/>
    </row>
    <row r="288" spans="1:7" x14ac:dyDescent="0.25">
      <c r="A288" s="243" t="s">
        <v>1940</v>
      </c>
      <c r="B288" s="243" t="s">
        <v>2273</v>
      </c>
      <c r="C288" s="303">
        <v>0.99060662647870878</v>
      </c>
      <c r="D288" s="243"/>
      <c r="E288" s="221"/>
      <c r="F288" s="221"/>
      <c r="G288" s="242"/>
    </row>
    <row r="289" spans="1:7" x14ac:dyDescent="0.25">
      <c r="A289" s="243" t="s">
        <v>1941</v>
      </c>
      <c r="B289" s="245" t="s">
        <v>1418</v>
      </c>
      <c r="C289" s="303">
        <v>0</v>
      </c>
      <c r="D289" s="244"/>
      <c r="E289" s="244"/>
      <c r="F289" s="252"/>
      <c r="G289" s="252"/>
    </row>
    <row r="290" spans="1:7" x14ac:dyDescent="0.25">
      <c r="A290" s="243" t="s">
        <v>2274</v>
      </c>
      <c r="B290" s="243" t="s">
        <v>146</v>
      </c>
      <c r="C290" s="303">
        <f>C291+C295</f>
        <v>8.4527992406268487E-3</v>
      </c>
      <c r="D290" s="243"/>
      <c r="E290" s="221"/>
      <c r="F290" s="221"/>
      <c r="G290" s="242"/>
    </row>
    <row r="291" spans="1:7" x14ac:dyDescent="0.25">
      <c r="A291" s="243" t="s">
        <v>1942</v>
      </c>
      <c r="B291" s="272" t="s">
        <v>783</v>
      </c>
      <c r="C291" s="304">
        <v>5.4667106996552132E-4</v>
      </c>
      <c r="D291" s="243"/>
      <c r="E291" s="221"/>
      <c r="F291" s="221"/>
      <c r="G291" s="242"/>
    </row>
    <row r="292" spans="1:7" x14ac:dyDescent="0.25">
      <c r="A292" s="243" t="s">
        <v>1943</v>
      </c>
      <c r="B292" s="272" t="s">
        <v>785</v>
      </c>
      <c r="C292" s="303"/>
      <c r="D292" s="243"/>
      <c r="E292" s="221"/>
      <c r="F292" s="221"/>
      <c r="G292" s="242"/>
    </row>
    <row r="293" spans="1:7" x14ac:dyDescent="0.25">
      <c r="A293" s="243" t="s">
        <v>1944</v>
      </c>
      <c r="B293" s="272" t="s">
        <v>787</v>
      </c>
      <c r="C293" s="303"/>
      <c r="D293" s="243"/>
      <c r="E293" s="221"/>
      <c r="F293" s="221"/>
      <c r="G293" s="242"/>
    </row>
    <row r="294" spans="1:7" x14ac:dyDescent="0.25">
      <c r="A294" s="243" t="s">
        <v>1945</v>
      </c>
      <c r="B294" s="272" t="s">
        <v>789</v>
      </c>
      <c r="C294" s="303"/>
      <c r="D294" s="243"/>
      <c r="E294" s="221"/>
      <c r="F294" s="221"/>
      <c r="G294" s="242"/>
    </row>
    <row r="295" spans="1:7" x14ac:dyDescent="0.25">
      <c r="A295" s="243" t="s">
        <v>1946</v>
      </c>
      <c r="B295" s="305" t="s">
        <v>2737</v>
      </c>
      <c r="C295" s="303">
        <v>7.9061281706613272E-3</v>
      </c>
      <c r="D295" s="243"/>
      <c r="E295" s="221"/>
      <c r="F295" s="221"/>
      <c r="G295" s="242"/>
    </row>
    <row r="296" spans="1:7" x14ac:dyDescent="0.25">
      <c r="A296" s="243" t="s">
        <v>1947</v>
      </c>
      <c r="B296" s="305" t="s">
        <v>150</v>
      </c>
      <c r="C296" s="303"/>
      <c r="D296" s="243"/>
      <c r="E296" s="221"/>
      <c r="F296" s="221"/>
      <c r="G296" s="242"/>
    </row>
    <row r="297" spans="1:7" x14ac:dyDescent="0.25">
      <c r="A297" s="243" t="s">
        <v>1948</v>
      </c>
      <c r="B297" s="305" t="s">
        <v>150</v>
      </c>
      <c r="C297" s="303"/>
      <c r="D297" s="243"/>
      <c r="E297" s="221"/>
      <c r="F297" s="221"/>
      <c r="G297" s="242"/>
    </row>
    <row r="298" spans="1:7" x14ac:dyDescent="0.25">
      <c r="A298" s="243" t="s">
        <v>1949</v>
      </c>
      <c r="B298" s="305" t="s">
        <v>150</v>
      </c>
      <c r="C298" s="303"/>
      <c r="D298" s="243"/>
      <c r="E298" s="221"/>
      <c r="F298" s="221"/>
      <c r="G298" s="242"/>
    </row>
    <row r="299" spans="1:7" x14ac:dyDescent="0.25">
      <c r="A299" s="243" t="s">
        <v>1950</v>
      </c>
      <c r="B299" s="305" t="s">
        <v>150</v>
      </c>
      <c r="C299" s="303"/>
      <c r="D299" s="243"/>
      <c r="E299" s="221"/>
      <c r="F299" s="221"/>
      <c r="G299" s="242"/>
    </row>
    <row r="300" spans="1:7" x14ac:dyDescent="0.25">
      <c r="A300" s="243" t="s">
        <v>1951</v>
      </c>
      <c r="B300" s="305" t="s">
        <v>150</v>
      </c>
      <c r="C300" s="303"/>
      <c r="D300" s="243"/>
      <c r="E300" s="221"/>
      <c r="F300" s="221"/>
      <c r="G300" s="242"/>
    </row>
    <row r="301" spans="1:7" x14ac:dyDescent="0.25">
      <c r="A301" s="266"/>
      <c r="B301" s="266" t="s">
        <v>795</v>
      </c>
      <c r="C301" s="266" t="s">
        <v>515</v>
      </c>
      <c r="D301" s="266"/>
      <c r="E301" s="266"/>
      <c r="F301" s="266"/>
      <c r="G301" s="266"/>
    </row>
    <row r="302" spans="1:7" x14ac:dyDescent="0.25">
      <c r="A302" s="243" t="s">
        <v>1952</v>
      </c>
      <c r="B302" s="243" t="s">
        <v>1419</v>
      </c>
      <c r="C302" s="303">
        <v>1</v>
      </c>
      <c r="D302" s="243"/>
      <c r="E302" s="242"/>
      <c r="F302" s="242"/>
      <c r="G302" s="242"/>
    </row>
    <row r="303" spans="1:7" x14ac:dyDescent="0.25">
      <c r="A303" s="243" t="s">
        <v>1953</v>
      </c>
      <c r="B303" s="243" t="s">
        <v>797</v>
      </c>
      <c r="C303" s="303">
        <v>0</v>
      </c>
      <c r="D303" s="243"/>
      <c r="E303" s="242"/>
      <c r="F303" s="242"/>
      <c r="G303" s="242"/>
    </row>
    <row r="304" spans="1:7" x14ac:dyDescent="0.25">
      <c r="A304" s="243" t="s">
        <v>1954</v>
      </c>
      <c r="B304" s="243" t="s">
        <v>146</v>
      </c>
      <c r="C304" s="303">
        <v>0</v>
      </c>
      <c r="D304" s="243"/>
      <c r="E304" s="242"/>
      <c r="F304" s="242"/>
      <c r="G304" s="242"/>
    </row>
    <row r="305" spans="1:7" x14ac:dyDescent="0.25">
      <c r="A305" s="243" t="s">
        <v>1955</v>
      </c>
      <c r="B305" s="243"/>
      <c r="C305" s="240"/>
      <c r="D305" s="243"/>
      <c r="E305" s="242"/>
      <c r="F305" s="242"/>
      <c r="G305" s="242"/>
    </row>
    <row r="306" spans="1:7" x14ac:dyDescent="0.25">
      <c r="A306" s="243" t="s">
        <v>1956</v>
      </c>
      <c r="B306" s="243"/>
      <c r="C306" s="240"/>
      <c r="D306" s="243"/>
      <c r="E306" s="242"/>
      <c r="F306" s="242"/>
      <c r="G306" s="242"/>
    </row>
    <row r="307" spans="1:7" x14ac:dyDescent="0.25">
      <c r="A307" s="243" t="s">
        <v>1957</v>
      </c>
      <c r="B307" s="243"/>
      <c r="C307" s="240"/>
      <c r="D307" s="243"/>
      <c r="E307" s="242"/>
      <c r="F307" s="242"/>
      <c r="G307" s="242"/>
    </row>
    <row r="308" spans="1:7" x14ac:dyDescent="0.25">
      <c r="A308" s="266"/>
      <c r="B308" s="266" t="s">
        <v>2196</v>
      </c>
      <c r="C308" s="266" t="s">
        <v>113</v>
      </c>
      <c r="D308" s="266" t="s">
        <v>1699</v>
      </c>
      <c r="E308" s="266"/>
      <c r="F308" s="266" t="s">
        <v>515</v>
      </c>
      <c r="G308" s="266" t="s">
        <v>1958</v>
      </c>
    </row>
    <row r="309" spans="1:7" x14ac:dyDescent="0.25">
      <c r="A309" s="243" t="s">
        <v>1959</v>
      </c>
      <c r="B309" s="340" t="s">
        <v>2787</v>
      </c>
      <c r="C309" s="273">
        <v>4799.6976067600008</v>
      </c>
      <c r="D309" s="341">
        <v>132</v>
      </c>
      <c r="E309" s="246"/>
      <c r="F309" s="233">
        <f>IF($C$327=0,"",IF(C309="[for completion]","",IF(C309="","",C309/$C$327)))</f>
        <v>8.4254352387065259E-2</v>
      </c>
      <c r="G309" s="233">
        <f>IF($D$327=0,"",IF(D309="[for completion]","",IF(D309="","",D309/$D$327)))</f>
        <v>3.6016371077762621E-2</v>
      </c>
    </row>
    <row r="310" spans="1:7" x14ac:dyDescent="0.25">
      <c r="A310" s="243" t="s">
        <v>1960</v>
      </c>
      <c r="B310" s="340" t="s">
        <v>2739</v>
      </c>
      <c r="C310" s="273">
        <v>3594.4327510900002</v>
      </c>
      <c r="D310" s="341">
        <v>176</v>
      </c>
      <c r="E310" s="246"/>
      <c r="F310" s="233">
        <f t="shared" ref="F310:F326" si="10">IF($C$327=0,"",IF(C310="[for completion]","",IF(C310="","",C310/$C$327)))</f>
        <v>6.3097017448642892E-2</v>
      </c>
      <c r="G310" s="233">
        <f t="shared" ref="G310:G326" si="11">IF($D$327=0,"",IF(D310="[for completion]","",IF(D310="","",D310/$D$327)))</f>
        <v>4.8021828103683495E-2</v>
      </c>
    </row>
    <row r="311" spans="1:7" x14ac:dyDescent="0.25">
      <c r="A311" s="243" t="s">
        <v>1961</v>
      </c>
      <c r="B311" s="340" t="s">
        <v>2740</v>
      </c>
      <c r="C311" s="273">
        <v>6305.2842271599975</v>
      </c>
      <c r="D311" s="341">
        <v>475</v>
      </c>
      <c r="E311" s="246"/>
      <c r="F311" s="233">
        <f t="shared" si="10"/>
        <v>0.11068356440362448</v>
      </c>
      <c r="G311" s="233">
        <f t="shared" si="11"/>
        <v>0.12960436562073671</v>
      </c>
    </row>
    <row r="312" spans="1:7" x14ac:dyDescent="0.25">
      <c r="A312" s="243" t="s">
        <v>1962</v>
      </c>
      <c r="B312" s="340" t="s">
        <v>2741</v>
      </c>
      <c r="C312" s="273">
        <v>4778.474273519997</v>
      </c>
      <c r="D312" s="341">
        <v>303</v>
      </c>
      <c r="E312" s="246"/>
      <c r="F312" s="233">
        <f t="shared" si="10"/>
        <v>8.3881795958695077E-2</v>
      </c>
      <c r="G312" s="233">
        <f t="shared" si="11"/>
        <v>8.2673942701227826E-2</v>
      </c>
    </row>
    <row r="313" spans="1:7" x14ac:dyDescent="0.25">
      <c r="A313" s="243" t="s">
        <v>1963</v>
      </c>
      <c r="B313" s="340" t="s">
        <v>2742</v>
      </c>
      <c r="C313" s="273">
        <v>1085.4371687299999</v>
      </c>
      <c r="D313" s="341">
        <v>88</v>
      </c>
      <c r="E313" s="246"/>
      <c r="F313" s="233">
        <f t="shared" si="10"/>
        <v>1.9053868222737962E-2</v>
      </c>
      <c r="G313" s="233">
        <f t="shared" si="11"/>
        <v>2.4010914051841747E-2</v>
      </c>
    </row>
    <row r="314" spans="1:7" x14ac:dyDescent="0.25">
      <c r="A314" s="243" t="s">
        <v>1964</v>
      </c>
      <c r="B314" s="340" t="s">
        <v>2743</v>
      </c>
      <c r="C314" s="273">
        <v>313.32158135999993</v>
      </c>
      <c r="D314" s="341">
        <v>35</v>
      </c>
      <c r="E314" s="246"/>
      <c r="F314" s="233">
        <f t="shared" si="10"/>
        <v>5.5000771067738614E-3</v>
      </c>
      <c r="G314" s="233">
        <f t="shared" si="11"/>
        <v>9.5497953615279671E-3</v>
      </c>
    </row>
    <row r="315" spans="1:7" x14ac:dyDescent="0.25">
      <c r="A315" s="243" t="s">
        <v>1965</v>
      </c>
      <c r="B315" s="340" t="s">
        <v>3123</v>
      </c>
      <c r="C315" s="273">
        <v>127.42800341</v>
      </c>
      <c r="D315" s="341">
        <v>11</v>
      </c>
      <c r="E315" s="246"/>
      <c r="F315" s="233">
        <f>IF($C$327=0,"",IF(C315="[for completion]","",IF(C315="","",C315/$C$327)))</f>
        <v>2.2368834003552557E-3</v>
      </c>
      <c r="G315" s="233">
        <f t="shared" si="11"/>
        <v>3.0013642564802184E-3</v>
      </c>
    </row>
    <row r="316" spans="1:7" x14ac:dyDescent="0.25">
      <c r="A316" s="243" t="s">
        <v>1966</v>
      </c>
      <c r="B316" s="340" t="s">
        <v>2745</v>
      </c>
      <c r="C316" s="273">
        <v>5863.7934833100007</v>
      </c>
      <c r="D316" s="341">
        <v>148</v>
      </c>
      <c r="E316" s="246"/>
      <c r="F316" s="233">
        <f t="shared" si="10"/>
        <v>0.10293359351888054</v>
      </c>
      <c r="G316" s="233">
        <f t="shared" si="11"/>
        <v>4.0381991814461116E-2</v>
      </c>
    </row>
    <row r="317" spans="1:7" x14ac:dyDescent="0.25">
      <c r="A317" s="243" t="s">
        <v>1967</v>
      </c>
      <c r="B317" s="340" t="s">
        <v>2746</v>
      </c>
      <c r="C317" s="273">
        <v>1680.0182193300002</v>
      </c>
      <c r="D317" s="341">
        <v>199</v>
      </c>
      <c r="E317" s="246"/>
      <c r="F317" s="233">
        <f t="shared" si="10"/>
        <v>2.9491201043323891E-2</v>
      </c>
      <c r="G317" s="233">
        <f t="shared" si="11"/>
        <v>5.4297407912687584E-2</v>
      </c>
    </row>
    <row r="318" spans="1:7" x14ac:dyDescent="0.25">
      <c r="A318" s="243" t="s">
        <v>1968</v>
      </c>
      <c r="B318" s="340" t="s">
        <v>2747</v>
      </c>
      <c r="C318" s="273">
        <v>5385.1510818300012</v>
      </c>
      <c r="D318" s="341">
        <v>519</v>
      </c>
      <c r="E318" s="246"/>
      <c r="F318" s="233">
        <f t="shared" si="10"/>
        <v>9.4531458870879256E-2</v>
      </c>
      <c r="G318" s="233">
        <f>IF($D$327=0,"",IF(D318="[for completion]","",IF(D318="","",D318/$D$327)))</f>
        <v>0.14160982264665758</v>
      </c>
    </row>
    <row r="319" spans="1:7" x14ac:dyDescent="0.25">
      <c r="A319" s="243" t="s">
        <v>1969</v>
      </c>
      <c r="B319" s="340" t="s">
        <v>2748</v>
      </c>
      <c r="C319" s="273">
        <v>3230.4415447499991</v>
      </c>
      <c r="D319" s="341">
        <v>382</v>
      </c>
      <c r="E319" s="246"/>
      <c r="F319" s="233">
        <f t="shared" si="10"/>
        <v>5.670748088251211E-2</v>
      </c>
      <c r="G319" s="233">
        <f t="shared" si="11"/>
        <v>0.10422919508867667</v>
      </c>
    </row>
    <row r="320" spans="1:7" x14ac:dyDescent="0.25">
      <c r="A320" s="243" t="s">
        <v>1970</v>
      </c>
      <c r="B320" s="340" t="s">
        <v>2749</v>
      </c>
      <c r="C320" s="273">
        <v>1123.1306336200005</v>
      </c>
      <c r="D320" s="341">
        <v>140</v>
      </c>
      <c r="E320" s="246"/>
      <c r="F320" s="233">
        <f t="shared" si="10"/>
        <v>1.9715542922631276E-2</v>
      </c>
      <c r="G320" s="233">
        <f t="shared" si="11"/>
        <v>3.8199181446111868E-2</v>
      </c>
    </row>
    <row r="321" spans="1:7" x14ac:dyDescent="0.25">
      <c r="A321" s="243" t="s">
        <v>1971</v>
      </c>
      <c r="B321" s="340" t="s">
        <v>2750</v>
      </c>
      <c r="C321" s="273">
        <v>90.85336135999998</v>
      </c>
      <c r="D321" s="341">
        <v>52</v>
      </c>
      <c r="E321" s="246"/>
      <c r="F321" s="233">
        <f t="shared" si="10"/>
        <v>1.5948486239619843E-3</v>
      </c>
      <c r="G321" s="233">
        <f t="shared" si="11"/>
        <v>1.4188267394270123E-2</v>
      </c>
    </row>
    <row r="322" spans="1:7" x14ac:dyDescent="0.25">
      <c r="A322" s="243" t="s">
        <v>1972</v>
      </c>
      <c r="B322" s="340" t="s">
        <v>2751</v>
      </c>
      <c r="C322" s="273">
        <v>88.928001640000005</v>
      </c>
      <c r="D322" s="341">
        <v>19</v>
      </c>
      <c r="E322" s="246"/>
      <c r="F322" s="233">
        <f t="shared" si="10"/>
        <v>1.5610506746719572E-3</v>
      </c>
      <c r="G322" s="233">
        <f t="shared" si="11"/>
        <v>5.1841746248294683E-3</v>
      </c>
    </row>
    <row r="323" spans="1:7" x14ac:dyDescent="0.25">
      <c r="A323" s="243" t="s">
        <v>1973</v>
      </c>
      <c r="B323" s="340"/>
      <c r="C323" s="273"/>
      <c r="D323" s="341"/>
      <c r="E323" s="246"/>
      <c r="F323" s="233" t="str">
        <f t="shared" si="10"/>
        <v/>
      </c>
      <c r="G323" s="233" t="str">
        <f t="shared" si="11"/>
        <v/>
      </c>
    </row>
    <row r="324" spans="1:7" x14ac:dyDescent="0.25">
      <c r="A324" s="243" t="s">
        <v>1974</v>
      </c>
      <c r="B324" s="340"/>
      <c r="C324" s="273"/>
      <c r="D324" s="341"/>
      <c r="E324" s="246"/>
      <c r="F324" s="233" t="str">
        <f t="shared" si="10"/>
        <v/>
      </c>
      <c r="G324" s="233" t="str">
        <f t="shared" si="11"/>
        <v/>
      </c>
    </row>
    <row r="325" spans="1:7" x14ac:dyDescent="0.25">
      <c r="A325" s="243" t="s">
        <v>1975</v>
      </c>
      <c r="B325" s="340"/>
      <c r="C325" s="273"/>
      <c r="D325" s="341"/>
      <c r="E325" s="246"/>
      <c r="F325" s="233" t="str">
        <f t="shared" si="10"/>
        <v/>
      </c>
      <c r="G325" s="233" t="str">
        <f t="shared" si="11"/>
        <v/>
      </c>
    </row>
    <row r="326" spans="1:7" x14ac:dyDescent="0.25">
      <c r="A326" s="243" t="s">
        <v>1976</v>
      </c>
      <c r="B326" s="245" t="s">
        <v>2093</v>
      </c>
      <c r="C326" s="273">
        <f>C364-C309-C310-C311-C312-C313-C314-C315-C316-C317-C318-C319-C320-C321-C322</f>
        <v>18500.369668820022</v>
      </c>
      <c r="D326" s="273">
        <f>D364-D309-D310-D311-D312-D313-D314-D315-D316-D317-D318-D319-D320-D321-D322</f>
        <v>986</v>
      </c>
      <c r="E326" s="246"/>
      <c r="F326" s="233">
        <f t="shared" si="10"/>
        <v>0.32475726453524417</v>
      </c>
      <c r="G326" s="233">
        <f t="shared" si="11"/>
        <v>0.26903137789904502</v>
      </c>
    </row>
    <row r="327" spans="1:7" x14ac:dyDescent="0.25">
      <c r="A327" s="243" t="s">
        <v>1977</v>
      </c>
      <c r="B327" s="245" t="s">
        <v>148</v>
      </c>
      <c r="C327" s="276">
        <f>SUM(C309:C326)</f>
        <v>56966.761606690023</v>
      </c>
      <c r="D327" s="286">
        <f>SUM(D309:D326)</f>
        <v>3665</v>
      </c>
      <c r="E327" s="246"/>
      <c r="F327" s="228">
        <f>SUM(F319:F326)</f>
        <v>0.40433618763902152</v>
      </c>
      <c r="G327" s="228">
        <f>SUM(G319:G326)</f>
        <v>0.43083219645293314</v>
      </c>
    </row>
    <row r="328" spans="1:7" x14ac:dyDescent="0.25">
      <c r="A328" s="243" t="s">
        <v>1978</v>
      </c>
      <c r="B328" s="245"/>
      <c r="C328" s="243"/>
      <c r="D328" s="243"/>
      <c r="E328" s="246"/>
      <c r="F328" s="246"/>
      <c r="G328" s="246"/>
    </row>
    <row r="329" spans="1:7" x14ac:dyDescent="0.25">
      <c r="A329" s="243" t="s">
        <v>1979</v>
      </c>
      <c r="B329" s="245"/>
      <c r="C329" s="243"/>
      <c r="D329" s="243"/>
      <c r="E329" s="246"/>
      <c r="F329" s="246"/>
      <c r="G329" s="246"/>
    </row>
    <row r="330" spans="1:7" x14ac:dyDescent="0.25">
      <c r="A330" s="243" t="s">
        <v>1980</v>
      </c>
      <c r="B330" s="245"/>
      <c r="C330" s="243"/>
      <c r="D330" s="243"/>
      <c r="E330" s="246"/>
      <c r="F330" s="246"/>
      <c r="G330" s="246"/>
    </row>
    <row r="331" spans="1:7" x14ac:dyDescent="0.25">
      <c r="A331" s="266"/>
      <c r="B331" s="266" t="s">
        <v>2684</v>
      </c>
      <c r="C331" s="266" t="s">
        <v>113</v>
      </c>
      <c r="D331" s="266" t="s">
        <v>1699</v>
      </c>
      <c r="E331" s="266"/>
      <c r="F331" s="266" t="s">
        <v>515</v>
      </c>
      <c r="G331" s="266" t="s">
        <v>1958</v>
      </c>
    </row>
    <row r="332" spans="1:7" x14ac:dyDescent="0.25">
      <c r="A332" s="243" t="s">
        <v>1981</v>
      </c>
      <c r="B332" s="340" t="s">
        <v>2752</v>
      </c>
      <c r="C332" s="273">
        <v>4799.6976067600008</v>
      </c>
      <c r="D332" s="341">
        <v>132</v>
      </c>
      <c r="E332" s="246"/>
      <c r="F332" s="233">
        <f>IF($C$350=0,"",IF(C332="[for completion]","",IF(C332="","",C332/$C$350)))</f>
        <v>8.4254352387065259E-2</v>
      </c>
      <c r="G332" s="233">
        <f>IF($D$350=0,"",IF(D332="[for completion]","",IF(D332="","",D332/$D$350)))</f>
        <v>3.6016371077762621E-2</v>
      </c>
    </row>
    <row r="333" spans="1:7" x14ac:dyDescent="0.25">
      <c r="A333" s="243" t="s">
        <v>1982</v>
      </c>
      <c r="B333" s="340" t="s">
        <v>2753</v>
      </c>
      <c r="C333" s="273">
        <v>3594.4327510900002</v>
      </c>
      <c r="D333" s="341">
        <v>176</v>
      </c>
      <c r="E333" s="246"/>
      <c r="F333" s="233">
        <f t="shared" ref="F333:F349" si="12">IF($C$350=0,"",IF(C333="[for completion]","",IF(C333="","",C333/$C$350)))</f>
        <v>6.3097017448642892E-2</v>
      </c>
      <c r="G333" s="233">
        <f t="shared" ref="G333:G349" si="13">IF($D$350=0,"",IF(D333="[for completion]","",IF(D333="","",D333/$D$350)))</f>
        <v>4.8021828103683495E-2</v>
      </c>
    </row>
    <row r="334" spans="1:7" x14ac:dyDescent="0.25">
      <c r="A334" s="243" t="s">
        <v>1983</v>
      </c>
      <c r="B334" s="340" t="s">
        <v>2754</v>
      </c>
      <c r="C334" s="273">
        <v>6305.2842271599975</v>
      </c>
      <c r="D334" s="341">
        <v>475</v>
      </c>
      <c r="E334" s="246"/>
      <c r="F334" s="233">
        <f t="shared" si="12"/>
        <v>0.11068356440362448</v>
      </c>
      <c r="G334" s="233">
        <f t="shared" si="13"/>
        <v>0.12960436562073671</v>
      </c>
    </row>
    <row r="335" spans="1:7" x14ac:dyDescent="0.25">
      <c r="A335" s="243" t="s">
        <v>1984</v>
      </c>
      <c r="B335" s="340" t="s">
        <v>2755</v>
      </c>
      <c r="C335" s="273">
        <v>4778.474273519997</v>
      </c>
      <c r="D335" s="341">
        <v>303</v>
      </c>
      <c r="E335" s="246"/>
      <c r="F335" s="233">
        <f t="shared" si="12"/>
        <v>8.3881795958695077E-2</v>
      </c>
      <c r="G335" s="233">
        <f t="shared" si="13"/>
        <v>8.2673942701227826E-2</v>
      </c>
    </row>
    <row r="336" spans="1:7" x14ac:dyDescent="0.25">
      <c r="A336" s="243" t="s">
        <v>1985</v>
      </c>
      <c r="B336" s="340" t="s">
        <v>2756</v>
      </c>
      <c r="C336" s="273">
        <v>1085.4371687299999</v>
      </c>
      <c r="D336" s="341">
        <v>88</v>
      </c>
      <c r="E336" s="246"/>
      <c r="F336" s="233">
        <f t="shared" si="12"/>
        <v>1.9053868222737962E-2</v>
      </c>
      <c r="G336" s="233">
        <f t="shared" si="13"/>
        <v>2.4010914051841747E-2</v>
      </c>
    </row>
    <row r="337" spans="1:7" x14ac:dyDescent="0.25">
      <c r="A337" s="243" t="s">
        <v>1986</v>
      </c>
      <c r="B337" s="340" t="s">
        <v>2757</v>
      </c>
      <c r="C337" s="273">
        <v>313.32158135999993</v>
      </c>
      <c r="D337" s="341">
        <v>35</v>
      </c>
      <c r="E337" s="246"/>
      <c r="F337" s="233">
        <f t="shared" si="12"/>
        <v>5.5000771067738614E-3</v>
      </c>
      <c r="G337" s="233">
        <f t="shared" si="13"/>
        <v>9.5497953615279671E-3</v>
      </c>
    </row>
    <row r="338" spans="1:7" x14ac:dyDescent="0.25">
      <c r="A338" s="243" t="s">
        <v>1987</v>
      </c>
      <c r="B338" s="340" t="s">
        <v>2758</v>
      </c>
      <c r="C338" s="273">
        <v>127.42800341</v>
      </c>
      <c r="D338" s="341">
        <v>11</v>
      </c>
      <c r="E338" s="246"/>
      <c r="F338" s="233">
        <f t="shared" si="12"/>
        <v>2.2368834003552557E-3</v>
      </c>
      <c r="G338" s="233">
        <f t="shared" si="13"/>
        <v>3.0013642564802184E-3</v>
      </c>
    </row>
    <row r="339" spans="1:7" x14ac:dyDescent="0.25">
      <c r="A339" s="243" t="s">
        <v>1988</v>
      </c>
      <c r="B339" s="340" t="s">
        <v>2759</v>
      </c>
      <c r="C339" s="273">
        <v>5863.7934833100007</v>
      </c>
      <c r="D339" s="341">
        <v>148</v>
      </c>
      <c r="E339" s="246"/>
      <c r="F339" s="233">
        <f t="shared" si="12"/>
        <v>0.10293359351888054</v>
      </c>
      <c r="G339" s="233">
        <f t="shared" si="13"/>
        <v>4.0381991814461116E-2</v>
      </c>
    </row>
    <row r="340" spans="1:7" x14ac:dyDescent="0.25">
      <c r="A340" s="243" t="s">
        <v>1989</v>
      </c>
      <c r="B340" s="340" t="s">
        <v>2760</v>
      </c>
      <c r="C340" s="273">
        <v>1680.0182193300002</v>
      </c>
      <c r="D340" s="341">
        <v>199</v>
      </c>
      <c r="E340" s="246"/>
      <c r="F340" s="233">
        <f t="shared" si="12"/>
        <v>2.9491201043323891E-2</v>
      </c>
      <c r="G340" s="233">
        <f t="shared" si="13"/>
        <v>5.4297407912687584E-2</v>
      </c>
    </row>
    <row r="341" spans="1:7" x14ac:dyDescent="0.25">
      <c r="A341" s="243" t="s">
        <v>1990</v>
      </c>
      <c r="B341" s="340" t="s">
        <v>2761</v>
      </c>
      <c r="C341" s="273">
        <v>5385.1510818300012</v>
      </c>
      <c r="D341" s="341">
        <v>519</v>
      </c>
      <c r="E341" s="246"/>
      <c r="F341" s="233">
        <f t="shared" si="12"/>
        <v>9.4531458870879256E-2</v>
      </c>
      <c r="G341" s="233">
        <f t="shared" si="13"/>
        <v>0.14160982264665758</v>
      </c>
    </row>
    <row r="342" spans="1:7" x14ac:dyDescent="0.25">
      <c r="A342" s="243" t="s">
        <v>2172</v>
      </c>
      <c r="B342" s="340" t="s">
        <v>2762</v>
      </c>
      <c r="C342" s="273">
        <v>3230.4415447499991</v>
      </c>
      <c r="D342" s="341">
        <v>382</v>
      </c>
      <c r="E342" s="246"/>
      <c r="F342" s="233">
        <f t="shared" si="12"/>
        <v>5.670748088251211E-2</v>
      </c>
      <c r="G342" s="233">
        <f t="shared" si="13"/>
        <v>0.10422919508867667</v>
      </c>
    </row>
    <row r="343" spans="1:7" x14ac:dyDescent="0.25">
      <c r="A343" s="243" t="s">
        <v>2197</v>
      </c>
      <c r="B343" s="340" t="s">
        <v>2763</v>
      </c>
      <c r="C343" s="273">
        <v>1123.1306336200005</v>
      </c>
      <c r="D343" s="341">
        <v>140</v>
      </c>
      <c r="E343" s="246"/>
      <c r="F343" s="233">
        <f t="shared" si="12"/>
        <v>1.9715542922631276E-2</v>
      </c>
      <c r="G343" s="233">
        <f t="shared" si="13"/>
        <v>3.8199181446111868E-2</v>
      </c>
    </row>
    <row r="344" spans="1:7" x14ac:dyDescent="0.25">
      <c r="A344" s="243" t="s">
        <v>2198</v>
      </c>
      <c r="B344" s="340" t="s">
        <v>2764</v>
      </c>
      <c r="C344" s="273">
        <v>90.85336135999998</v>
      </c>
      <c r="D344" s="341">
        <v>52</v>
      </c>
      <c r="E344" s="246"/>
      <c r="F344" s="233">
        <f t="shared" si="12"/>
        <v>1.5948486239619843E-3</v>
      </c>
      <c r="G344" s="233">
        <f t="shared" si="13"/>
        <v>1.4188267394270123E-2</v>
      </c>
    </row>
    <row r="345" spans="1:7" x14ac:dyDescent="0.25">
      <c r="A345" s="243" t="s">
        <v>2199</v>
      </c>
      <c r="B345" s="340" t="s">
        <v>2765</v>
      </c>
      <c r="C345" s="273">
        <v>88.928001640000005</v>
      </c>
      <c r="D345" s="341">
        <v>19</v>
      </c>
      <c r="E345" s="246"/>
      <c r="F345" s="233">
        <f t="shared" si="12"/>
        <v>1.5610506746719572E-3</v>
      </c>
      <c r="G345" s="233">
        <f t="shared" si="13"/>
        <v>5.1841746248294683E-3</v>
      </c>
    </row>
    <row r="346" spans="1:7" x14ac:dyDescent="0.25">
      <c r="A346" s="243" t="s">
        <v>2200</v>
      </c>
      <c r="B346" s="340"/>
      <c r="C346" s="273"/>
      <c r="D346" s="341"/>
      <c r="E346" s="246"/>
      <c r="F346" s="233" t="str">
        <f t="shared" si="12"/>
        <v/>
      </c>
      <c r="G346" s="233" t="str">
        <f t="shared" si="13"/>
        <v/>
      </c>
    </row>
    <row r="347" spans="1:7" x14ac:dyDescent="0.25">
      <c r="A347" s="243" t="s">
        <v>2201</v>
      </c>
      <c r="B347" s="340"/>
      <c r="C347" s="273"/>
      <c r="D347" s="341"/>
      <c r="E347" s="246"/>
      <c r="F347" s="233" t="str">
        <f t="shared" si="12"/>
        <v/>
      </c>
      <c r="G347" s="233" t="str">
        <f t="shared" si="13"/>
        <v/>
      </c>
    </row>
    <row r="348" spans="1:7" x14ac:dyDescent="0.25">
      <c r="A348" s="243" t="s">
        <v>2202</v>
      </c>
      <c r="B348" s="340"/>
      <c r="C348" s="273"/>
      <c r="D348" s="341"/>
      <c r="E348" s="246"/>
      <c r="F348" s="233" t="str">
        <f t="shared" si="12"/>
        <v/>
      </c>
      <c r="G348" s="233" t="str">
        <f t="shared" si="13"/>
        <v/>
      </c>
    </row>
    <row r="349" spans="1:7" x14ac:dyDescent="0.25">
      <c r="A349" s="243" t="s">
        <v>2203</v>
      </c>
      <c r="B349" s="245" t="s">
        <v>2093</v>
      </c>
      <c r="C349" s="273">
        <f>C364-C332-C333-C334-C335-C336-C337-C338-C339-C340-C341-C342-C343-C344-C345</f>
        <v>18500.369668820022</v>
      </c>
      <c r="D349" s="273">
        <f>D364-D332-D333-D334-D335-D336-D337-D338-D339-D340-D341-D342-D343-D344-D345</f>
        <v>986</v>
      </c>
      <c r="E349" s="246"/>
      <c r="F349" s="233">
        <f t="shared" si="12"/>
        <v>0.32475726453524417</v>
      </c>
      <c r="G349" s="233">
        <f t="shared" si="13"/>
        <v>0.26903137789904502</v>
      </c>
    </row>
    <row r="350" spans="1:7" x14ac:dyDescent="0.25">
      <c r="A350" s="243" t="s">
        <v>2204</v>
      </c>
      <c r="B350" s="245" t="s">
        <v>148</v>
      </c>
      <c r="C350" s="276">
        <f>SUM(C332:C349)</f>
        <v>56966.761606690023</v>
      </c>
      <c r="D350" s="286">
        <f>SUM(D332:D349)</f>
        <v>3665</v>
      </c>
      <c r="E350" s="246"/>
      <c r="F350" s="228">
        <f>SUM(F332:F349)</f>
        <v>0.99999999999999978</v>
      </c>
      <c r="G350" s="228">
        <f>SUM(G332:G349)</f>
        <v>1</v>
      </c>
    </row>
    <row r="351" spans="1:7" x14ac:dyDescent="0.25">
      <c r="A351" s="243" t="s">
        <v>1991</v>
      </c>
      <c r="B351" s="245"/>
      <c r="C351" s="243"/>
      <c r="D351" s="243"/>
      <c r="E351" s="246"/>
      <c r="F351" s="246"/>
      <c r="G351" s="246"/>
    </row>
    <row r="352" spans="1:7" x14ac:dyDescent="0.25">
      <c r="A352" s="243" t="s">
        <v>2205</v>
      </c>
      <c r="B352" s="245"/>
      <c r="C352" s="243"/>
      <c r="D352" s="243"/>
      <c r="E352" s="246"/>
      <c r="F352" s="246"/>
      <c r="G352" s="246"/>
    </row>
    <row r="353" spans="1:7" x14ac:dyDescent="0.25">
      <c r="A353" s="266"/>
      <c r="B353" s="266" t="s">
        <v>2350</v>
      </c>
      <c r="C353" s="266" t="s">
        <v>113</v>
      </c>
      <c r="D353" s="266" t="s">
        <v>1699</v>
      </c>
      <c r="E353" s="266"/>
      <c r="F353" s="266" t="s">
        <v>515</v>
      </c>
      <c r="G353" s="266" t="s">
        <v>2353</v>
      </c>
    </row>
    <row r="354" spans="1:7" x14ac:dyDescent="0.25">
      <c r="A354" s="243" t="s">
        <v>1992</v>
      </c>
      <c r="B354" s="245" t="s">
        <v>1691</v>
      </c>
      <c r="C354" s="273">
        <v>478.2259254999999</v>
      </c>
      <c r="D354" s="341">
        <v>95</v>
      </c>
      <c r="E354" s="246"/>
      <c r="F354" s="233">
        <f>IF($C$364=0,"",IF(C354="[for completion]","",IF(C354="","",C354/$C$364)))</f>
        <v>8.3948237886816868E-3</v>
      </c>
      <c r="G354" s="233">
        <f>IF($D$364=0,"",IF(D354="[for completion]","",IF(D354="","",D354/$D$364)))</f>
        <v>2.5920873124147339E-2</v>
      </c>
    </row>
    <row r="355" spans="1:7" x14ac:dyDescent="0.25">
      <c r="A355" s="243" t="s">
        <v>1993</v>
      </c>
      <c r="B355" s="245" t="s">
        <v>1692</v>
      </c>
      <c r="C355" s="273">
        <v>602.08779908000008</v>
      </c>
      <c r="D355" s="341">
        <v>81</v>
      </c>
      <c r="E355" s="246"/>
      <c r="F355" s="233">
        <f t="shared" ref="F355:F363" si="14">IF($C$364=0,"",IF(C355="[for completion]","",IF(C355="","",C355/$C$364)))</f>
        <v>1.0569107003781176E-2</v>
      </c>
      <c r="G355" s="233">
        <f t="shared" ref="G355:G363" si="15">IF($D$364=0,"",IF(D355="[for completion]","",IF(D355="","",D355/$D$364)))</f>
        <v>2.2100954979536153E-2</v>
      </c>
    </row>
    <row r="356" spans="1:7" x14ac:dyDescent="0.25">
      <c r="A356" s="243" t="s">
        <v>1994</v>
      </c>
      <c r="B356" s="245" t="s">
        <v>2381</v>
      </c>
      <c r="C356" s="273">
        <v>2567.1539714200021</v>
      </c>
      <c r="D356" s="341">
        <v>228</v>
      </c>
      <c r="E356" s="246"/>
      <c r="F356" s="233">
        <f t="shared" si="14"/>
        <v>4.5064067168573661E-2</v>
      </c>
      <c r="G356" s="233">
        <f>IF($D$364=0,"",IF(D356="[for completion]","",IF(D356="","",D356/$D$364)))</f>
        <v>6.2210095497953616E-2</v>
      </c>
    </row>
    <row r="357" spans="1:7" x14ac:dyDescent="0.25">
      <c r="A357" s="243" t="s">
        <v>1995</v>
      </c>
      <c r="B357" s="245" t="s">
        <v>1693</v>
      </c>
      <c r="C357" s="273">
        <v>2890.7362542900009</v>
      </c>
      <c r="D357" s="341">
        <v>210</v>
      </c>
      <c r="E357" s="246"/>
      <c r="F357" s="233">
        <f t="shared" si="14"/>
        <v>5.0744261614311614E-2</v>
      </c>
      <c r="G357" s="233">
        <f t="shared" si="15"/>
        <v>5.7298772169167803E-2</v>
      </c>
    </row>
    <row r="358" spans="1:7" x14ac:dyDescent="0.25">
      <c r="A358" s="243" t="s">
        <v>1996</v>
      </c>
      <c r="B358" s="245" t="s">
        <v>1694</v>
      </c>
      <c r="C358" s="273">
        <v>8915.9473159900044</v>
      </c>
      <c r="D358" s="341">
        <v>230</v>
      </c>
      <c r="E358" s="246"/>
      <c r="F358" s="233">
        <f>IF($C$364=0,"",IF(C358="[for completion]","",IF(C358="","",C358/$C$364)))</f>
        <v>0.1565113947945207</v>
      </c>
      <c r="G358" s="233">
        <f t="shared" si="15"/>
        <v>6.2755798090040935E-2</v>
      </c>
    </row>
    <row r="359" spans="1:7" x14ac:dyDescent="0.25">
      <c r="A359" s="243" t="s">
        <v>1997</v>
      </c>
      <c r="B359" s="245" t="s">
        <v>1695</v>
      </c>
      <c r="C359" s="273">
        <v>1885.6962765500007</v>
      </c>
      <c r="D359" s="341">
        <v>169</v>
      </c>
      <c r="E359" s="246"/>
      <c r="F359" s="233">
        <f t="shared" si="14"/>
        <v>3.3101693397445113E-2</v>
      </c>
      <c r="G359" s="233">
        <f>IF($D$364=0,"",IF(D359="[for completion]","",IF(D359="","",D359/$D$364)))</f>
        <v>4.61118690313779E-2</v>
      </c>
    </row>
    <row r="360" spans="1:7" x14ac:dyDescent="0.25">
      <c r="A360" s="243" t="s">
        <v>2087</v>
      </c>
      <c r="B360" s="245" t="s">
        <v>1696</v>
      </c>
      <c r="C360" s="273">
        <v>5333.1317107100031</v>
      </c>
      <c r="D360" s="341">
        <v>566</v>
      </c>
      <c r="E360" s="246"/>
      <c r="F360" s="233">
        <f t="shared" si="14"/>
        <v>9.3618305838253854E-2</v>
      </c>
      <c r="G360" s="233">
        <f t="shared" si="15"/>
        <v>0.15443383356070942</v>
      </c>
    </row>
    <row r="361" spans="1:7" x14ac:dyDescent="0.25">
      <c r="A361" s="243" t="s">
        <v>2088</v>
      </c>
      <c r="B361" s="245" t="s">
        <v>1697</v>
      </c>
      <c r="C361" s="273">
        <v>2281.5520267599995</v>
      </c>
      <c r="D361" s="341">
        <v>278</v>
      </c>
      <c r="E361" s="246"/>
      <c r="F361" s="233">
        <f t="shared" si="14"/>
        <v>4.0050583224517725E-2</v>
      </c>
      <c r="G361" s="233">
        <f t="shared" si="15"/>
        <v>7.5852660300136432E-2</v>
      </c>
    </row>
    <row r="362" spans="1:7" x14ac:dyDescent="0.25">
      <c r="A362" s="243" t="s">
        <v>2210</v>
      </c>
      <c r="B362" s="245" t="s">
        <v>1698</v>
      </c>
      <c r="C362" s="273">
        <v>9838.2664175700029</v>
      </c>
      <c r="D362" s="341">
        <v>298</v>
      </c>
      <c r="E362" s="246"/>
      <c r="F362" s="233">
        <f t="shared" si="14"/>
        <v>0.17270187281305147</v>
      </c>
      <c r="G362" s="233">
        <f t="shared" si="15"/>
        <v>8.130968622100955E-2</v>
      </c>
    </row>
    <row r="363" spans="1:7" x14ac:dyDescent="0.25">
      <c r="A363" s="243" t="s">
        <v>2211</v>
      </c>
      <c r="B363" s="245" t="s">
        <v>2093</v>
      </c>
      <c r="C363" s="273">
        <v>22173.963908819998</v>
      </c>
      <c r="D363" s="341">
        <v>1510</v>
      </c>
      <c r="E363" s="246"/>
      <c r="F363" s="233">
        <f t="shared" si="14"/>
        <v>0.38924389035686296</v>
      </c>
      <c r="G363" s="233">
        <f t="shared" si="15"/>
        <v>0.4120054570259209</v>
      </c>
    </row>
    <row r="364" spans="1:7" x14ac:dyDescent="0.25">
      <c r="A364" s="243" t="s">
        <v>2212</v>
      </c>
      <c r="B364" s="245" t="s">
        <v>148</v>
      </c>
      <c r="C364" s="276">
        <f>SUM(C354:C363)</f>
        <v>56966.761606690015</v>
      </c>
      <c r="D364" s="286">
        <f>SUM(D354:D363)</f>
        <v>3665</v>
      </c>
      <c r="E364" s="246"/>
      <c r="F364" s="228">
        <f>SUM(F354:F363)</f>
        <v>1</v>
      </c>
      <c r="G364" s="228">
        <f>SUM(G354:G363)</f>
        <v>1</v>
      </c>
    </row>
    <row r="365" spans="1:7" x14ac:dyDescent="0.25">
      <c r="A365" s="243" t="s">
        <v>1998</v>
      </c>
      <c r="B365" s="245"/>
      <c r="C365" s="243"/>
      <c r="D365" s="243"/>
      <c r="E365" s="246"/>
      <c r="F365" s="246"/>
      <c r="G365" s="246"/>
    </row>
    <row r="366" spans="1:7" x14ac:dyDescent="0.25">
      <c r="A366" s="266"/>
      <c r="B366" s="266" t="s">
        <v>2206</v>
      </c>
      <c r="C366" s="266" t="s">
        <v>113</v>
      </c>
      <c r="D366" s="266" t="s">
        <v>1699</v>
      </c>
      <c r="E366" s="266"/>
      <c r="F366" s="266" t="s">
        <v>515</v>
      </c>
      <c r="G366" s="266" t="s">
        <v>2353</v>
      </c>
    </row>
    <row r="367" spans="1:7" x14ac:dyDescent="0.25">
      <c r="A367" s="243" t="s">
        <v>2089</v>
      </c>
      <c r="B367" s="245" t="s">
        <v>2081</v>
      </c>
      <c r="C367" s="273">
        <v>45.13594844</v>
      </c>
      <c r="D367" s="341">
        <v>76</v>
      </c>
      <c r="E367" s="246"/>
      <c r="F367" s="233">
        <f>IF($C$374=0,"",IF(C367="[for completion]","",IF(C367="","",C367/$C$374)))</f>
        <v>7.9232077034021534E-4</v>
      </c>
      <c r="G367" s="233">
        <f>IF($D$374=0,"",IF(D367="[for completion]","",IF(D367="","",D367/$D$374)))</f>
        <v>2.0736698499317873E-2</v>
      </c>
    </row>
    <row r="368" spans="1:7" x14ac:dyDescent="0.25">
      <c r="A368" s="243" t="s">
        <v>2090</v>
      </c>
      <c r="B368" s="241" t="s">
        <v>2082</v>
      </c>
      <c r="C368" s="273">
        <v>8.4455223800000017</v>
      </c>
      <c r="D368" s="341">
        <v>17</v>
      </c>
      <c r="E368" s="246"/>
      <c r="F368" s="233">
        <f t="shared" ref="F368:F373" si="16">IF($C$374=0,"",IF(C368="[for completion]","",IF(C368="","",C368/$C$374)))</f>
        <v>1.4825351032431147E-4</v>
      </c>
      <c r="G368" s="233">
        <f t="shared" ref="G368:G373" si="17">IF($D$374=0,"",IF(D368="[for completion]","",IF(D368="","",D368/$D$374)))</f>
        <v>4.6384720327421556E-3</v>
      </c>
    </row>
    <row r="369" spans="1:7" x14ac:dyDescent="0.25">
      <c r="A369" s="243" t="s">
        <v>2091</v>
      </c>
      <c r="B369" s="245" t="s">
        <v>2083</v>
      </c>
      <c r="C369" s="273">
        <v>0</v>
      </c>
      <c r="D369" s="341">
        <v>0</v>
      </c>
      <c r="E369" s="246"/>
      <c r="F369" s="233">
        <f t="shared" si="16"/>
        <v>0</v>
      </c>
      <c r="G369" s="233">
        <f t="shared" si="17"/>
        <v>0</v>
      </c>
    </row>
    <row r="370" spans="1:7" x14ac:dyDescent="0.25">
      <c r="A370" s="243" t="s">
        <v>2092</v>
      </c>
      <c r="B370" s="245" t="s">
        <v>2084</v>
      </c>
      <c r="C370" s="273">
        <v>0</v>
      </c>
      <c r="D370" s="341">
        <v>0</v>
      </c>
      <c r="E370" s="246"/>
      <c r="F370" s="233">
        <f t="shared" si="16"/>
        <v>0</v>
      </c>
      <c r="G370" s="233">
        <f t="shared" si="17"/>
        <v>0</v>
      </c>
    </row>
    <row r="371" spans="1:7" x14ac:dyDescent="0.25">
      <c r="A371" s="243" t="s">
        <v>2094</v>
      </c>
      <c r="B371" s="245" t="s">
        <v>2085</v>
      </c>
      <c r="C371" s="273">
        <v>56913.180135869974</v>
      </c>
      <c r="D371" s="341">
        <v>3572</v>
      </c>
      <c r="E371" s="246"/>
      <c r="F371" s="233">
        <f t="shared" si="16"/>
        <v>0.99905942571933548</v>
      </c>
      <c r="G371" s="233">
        <f t="shared" si="17"/>
        <v>0.97462482946793993</v>
      </c>
    </row>
    <row r="372" spans="1:7" x14ac:dyDescent="0.25">
      <c r="A372" s="243" t="s">
        <v>2207</v>
      </c>
      <c r="B372" s="245" t="s">
        <v>2086</v>
      </c>
      <c r="C372" s="273">
        <v>0</v>
      </c>
      <c r="D372" s="341">
        <v>0</v>
      </c>
      <c r="E372" s="246"/>
      <c r="F372" s="233">
        <f t="shared" si="16"/>
        <v>0</v>
      </c>
      <c r="G372" s="233">
        <f t="shared" si="17"/>
        <v>0</v>
      </c>
    </row>
    <row r="373" spans="1:7" x14ac:dyDescent="0.25">
      <c r="A373" s="243" t="s">
        <v>2208</v>
      </c>
      <c r="B373" s="245" t="s">
        <v>1700</v>
      </c>
      <c r="C373" s="273">
        <v>0</v>
      </c>
      <c r="D373" s="341">
        <v>0</v>
      </c>
      <c r="E373" s="246"/>
      <c r="F373" s="233">
        <f t="shared" si="16"/>
        <v>0</v>
      </c>
      <c r="G373" s="233">
        <f t="shared" si="17"/>
        <v>0</v>
      </c>
    </row>
    <row r="374" spans="1:7" x14ac:dyDescent="0.25">
      <c r="A374" s="243" t="s">
        <v>2209</v>
      </c>
      <c r="B374" s="245" t="s">
        <v>148</v>
      </c>
      <c r="C374" s="276">
        <f>SUM(C367:C373)</f>
        <v>56966.761606689972</v>
      </c>
      <c r="D374" s="286">
        <f>SUM(D367:D373)</f>
        <v>3665</v>
      </c>
      <c r="E374" s="246"/>
      <c r="F374" s="228">
        <f>SUM(F367:F373)</f>
        <v>1</v>
      </c>
      <c r="G374" s="228">
        <f>SUM(G367:G373)</f>
        <v>1</v>
      </c>
    </row>
    <row r="375" spans="1:7" x14ac:dyDescent="0.25">
      <c r="A375" s="243" t="s">
        <v>2095</v>
      </c>
      <c r="B375" s="245"/>
      <c r="C375" s="243"/>
      <c r="D375" s="243"/>
      <c r="E375" s="246"/>
      <c r="F375" s="246"/>
      <c r="G375" s="246"/>
    </row>
    <row r="376" spans="1:7" x14ac:dyDescent="0.25">
      <c r="A376" s="266"/>
      <c r="B376" s="266" t="s">
        <v>2351</v>
      </c>
      <c r="C376" s="266" t="s">
        <v>113</v>
      </c>
      <c r="D376" s="266" t="s">
        <v>1699</v>
      </c>
      <c r="E376" s="266"/>
      <c r="F376" s="266" t="s">
        <v>515</v>
      </c>
      <c r="G376" s="266" t="s">
        <v>2353</v>
      </c>
    </row>
    <row r="377" spans="1:7" x14ac:dyDescent="0.25">
      <c r="A377" s="243" t="s">
        <v>2190</v>
      </c>
      <c r="B377" s="245" t="s">
        <v>2352</v>
      </c>
      <c r="C377" s="273">
        <v>5641.0070694600035</v>
      </c>
      <c r="D377" s="341">
        <v>110</v>
      </c>
      <c r="E377" s="246"/>
      <c r="F377" s="233">
        <f>IF($C$381=0,"",IF(C377="[for completion]","",IF(C377="","",C377/$C$381)))</f>
        <v>9.9022779430690766E-2</v>
      </c>
      <c r="G377" s="233">
        <f>IF($D$381=0,"",IF(D377="[for completion]","",IF(D377="","",D377/$D$381)))</f>
        <v>3.0013642564802184E-2</v>
      </c>
    </row>
    <row r="378" spans="1:7" x14ac:dyDescent="0.25">
      <c r="A378" s="243" t="s">
        <v>2191</v>
      </c>
      <c r="B378" s="241" t="s">
        <v>2279</v>
      </c>
      <c r="C378" s="273">
        <v>51325.754537229957</v>
      </c>
      <c r="D378" s="341">
        <v>3555</v>
      </c>
      <c r="E378" s="246"/>
      <c r="F378" s="233">
        <f t="shared" ref="F378:F380" si="18">IF($C$381=0,"",IF(C378="[for completion]","",IF(C378="","",C378/$C$381)))</f>
        <v>0.90097722056930918</v>
      </c>
      <c r="G378" s="233">
        <f t="shared" ref="G378:G380" si="19">IF($D$381=0,"",IF(D378="[for completion]","",IF(D378="","",D378/$D$381)))</f>
        <v>0.96998635743519779</v>
      </c>
    </row>
    <row r="379" spans="1:7" x14ac:dyDescent="0.25">
      <c r="A379" s="243" t="s">
        <v>2192</v>
      </c>
      <c r="B379" s="245" t="s">
        <v>1700</v>
      </c>
      <c r="C379" s="273">
        <v>0</v>
      </c>
      <c r="D379" s="341">
        <v>0</v>
      </c>
      <c r="E379" s="246"/>
      <c r="F379" s="233">
        <f t="shared" si="18"/>
        <v>0</v>
      </c>
      <c r="G379" s="233">
        <f>IF($D$381=0,"",IF(D379="[for completion]","",IF(D379="","",D379/$D$381)))</f>
        <v>0</v>
      </c>
    </row>
    <row r="380" spans="1:7" x14ac:dyDescent="0.25">
      <c r="A380" s="243" t="s">
        <v>2193</v>
      </c>
      <c r="B380" s="243" t="s">
        <v>2093</v>
      </c>
      <c r="C380" s="273">
        <v>0</v>
      </c>
      <c r="D380" s="341">
        <v>0</v>
      </c>
      <c r="E380" s="246"/>
      <c r="F380" s="233">
        <f t="shared" si="18"/>
        <v>0</v>
      </c>
      <c r="G380" s="233">
        <f t="shared" si="19"/>
        <v>0</v>
      </c>
    </row>
    <row r="381" spans="1:7" x14ac:dyDescent="0.25">
      <c r="A381" s="243" t="s">
        <v>2194</v>
      </c>
      <c r="B381" s="245" t="s">
        <v>148</v>
      </c>
      <c r="C381" s="276">
        <f>SUM(C377:C380)</f>
        <v>56966.761606689965</v>
      </c>
      <c r="D381" s="286">
        <f>SUM(D377:D380)</f>
        <v>3665</v>
      </c>
      <c r="E381" s="246"/>
      <c r="F381" s="228">
        <f>SUM(F377:F380)</f>
        <v>1</v>
      </c>
      <c r="G381" s="228">
        <f>SUM(G377:G380)</f>
        <v>1</v>
      </c>
    </row>
    <row r="382" spans="1:7" x14ac:dyDescent="0.25">
      <c r="A382" s="243" t="s">
        <v>2195</v>
      </c>
      <c r="B382" s="243"/>
      <c r="C382" s="240"/>
      <c r="D382" s="243"/>
      <c r="E382" s="242"/>
      <c r="F382" s="242"/>
      <c r="G382" s="242"/>
    </row>
    <row r="383" spans="1:7" x14ac:dyDescent="0.25">
      <c r="A383" s="266"/>
      <c r="B383" s="583" t="s">
        <v>2382</v>
      </c>
      <c r="C383" s="266" t="s">
        <v>113</v>
      </c>
      <c r="D383" s="266" t="s">
        <v>1699</v>
      </c>
      <c r="E383" s="266"/>
      <c r="F383" s="266" t="s">
        <v>515</v>
      </c>
      <c r="G383" s="266" t="s">
        <v>1958</v>
      </c>
    </row>
    <row r="384" spans="1:7" x14ac:dyDescent="0.25">
      <c r="A384" s="243" t="s">
        <v>2406</v>
      </c>
      <c r="B384" s="340" t="s">
        <v>608</v>
      </c>
      <c r="C384" s="243" t="s">
        <v>83</v>
      </c>
      <c r="D384" s="243" t="s">
        <v>83</v>
      </c>
      <c r="E384" s="242"/>
      <c r="F384" s="233" t="str">
        <f>IF($C$402=0,"",IF(C384="[for completion]","",IF(C384="","",C384/$C$402)))</f>
        <v/>
      </c>
      <c r="G384" s="233" t="str">
        <f>IF($D$402=0,"",IF(D384="[for completion]","",IF(D384="","",D384/$D$402)))</f>
        <v/>
      </c>
    </row>
    <row r="385" spans="1:7" x14ac:dyDescent="0.25">
      <c r="A385" s="243" t="s">
        <v>2407</v>
      </c>
      <c r="B385" s="340" t="s">
        <v>608</v>
      </c>
      <c r="C385" s="243" t="s">
        <v>83</v>
      </c>
      <c r="D385" s="243" t="s">
        <v>83</v>
      </c>
      <c r="E385" s="242"/>
      <c r="F385" s="233" t="str">
        <f t="shared" ref="F385:F401" si="20">IF($C$402=0,"",IF(C385="[for completion]","",IF(C385="","",C385/$C$402)))</f>
        <v/>
      </c>
      <c r="G385" s="233" t="str">
        <f t="shared" ref="G385:G401" si="21">IF($D$402=0,"",IF(D385="[for completion]","",IF(D385="","",D385/$D$402)))</f>
        <v/>
      </c>
    </row>
    <row r="386" spans="1:7" x14ac:dyDescent="0.25">
      <c r="A386" s="243" t="s">
        <v>2408</v>
      </c>
      <c r="B386" s="340" t="s">
        <v>608</v>
      </c>
      <c r="C386" s="243" t="s">
        <v>83</v>
      </c>
      <c r="D386" s="243" t="s">
        <v>83</v>
      </c>
      <c r="E386" s="242"/>
      <c r="F386" s="233" t="str">
        <f t="shared" si="20"/>
        <v/>
      </c>
      <c r="G386" s="233" t="str">
        <f t="shared" si="21"/>
        <v/>
      </c>
    </row>
    <row r="387" spans="1:7" x14ac:dyDescent="0.25">
      <c r="A387" s="243" t="s">
        <v>2409</v>
      </c>
      <c r="B387" s="340" t="s">
        <v>608</v>
      </c>
      <c r="C387" s="243" t="s">
        <v>83</v>
      </c>
      <c r="D387" s="243" t="s">
        <v>83</v>
      </c>
      <c r="E387" s="242"/>
      <c r="F387" s="233" t="str">
        <f t="shared" si="20"/>
        <v/>
      </c>
      <c r="G387" s="233" t="str">
        <f t="shared" si="21"/>
        <v/>
      </c>
    </row>
    <row r="388" spans="1:7" x14ac:dyDescent="0.25">
      <c r="A388" s="243" t="s">
        <v>2410</v>
      </c>
      <c r="B388" s="340" t="s">
        <v>608</v>
      </c>
      <c r="C388" s="243" t="s">
        <v>83</v>
      </c>
      <c r="D388" s="243" t="s">
        <v>83</v>
      </c>
      <c r="E388" s="242"/>
      <c r="F388" s="233" t="str">
        <f t="shared" si="20"/>
        <v/>
      </c>
      <c r="G388" s="233" t="str">
        <f t="shared" si="21"/>
        <v/>
      </c>
    </row>
    <row r="389" spans="1:7" x14ac:dyDescent="0.25">
      <c r="A389" s="243" t="s">
        <v>2411</v>
      </c>
      <c r="B389" s="340" t="s">
        <v>608</v>
      </c>
      <c r="C389" s="243" t="s">
        <v>83</v>
      </c>
      <c r="D389" s="243" t="s">
        <v>83</v>
      </c>
      <c r="E389" s="242"/>
      <c r="F389" s="233" t="str">
        <f t="shared" si="20"/>
        <v/>
      </c>
      <c r="G389" s="233" t="str">
        <f t="shared" si="21"/>
        <v/>
      </c>
    </row>
    <row r="390" spans="1:7" x14ac:dyDescent="0.25">
      <c r="A390" s="243" t="s">
        <v>2412</v>
      </c>
      <c r="B390" s="340" t="s">
        <v>608</v>
      </c>
      <c r="C390" s="243" t="s">
        <v>83</v>
      </c>
      <c r="D390" s="243" t="s">
        <v>83</v>
      </c>
      <c r="E390" s="242"/>
      <c r="F390" s="233" t="str">
        <f t="shared" si="20"/>
        <v/>
      </c>
      <c r="G390" s="233" t="str">
        <f t="shared" si="21"/>
        <v/>
      </c>
    </row>
    <row r="391" spans="1:7" x14ac:dyDescent="0.25">
      <c r="A391" s="243" t="s">
        <v>2413</v>
      </c>
      <c r="B391" s="340" t="s">
        <v>608</v>
      </c>
      <c r="C391" s="243" t="s">
        <v>83</v>
      </c>
      <c r="D391" s="243" t="s">
        <v>83</v>
      </c>
      <c r="E391" s="242"/>
      <c r="F391" s="233" t="str">
        <f t="shared" si="20"/>
        <v/>
      </c>
      <c r="G391" s="233" t="str">
        <f t="shared" si="21"/>
        <v/>
      </c>
    </row>
    <row r="392" spans="1:7" x14ac:dyDescent="0.25">
      <c r="A392" s="243" t="s">
        <v>2414</v>
      </c>
      <c r="B392" s="340" t="s">
        <v>608</v>
      </c>
      <c r="C392" s="243" t="s">
        <v>83</v>
      </c>
      <c r="D392" s="243" t="s">
        <v>83</v>
      </c>
      <c r="E392" s="242"/>
      <c r="F392" s="233" t="str">
        <f t="shared" si="20"/>
        <v/>
      </c>
      <c r="G392" s="233" t="str">
        <f t="shared" si="21"/>
        <v/>
      </c>
    </row>
    <row r="393" spans="1:7" x14ac:dyDescent="0.25">
      <c r="A393" s="243" t="s">
        <v>2415</v>
      </c>
      <c r="B393" s="340" t="s">
        <v>608</v>
      </c>
      <c r="C393" s="243" t="s">
        <v>83</v>
      </c>
      <c r="D393" s="243" t="s">
        <v>83</v>
      </c>
      <c r="E393" s="242"/>
      <c r="F393" s="233" t="str">
        <f t="shared" si="20"/>
        <v/>
      </c>
      <c r="G393" s="233" t="str">
        <f t="shared" si="21"/>
        <v/>
      </c>
    </row>
    <row r="394" spans="1:7" x14ac:dyDescent="0.25">
      <c r="A394" s="243" t="s">
        <v>2416</v>
      </c>
      <c r="B394" s="340" t="s">
        <v>608</v>
      </c>
      <c r="C394" s="243" t="s">
        <v>83</v>
      </c>
      <c r="D394" s="243" t="s">
        <v>83</v>
      </c>
      <c r="E394" s="242"/>
      <c r="F394" s="233" t="str">
        <f t="shared" si="20"/>
        <v/>
      </c>
      <c r="G394" s="233" t="str">
        <f t="shared" si="21"/>
        <v/>
      </c>
    </row>
    <row r="395" spans="1:7" x14ac:dyDescent="0.25">
      <c r="A395" s="243" t="s">
        <v>2417</v>
      </c>
      <c r="B395" s="340" t="s">
        <v>608</v>
      </c>
      <c r="C395" s="243" t="s">
        <v>83</v>
      </c>
      <c r="D395" s="243" t="s">
        <v>83</v>
      </c>
      <c r="E395" s="242"/>
      <c r="F395" s="233" t="str">
        <f t="shared" si="20"/>
        <v/>
      </c>
      <c r="G395" s="233" t="str">
        <f t="shared" si="21"/>
        <v/>
      </c>
    </row>
    <row r="396" spans="1:7" x14ac:dyDescent="0.25">
      <c r="A396" s="243" t="s">
        <v>2418</v>
      </c>
      <c r="B396" s="340" t="s">
        <v>608</v>
      </c>
      <c r="C396" s="243" t="s">
        <v>83</v>
      </c>
      <c r="D396" s="243" t="s">
        <v>83</v>
      </c>
      <c r="E396" s="242"/>
      <c r="F396" s="233" t="str">
        <f t="shared" si="20"/>
        <v/>
      </c>
      <c r="G396" s="233" t="str">
        <f t="shared" si="21"/>
        <v/>
      </c>
    </row>
    <row r="397" spans="1:7" x14ac:dyDescent="0.25">
      <c r="A397" s="243" t="s">
        <v>2419</v>
      </c>
      <c r="B397" s="340" t="s">
        <v>608</v>
      </c>
      <c r="C397" s="243" t="s">
        <v>83</v>
      </c>
      <c r="D397" s="243" t="s">
        <v>83</v>
      </c>
      <c r="E397" s="242"/>
      <c r="F397" s="233" t="str">
        <f t="shared" si="20"/>
        <v/>
      </c>
      <c r="G397" s="233" t="str">
        <f t="shared" si="21"/>
        <v/>
      </c>
    </row>
    <row r="398" spans="1:7" x14ac:dyDescent="0.25">
      <c r="A398" s="243" t="s">
        <v>2420</v>
      </c>
      <c r="B398" s="340" t="s">
        <v>608</v>
      </c>
      <c r="C398" s="243" t="s">
        <v>83</v>
      </c>
      <c r="D398" s="243" t="s">
        <v>83</v>
      </c>
      <c r="E398" s="242"/>
      <c r="F398" s="233" t="str">
        <f t="shared" si="20"/>
        <v/>
      </c>
      <c r="G398" s="233" t="str">
        <f t="shared" si="21"/>
        <v/>
      </c>
    </row>
    <row r="399" spans="1:7" x14ac:dyDescent="0.25">
      <c r="A399" s="243" t="s">
        <v>2421</v>
      </c>
      <c r="B399" s="340" t="s">
        <v>608</v>
      </c>
      <c r="C399" s="243" t="s">
        <v>83</v>
      </c>
      <c r="D399" s="243" t="s">
        <v>83</v>
      </c>
      <c r="E399" s="242"/>
      <c r="F399" s="233" t="str">
        <f t="shared" si="20"/>
        <v/>
      </c>
      <c r="G399" s="233" t="str">
        <f t="shared" si="21"/>
        <v/>
      </c>
    </row>
    <row r="400" spans="1:7" x14ac:dyDescent="0.25">
      <c r="A400" s="243" t="s">
        <v>2422</v>
      </c>
      <c r="B400" s="340" t="s">
        <v>608</v>
      </c>
      <c r="C400" s="243" t="s">
        <v>83</v>
      </c>
      <c r="D400" s="243" t="s">
        <v>83</v>
      </c>
      <c r="E400" s="242"/>
      <c r="F400" s="233" t="str">
        <f t="shared" si="20"/>
        <v/>
      </c>
      <c r="G400" s="233" t="str">
        <f t="shared" si="21"/>
        <v/>
      </c>
    </row>
    <row r="401" spans="1:7" x14ac:dyDescent="0.25">
      <c r="A401" s="243" t="s">
        <v>2423</v>
      </c>
      <c r="B401" s="245" t="s">
        <v>2093</v>
      </c>
      <c r="C401" s="243" t="s">
        <v>83</v>
      </c>
      <c r="D401" s="243" t="s">
        <v>83</v>
      </c>
      <c r="E401" s="242"/>
      <c r="F401" s="233" t="str">
        <f t="shared" si="20"/>
        <v/>
      </c>
      <c r="G401" s="233" t="str">
        <f t="shared" si="21"/>
        <v/>
      </c>
    </row>
    <row r="402" spans="1:7" x14ac:dyDescent="0.25">
      <c r="A402" s="243" t="s">
        <v>2424</v>
      </c>
      <c r="B402" s="245" t="s">
        <v>148</v>
      </c>
      <c r="C402" s="276">
        <f>SUM(C384:C401)</f>
        <v>0</v>
      </c>
      <c r="D402" s="243">
        <f>SUM(D384:D401)</f>
        <v>0</v>
      </c>
      <c r="E402" s="242"/>
      <c r="F402" s="584">
        <f>SUM(F384:F401)</f>
        <v>0</v>
      </c>
      <c r="G402" s="584">
        <f>SUM(G384:G401)</f>
        <v>0</v>
      </c>
    </row>
    <row r="403" spans="1:7" x14ac:dyDescent="0.25">
      <c r="A403" s="243" t="s">
        <v>2425</v>
      </c>
      <c r="B403" s="243"/>
      <c r="C403" s="310"/>
      <c r="D403" s="243"/>
      <c r="E403" s="242"/>
      <c r="F403" s="242"/>
      <c r="G403" s="242"/>
    </row>
    <row r="404" spans="1:7" x14ac:dyDescent="0.25">
      <c r="A404" s="243" t="s">
        <v>2426</v>
      </c>
      <c r="B404" s="243"/>
      <c r="C404" s="310"/>
      <c r="D404" s="243"/>
      <c r="E404" s="242"/>
      <c r="F404" s="242"/>
      <c r="G404" s="242"/>
    </row>
    <row r="405" spans="1:7" x14ac:dyDescent="0.25">
      <c r="A405" s="243" t="s">
        <v>2427</v>
      </c>
      <c r="B405" s="243"/>
      <c r="C405" s="310"/>
      <c r="D405" s="243"/>
      <c r="E405" s="242"/>
      <c r="F405" s="242"/>
      <c r="G405" s="242"/>
    </row>
    <row r="406" spans="1:7" x14ac:dyDescent="0.25">
      <c r="A406" s="243" t="s">
        <v>2428</v>
      </c>
      <c r="B406" s="243"/>
      <c r="C406" s="310"/>
      <c r="D406" s="243"/>
      <c r="E406" s="242"/>
      <c r="F406" s="242"/>
      <c r="G406" s="242"/>
    </row>
    <row r="407" spans="1:7" x14ac:dyDescent="0.25">
      <c r="A407" s="243" t="s">
        <v>2429</v>
      </c>
      <c r="B407" s="243"/>
      <c r="C407" s="310"/>
      <c r="D407" s="243"/>
      <c r="E407" s="242"/>
      <c r="F407" s="242"/>
      <c r="G407" s="242"/>
    </row>
    <row r="408" spans="1:7" x14ac:dyDescent="0.25">
      <c r="A408" s="243" t="s">
        <v>2430</v>
      </c>
      <c r="B408" s="243"/>
      <c r="C408" s="310"/>
      <c r="D408" s="243"/>
      <c r="E408" s="242"/>
      <c r="F408" s="242"/>
      <c r="G408" s="242"/>
    </row>
    <row r="409" spans="1:7" x14ac:dyDescent="0.25">
      <c r="A409" s="243" t="s">
        <v>2431</v>
      </c>
      <c r="B409" s="243"/>
      <c r="C409" s="310"/>
      <c r="D409" s="243"/>
      <c r="E409" s="242"/>
      <c r="F409" s="242"/>
      <c r="G409" s="242"/>
    </row>
    <row r="410" spans="1:7" x14ac:dyDescent="0.25">
      <c r="A410" s="243" t="s">
        <v>2432</v>
      </c>
      <c r="B410" s="243"/>
      <c r="C410" s="310"/>
      <c r="D410" s="243"/>
      <c r="E410" s="242"/>
      <c r="F410" s="242"/>
      <c r="G410" s="242"/>
    </row>
    <row r="411" spans="1:7" x14ac:dyDescent="0.25">
      <c r="A411" s="243" t="s">
        <v>2433</v>
      </c>
      <c r="B411" s="243"/>
      <c r="C411" s="310"/>
      <c r="D411" s="243"/>
      <c r="E411" s="242"/>
      <c r="F411" s="242"/>
      <c r="G411" s="242"/>
    </row>
    <row r="412" spans="1:7" x14ac:dyDescent="0.25">
      <c r="A412" s="243" t="s">
        <v>2434</v>
      </c>
      <c r="B412" s="243"/>
      <c r="C412" s="310"/>
      <c r="D412" s="243"/>
      <c r="E412" s="242"/>
      <c r="F412" s="242"/>
      <c r="G412" s="242"/>
    </row>
    <row r="413" spans="1:7" x14ac:dyDescent="0.25">
      <c r="A413" s="243" t="s">
        <v>2435</v>
      </c>
      <c r="B413" s="243"/>
      <c r="C413" s="310"/>
      <c r="D413" s="243"/>
      <c r="E413" s="242"/>
      <c r="F413" s="242"/>
      <c r="G413" s="242"/>
    </row>
    <row r="414" spans="1:7" x14ac:dyDescent="0.25">
      <c r="A414" s="243" t="s">
        <v>2436</v>
      </c>
      <c r="B414" s="243"/>
      <c r="C414" s="310"/>
      <c r="D414" s="243"/>
      <c r="E414" s="242"/>
      <c r="F414" s="242"/>
      <c r="G414" s="242"/>
    </row>
    <row r="415" spans="1:7" x14ac:dyDescent="0.25">
      <c r="A415" s="243" t="s">
        <v>2437</v>
      </c>
      <c r="B415" s="243"/>
      <c r="C415" s="310"/>
      <c r="D415" s="243"/>
      <c r="E415" s="242"/>
      <c r="F415" s="242"/>
      <c r="G415" s="242"/>
    </row>
    <row r="416" spans="1:7" x14ac:dyDescent="0.25">
      <c r="A416" s="243" t="s">
        <v>2438</v>
      </c>
      <c r="B416" s="243"/>
      <c r="C416" s="310"/>
      <c r="D416" s="243"/>
      <c r="E416" s="242"/>
      <c r="F416" s="242"/>
      <c r="G416" s="242"/>
    </row>
    <row r="417" spans="1:7" x14ac:dyDescent="0.25">
      <c r="A417" s="243" t="s">
        <v>2439</v>
      </c>
      <c r="B417" s="243"/>
      <c r="C417" s="310"/>
      <c r="D417" s="243"/>
      <c r="E417" s="242"/>
      <c r="F417" s="242"/>
      <c r="G417" s="242"/>
    </row>
    <row r="418" spans="1:7" x14ac:dyDescent="0.25">
      <c r="A418" s="243" t="s">
        <v>2440</v>
      </c>
      <c r="B418" s="243"/>
      <c r="C418" s="310"/>
      <c r="D418" s="243"/>
      <c r="E418" s="242"/>
      <c r="F418" s="242"/>
      <c r="G418" s="242"/>
    </row>
    <row r="419" spans="1:7" x14ac:dyDescent="0.25">
      <c r="A419" s="243" t="s">
        <v>2441</v>
      </c>
      <c r="B419" s="243"/>
      <c r="C419" s="310"/>
      <c r="D419" s="243"/>
      <c r="E419" s="242"/>
      <c r="F419" s="242"/>
      <c r="G419" s="242"/>
    </row>
    <row r="420" spans="1:7" x14ac:dyDescent="0.25">
      <c r="A420" s="243" t="s">
        <v>2442</v>
      </c>
      <c r="B420" s="243"/>
      <c r="C420" s="310"/>
      <c r="D420" s="243"/>
      <c r="E420" s="242"/>
      <c r="F420" s="242"/>
      <c r="G420" s="242"/>
    </row>
    <row r="421" spans="1:7" x14ac:dyDescent="0.25">
      <c r="A421" s="243" t="s">
        <v>2443</v>
      </c>
      <c r="B421" s="243"/>
      <c r="C421" s="310"/>
      <c r="D421" s="243"/>
      <c r="E421" s="242"/>
      <c r="F421" s="242"/>
      <c r="G421" s="242"/>
    </row>
    <row r="422" spans="1:7" x14ac:dyDescent="0.25">
      <c r="A422" s="243" t="s">
        <v>2444</v>
      </c>
      <c r="B422" s="243"/>
      <c r="C422" s="310"/>
      <c r="D422" s="243"/>
      <c r="E422" s="242"/>
      <c r="F422" s="242"/>
      <c r="G422" s="242"/>
    </row>
    <row r="423" spans="1:7" x14ac:dyDescent="0.25">
      <c r="A423" s="243" t="s">
        <v>2445</v>
      </c>
      <c r="B423" s="243"/>
      <c r="C423" s="310"/>
      <c r="D423" s="243"/>
      <c r="E423" s="242"/>
      <c r="F423" s="242"/>
      <c r="G423" s="242"/>
    </row>
    <row r="424" spans="1:7" x14ac:dyDescent="0.25">
      <c r="A424" s="243" t="s">
        <v>2446</v>
      </c>
      <c r="B424" s="243"/>
      <c r="C424" s="310"/>
      <c r="D424" s="243"/>
      <c r="E424" s="242"/>
      <c r="F424" s="242"/>
      <c r="G424" s="242"/>
    </row>
    <row r="425" spans="1:7" x14ac:dyDescent="0.25">
      <c r="A425" s="243" t="s">
        <v>2447</v>
      </c>
      <c r="B425" s="243"/>
      <c r="C425" s="310"/>
      <c r="D425" s="243"/>
      <c r="E425" s="242"/>
      <c r="F425" s="242"/>
      <c r="G425" s="242"/>
    </row>
    <row r="426" spans="1:7" x14ac:dyDescent="0.25">
      <c r="A426" s="243" t="s">
        <v>2448</v>
      </c>
      <c r="B426" s="243"/>
      <c r="C426" s="310"/>
      <c r="D426" s="243"/>
      <c r="E426" s="242"/>
      <c r="F426" s="242"/>
      <c r="G426" s="242"/>
    </row>
    <row r="427" spans="1:7" x14ac:dyDescent="0.25">
      <c r="A427" s="243" t="s">
        <v>2449</v>
      </c>
      <c r="B427" s="243"/>
      <c r="C427" s="310"/>
      <c r="D427" s="243"/>
      <c r="E427" s="242"/>
      <c r="F427" s="242"/>
      <c r="G427" s="242"/>
    </row>
    <row r="428" spans="1:7" x14ac:dyDescent="0.25">
      <c r="A428" s="243" t="s">
        <v>2450</v>
      </c>
      <c r="B428" s="243"/>
      <c r="C428" s="310"/>
      <c r="D428" s="243"/>
      <c r="E428" s="242"/>
      <c r="F428" s="242"/>
      <c r="G428" s="242"/>
    </row>
    <row r="429" spans="1:7" x14ac:dyDescent="0.25">
      <c r="A429" s="243" t="s">
        <v>2451</v>
      </c>
      <c r="B429" s="243"/>
      <c r="C429" s="310"/>
      <c r="D429" s="243"/>
      <c r="E429" s="242"/>
      <c r="F429" s="242"/>
      <c r="G429" s="242"/>
    </row>
    <row r="430" spans="1:7" x14ac:dyDescent="0.25">
      <c r="A430" s="243" t="s">
        <v>2452</v>
      </c>
      <c r="B430" s="243"/>
      <c r="C430" s="310"/>
      <c r="D430" s="243"/>
      <c r="E430" s="242"/>
      <c r="F430" s="242"/>
      <c r="G430" s="242"/>
    </row>
    <row r="431" spans="1:7" x14ac:dyDescent="0.25">
      <c r="A431" s="243" t="s">
        <v>2453</v>
      </c>
      <c r="B431" s="243"/>
      <c r="C431" s="310"/>
      <c r="D431" s="243"/>
      <c r="E431" s="242"/>
      <c r="F431" s="242"/>
      <c r="G431" s="242"/>
    </row>
    <row r="432" spans="1:7" ht="18.75" x14ac:dyDescent="0.25">
      <c r="A432" s="282"/>
      <c r="B432" s="283" t="s">
        <v>1999</v>
      </c>
      <c r="C432" s="282"/>
      <c r="D432" s="282"/>
      <c r="E432" s="282"/>
      <c r="F432" s="282"/>
      <c r="G432" s="282"/>
    </row>
    <row r="433" spans="1:7" x14ac:dyDescent="0.25">
      <c r="A433" s="266"/>
      <c r="B433" s="266" t="s">
        <v>2383</v>
      </c>
      <c r="C433" s="266" t="s">
        <v>686</v>
      </c>
      <c r="D433" s="266" t="s">
        <v>687</v>
      </c>
      <c r="E433" s="266"/>
      <c r="F433" s="266" t="s">
        <v>516</v>
      </c>
      <c r="G433" s="266" t="s">
        <v>688</v>
      </c>
    </row>
    <row r="434" spans="1:7" x14ac:dyDescent="0.25">
      <c r="A434" s="243" t="s">
        <v>2000</v>
      </c>
      <c r="B434" s="243" t="s">
        <v>690</v>
      </c>
      <c r="C434" s="273">
        <f>C461/D461*1000</f>
        <v>11527.082421384612</v>
      </c>
      <c r="D434" s="244"/>
      <c r="E434" s="244"/>
      <c r="F434" s="252"/>
      <c r="G434" s="252"/>
    </row>
    <row r="435" spans="1:7" x14ac:dyDescent="0.25">
      <c r="A435" s="244"/>
      <c r="B435" s="243"/>
      <c r="C435" s="243"/>
      <c r="D435" s="244"/>
      <c r="E435" s="244"/>
      <c r="F435" s="252"/>
      <c r="G435" s="252"/>
    </row>
    <row r="436" spans="1:7" x14ac:dyDescent="0.25">
      <c r="A436" s="243"/>
      <c r="B436" s="243" t="s">
        <v>691</v>
      </c>
      <c r="C436" s="243"/>
      <c r="D436" s="244"/>
      <c r="E436" s="244"/>
      <c r="F436" s="252"/>
      <c r="G436" s="252"/>
    </row>
    <row r="437" spans="1:7" x14ac:dyDescent="0.25">
      <c r="A437" s="243" t="s">
        <v>2001</v>
      </c>
      <c r="B437" s="340" t="s">
        <v>2732</v>
      </c>
      <c r="C437" s="273">
        <v>37.569908070000004</v>
      </c>
      <c r="D437" s="273">
        <v>33</v>
      </c>
      <c r="E437" s="244"/>
      <c r="F437" s="233">
        <f>IF($C$461=0,"",IF(C437="[for completion]","",IF(C437="","",C437/$C$461)))</f>
        <v>2.5071330479082301E-2</v>
      </c>
      <c r="G437" s="233">
        <f>IF($D$461=0,"",IF(D437="[for completion]","",IF(D437="","",D437/$D$461)))</f>
        <v>0.25384615384615383</v>
      </c>
    </row>
    <row r="438" spans="1:7" x14ac:dyDescent="0.25">
      <c r="A438" s="243" t="s">
        <v>2002</v>
      </c>
      <c r="B438" s="340" t="s">
        <v>2733</v>
      </c>
      <c r="C438" s="273">
        <v>80.940893140000014</v>
      </c>
      <c r="D438" s="273">
        <v>24</v>
      </c>
      <c r="E438" s="244"/>
      <c r="F438" s="233">
        <f t="shared" ref="F438:F460" si="22">IF($C$461=0,"",IF(C438="[for completion]","",IF(C438="","",C438/$C$461)))</f>
        <v>5.4013863366502129E-2</v>
      </c>
      <c r="G438" s="233">
        <f t="shared" ref="G438:G460" si="23">IF($D$461=0,"",IF(D438="[for completion]","",IF(D438="","",D438/$D$461)))</f>
        <v>0.18461538461538463</v>
      </c>
    </row>
    <row r="439" spans="1:7" x14ac:dyDescent="0.25">
      <c r="A439" s="243" t="s">
        <v>2003</v>
      </c>
      <c r="B439" s="340" t="s">
        <v>2734</v>
      </c>
      <c r="C439" s="273">
        <v>618.16228674999979</v>
      </c>
      <c r="D439" s="273">
        <v>61</v>
      </c>
      <c r="E439" s="244"/>
      <c r="F439" s="233">
        <f t="shared" si="22"/>
        <v>0.41251500940429325</v>
      </c>
      <c r="G439" s="233">
        <f t="shared" si="23"/>
        <v>0.46923076923076923</v>
      </c>
    </row>
    <row r="440" spans="1:7" x14ac:dyDescent="0.25">
      <c r="A440" s="243" t="s">
        <v>2004</v>
      </c>
      <c r="B440" s="340" t="s">
        <v>2735</v>
      </c>
      <c r="C440" s="273">
        <v>245.53632537000001</v>
      </c>
      <c r="D440" s="273">
        <v>7</v>
      </c>
      <c r="E440" s="244"/>
      <c r="F440" s="233">
        <f t="shared" si="22"/>
        <v>0.16385247327465047</v>
      </c>
      <c r="G440" s="233">
        <f t="shared" si="23"/>
        <v>5.3846153846153849E-2</v>
      </c>
    </row>
    <row r="441" spans="1:7" x14ac:dyDescent="0.25">
      <c r="A441" s="243" t="s">
        <v>2005</v>
      </c>
      <c r="B441" s="340" t="s">
        <v>2735</v>
      </c>
      <c r="C441" s="273">
        <v>311.74837487999997</v>
      </c>
      <c r="D441" s="273">
        <v>4</v>
      </c>
      <c r="E441" s="244"/>
      <c r="F441" s="233">
        <f t="shared" si="22"/>
        <v>0.20803741436818793</v>
      </c>
      <c r="G441" s="233">
        <f t="shared" si="23"/>
        <v>3.0769230769230771E-2</v>
      </c>
    </row>
    <row r="442" spans="1:7" x14ac:dyDescent="0.25">
      <c r="A442" s="243" t="s">
        <v>2006</v>
      </c>
      <c r="B442" s="340" t="s">
        <v>2736</v>
      </c>
      <c r="C442" s="273">
        <v>204.56292657</v>
      </c>
      <c r="D442" s="273">
        <v>1</v>
      </c>
      <c r="E442" s="244"/>
      <c r="F442" s="233">
        <f t="shared" si="22"/>
        <v>0.136509909107284</v>
      </c>
      <c r="G442" s="233">
        <f t="shared" si="23"/>
        <v>7.6923076923076927E-3</v>
      </c>
    </row>
    <row r="443" spans="1:7" x14ac:dyDescent="0.25">
      <c r="A443" s="243" t="s">
        <v>2007</v>
      </c>
      <c r="B443" s="340"/>
      <c r="C443" s="273"/>
      <c r="D443" s="273"/>
      <c r="E443" s="244"/>
      <c r="F443" s="233" t="str">
        <f t="shared" si="22"/>
        <v/>
      </c>
      <c r="G443" s="233" t="str">
        <f t="shared" si="23"/>
        <v/>
      </c>
    </row>
    <row r="444" spans="1:7" x14ac:dyDescent="0.25">
      <c r="A444" s="243" t="s">
        <v>2008</v>
      </c>
      <c r="B444" s="340"/>
      <c r="C444" s="273"/>
      <c r="D444" s="341"/>
      <c r="E444" s="244"/>
      <c r="F444" s="233" t="str">
        <f t="shared" si="22"/>
        <v/>
      </c>
      <c r="G444" s="233" t="str">
        <f t="shared" si="23"/>
        <v/>
      </c>
    </row>
    <row r="445" spans="1:7" x14ac:dyDescent="0.25">
      <c r="A445" s="243" t="s">
        <v>2009</v>
      </c>
      <c r="B445" s="340"/>
      <c r="C445" s="273"/>
      <c r="D445" s="341"/>
      <c r="E445" s="244"/>
      <c r="F445" s="233" t="str">
        <f t="shared" si="22"/>
        <v/>
      </c>
      <c r="G445" s="233" t="str">
        <f t="shared" si="23"/>
        <v/>
      </c>
    </row>
    <row r="446" spans="1:7" x14ac:dyDescent="0.25">
      <c r="A446" s="243" t="s">
        <v>2454</v>
      </c>
      <c r="B446" s="340"/>
      <c r="C446" s="273"/>
      <c r="D446" s="341"/>
      <c r="E446" s="245"/>
      <c r="F446" s="233" t="str">
        <f t="shared" si="22"/>
        <v/>
      </c>
      <c r="G446" s="233" t="str">
        <f t="shared" si="23"/>
        <v/>
      </c>
    </row>
    <row r="447" spans="1:7" x14ac:dyDescent="0.25">
      <c r="A447" s="243" t="s">
        <v>2455</v>
      </c>
      <c r="B447" s="340"/>
      <c r="C447" s="273"/>
      <c r="D447" s="341"/>
      <c r="E447" s="245"/>
      <c r="F447" s="233" t="str">
        <f t="shared" si="22"/>
        <v/>
      </c>
      <c r="G447" s="233" t="str">
        <f t="shared" si="23"/>
        <v/>
      </c>
    </row>
    <row r="448" spans="1:7" x14ac:dyDescent="0.25">
      <c r="A448" s="243" t="s">
        <v>2456</v>
      </c>
      <c r="B448" s="340"/>
      <c r="C448" s="273"/>
      <c r="D448" s="341"/>
      <c r="E448" s="245"/>
      <c r="F448" s="233" t="str">
        <f t="shared" si="22"/>
        <v/>
      </c>
      <c r="G448" s="233" t="str">
        <f t="shared" si="23"/>
        <v/>
      </c>
    </row>
    <row r="449" spans="1:7" x14ac:dyDescent="0.25">
      <c r="A449" s="243" t="s">
        <v>2457</v>
      </c>
      <c r="B449" s="340"/>
      <c r="C449" s="273"/>
      <c r="D449" s="341"/>
      <c r="E449" s="245"/>
      <c r="F449" s="233" t="str">
        <f t="shared" si="22"/>
        <v/>
      </c>
      <c r="G449" s="233" t="str">
        <f t="shared" si="23"/>
        <v/>
      </c>
    </row>
    <row r="450" spans="1:7" x14ac:dyDescent="0.25">
      <c r="A450" s="243" t="s">
        <v>2458</v>
      </c>
      <c r="B450" s="340"/>
      <c r="C450" s="273"/>
      <c r="D450" s="341"/>
      <c r="E450" s="245"/>
      <c r="F450" s="233" t="str">
        <f t="shared" si="22"/>
        <v/>
      </c>
      <c r="G450" s="233" t="str">
        <f t="shared" si="23"/>
        <v/>
      </c>
    </row>
    <row r="451" spans="1:7" x14ac:dyDescent="0.25">
      <c r="A451" s="243" t="s">
        <v>2459</v>
      </c>
      <c r="B451" s="340"/>
      <c r="C451" s="273"/>
      <c r="D451" s="341"/>
      <c r="E451" s="245"/>
      <c r="F451" s="233" t="str">
        <f t="shared" si="22"/>
        <v/>
      </c>
      <c r="G451" s="233" t="str">
        <f t="shared" si="23"/>
        <v/>
      </c>
    </row>
    <row r="452" spans="1:7" x14ac:dyDescent="0.25">
      <c r="A452" s="243" t="s">
        <v>2460</v>
      </c>
      <c r="B452" s="340"/>
      <c r="C452" s="273"/>
      <c r="D452" s="341"/>
      <c r="E452" s="243"/>
      <c r="F452" s="233" t="str">
        <f t="shared" si="22"/>
        <v/>
      </c>
      <c r="G452" s="233" t="str">
        <f t="shared" si="23"/>
        <v/>
      </c>
    </row>
    <row r="453" spans="1:7" x14ac:dyDescent="0.25">
      <c r="A453" s="243" t="s">
        <v>2461</v>
      </c>
      <c r="B453" s="340"/>
      <c r="C453" s="273"/>
      <c r="D453" s="341"/>
      <c r="E453" s="221"/>
      <c r="F453" s="233" t="str">
        <f t="shared" si="22"/>
        <v/>
      </c>
      <c r="G453" s="233" t="str">
        <f t="shared" si="23"/>
        <v/>
      </c>
    </row>
    <row r="454" spans="1:7" x14ac:dyDescent="0.25">
      <c r="A454" s="243" t="s">
        <v>2462</v>
      </c>
      <c r="B454" s="340"/>
      <c r="C454" s="273"/>
      <c r="D454" s="341"/>
      <c r="E454" s="221"/>
      <c r="F454" s="233" t="str">
        <f t="shared" si="22"/>
        <v/>
      </c>
      <c r="G454" s="233" t="str">
        <f t="shared" si="23"/>
        <v/>
      </c>
    </row>
    <row r="455" spans="1:7" x14ac:dyDescent="0.25">
      <c r="A455" s="243" t="s">
        <v>2463</v>
      </c>
      <c r="B455" s="340"/>
      <c r="C455" s="273"/>
      <c r="D455" s="341"/>
      <c r="E455" s="221"/>
      <c r="F455" s="233" t="str">
        <f t="shared" si="22"/>
        <v/>
      </c>
      <c r="G455" s="233" t="str">
        <f t="shared" si="23"/>
        <v/>
      </c>
    </row>
    <row r="456" spans="1:7" x14ac:dyDescent="0.25">
      <c r="A456" s="243" t="s">
        <v>2464</v>
      </c>
      <c r="B456" s="340"/>
      <c r="C456" s="273"/>
      <c r="D456" s="341"/>
      <c r="E456" s="221"/>
      <c r="F456" s="233" t="str">
        <f t="shared" si="22"/>
        <v/>
      </c>
      <c r="G456" s="233" t="str">
        <f t="shared" si="23"/>
        <v/>
      </c>
    </row>
    <row r="457" spans="1:7" x14ac:dyDescent="0.25">
      <c r="A457" s="243" t="s">
        <v>2465</v>
      </c>
      <c r="B457" s="340"/>
      <c r="C457" s="273"/>
      <c r="D457" s="341"/>
      <c r="E457" s="221"/>
      <c r="F457" s="233" t="str">
        <f t="shared" si="22"/>
        <v/>
      </c>
      <c r="G457" s="233" t="str">
        <f t="shared" si="23"/>
        <v/>
      </c>
    </row>
    <row r="458" spans="1:7" x14ac:dyDescent="0.25">
      <c r="A458" s="243" t="s">
        <v>2466</v>
      </c>
      <c r="B458" s="340"/>
      <c r="C458" s="273"/>
      <c r="D458" s="341"/>
      <c r="E458" s="221"/>
      <c r="F458" s="233" t="str">
        <f t="shared" si="22"/>
        <v/>
      </c>
      <c r="G458" s="233" t="str">
        <f t="shared" si="23"/>
        <v/>
      </c>
    </row>
    <row r="459" spans="1:7" x14ac:dyDescent="0.25">
      <c r="A459" s="243" t="s">
        <v>2467</v>
      </c>
      <c r="B459" s="340"/>
      <c r="C459" s="273"/>
      <c r="D459" s="341"/>
      <c r="E459" s="221"/>
      <c r="F459" s="233" t="str">
        <f t="shared" si="22"/>
        <v/>
      </c>
      <c r="G459" s="233" t="str">
        <f t="shared" si="23"/>
        <v/>
      </c>
    </row>
    <row r="460" spans="1:7" x14ac:dyDescent="0.25">
      <c r="A460" s="243" t="s">
        <v>2468</v>
      </c>
      <c r="B460" s="340"/>
      <c r="C460" s="273"/>
      <c r="D460" s="341"/>
      <c r="E460" s="221"/>
      <c r="F460" s="233" t="str">
        <f t="shared" si="22"/>
        <v/>
      </c>
      <c r="G460" s="233" t="str">
        <f t="shared" si="23"/>
        <v/>
      </c>
    </row>
    <row r="461" spans="1:7" x14ac:dyDescent="0.25">
      <c r="A461" s="243" t="s">
        <v>2469</v>
      </c>
      <c r="B461" s="245" t="s">
        <v>148</v>
      </c>
      <c r="C461" s="289">
        <f>SUM(C437:C460)</f>
        <v>1498.5207147799997</v>
      </c>
      <c r="D461" s="243">
        <f>SUM(D437:D460)</f>
        <v>130</v>
      </c>
      <c r="E461" s="221"/>
      <c r="F461" s="228">
        <f>SUM(F437:F460)</f>
        <v>1</v>
      </c>
      <c r="G461" s="228">
        <f>SUM(G437:G460)</f>
        <v>1</v>
      </c>
    </row>
    <row r="462" spans="1:7" x14ac:dyDescent="0.25">
      <c r="A462" s="266"/>
      <c r="B462" s="266" t="s">
        <v>2400</v>
      </c>
      <c r="C462" s="266" t="s">
        <v>686</v>
      </c>
      <c r="D462" s="266" t="s">
        <v>687</v>
      </c>
      <c r="E462" s="266"/>
      <c r="F462" s="266" t="s">
        <v>516</v>
      </c>
      <c r="G462" s="266" t="s">
        <v>688</v>
      </c>
    </row>
    <row r="463" spans="1:7" x14ac:dyDescent="0.25">
      <c r="A463" s="243" t="s">
        <v>2011</v>
      </c>
      <c r="B463" s="243" t="s">
        <v>719</v>
      </c>
      <c r="C463" s="303" t="s">
        <v>1242</v>
      </c>
      <c r="D463" s="243"/>
      <c r="E463" s="243"/>
      <c r="F463" s="243"/>
      <c r="G463" s="243"/>
    </row>
    <row r="464" spans="1:7" x14ac:dyDescent="0.25">
      <c r="A464" s="243"/>
      <c r="B464" s="243"/>
      <c r="C464" s="243"/>
      <c r="D464" s="243"/>
      <c r="E464" s="243"/>
      <c r="F464" s="243"/>
      <c r="G464" s="243"/>
    </row>
    <row r="465" spans="1:7" x14ac:dyDescent="0.25">
      <c r="A465" s="243"/>
      <c r="B465" s="245" t="s">
        <v>720</v>
      </c>
      <c r="C465" s="243"/>
      <c r="D465" s="243"/>
      <c r="E465" s="243"/>
      <c r="F465" s="243"/>
      <c r="G465" s="243"/>
    </row>
    <row r="466" spans="1:7" x14ac:dyDescent="0.25">
      <c r="A466" s="243" t="s">
        <v>2012</v>
      </c>
      <c r="B466" s="243" t="s">
        <v>722</v>
      </c>
      <c r="C466" s="303" t="s">
        <v>1242</v>
      </c>
      <c r="D466" s="303" t="s">
        <v>1242</v>
      </c>
      <c r="E466" s="243"/>
      <c r="F466" s="233" t="str">
        <f>IF($C$474=0,"",IF(C466="[for completion]","",IF(C466="","",C466/$C$474)))</f>
        <v/>
      </c>
      <c r="G466" s="233" t="str">
        <f>IF($D$474=0,"",IF(D466="[for completion]","",IF(D466="","",D466/$D$474)))</f>
        <v/>
      </c>
    </row>
    <row r="467" spans="1:7" x14ac:dyDescent="0.25">
      <c r="A467" s="243" t="s">
        <v>2013</v>
      </c>
      <c r="B467" s="243" t="s">
        <v>724</v>
      </c>
      <c r="C467" s="303" t="s">
        <v>1242</v>
      </c>
      <c r="D467" s="303" t="s">
        <v>1242</v>
      </c>
      <c r="E467" s="243"/>
      <c r="F467" s="233" t="str">
        <f t="shared" ref="F467:F473" si="24">IF($C$474=0,"",IF(C467="[for completion]","",IF(C467="","",C467/$C$474)))</f>
        <v/>
      </c>
      <c r="G467" s="233" t="str">
        <f t="shared" ref="G467:G473" si="25">IF($D$474=0,"",IF(D467="[for completion]","",IF(D467="","",D467/$D$474)))</f>
        <v/>
      </c>
    </row>
    <row r="468" spans="1:7" x14ac:dyDescent="0.25">
      <c r="A468" s="243" t="s">
        <v>2014</v>
      </c>
      <c r="B468" s="243" t="s">
        <v>726</v>
      </c>
      <c r="C468" s="303" t="s">
        <v>1242</v>
      </c>
      <c r="D468" s="303" t="s">
        <v>1242</v>
      </c>
      <c r="E468" s="243"/>
      <c r="F468" s="233" t="str">
        <f t="shared" si="24"/>
        <v/>
      </c>
      <c r="G468" s="233" t="str">
        <f t="shared" si="25"/>
        <v/>
      </c>
    </row>
    <row r="469" spans="1:7" x14ac:dyDescent="0.25">
      <c r="A469" s="243" t="s">
        <v>2015</v>
      </c>
      <c r="B469" s="243" t="s">
        <v>728</v>
      </c>
      <c r="C469" s="303" t="s">
        <v>1242</v>
      </c>
      <c r="D469" s="303" t="s">
        <v>1242</v>
      </c>
      <c r="E469" s="243"/>
      <c r="F469" s="233" t="str">
        <f t="shared" si="24"/>
        <v/>
      </c>
      <c r="G469" s="233" t="str">
        <f t="shared" si="25"/>
        <v/>
      </c>
    </row>
    <row r="470" spans="1:7" x14ac:dyDescent="0.25">
      <c r="A470" s="243" t="s">
        <v>2016</v>
      </c>
      <c r="B470" s="243" t="s">
        <v>730</v>
      </c>
      <c r="C470" s="303" t="s">
        <v>1242</v>
      </c>
      <c r="D470" s="303" t="s">
        <v>1242</v>
      </c>
      <c r="E470" s="243"/>
      <c r="F470" s="233" t="str">
        <f t="shared" si="24"/>
        <v/>
      </c>
      <c r="G470" s="233" t="str">
        <f t="shared" si="25"/>
        <v/>
      </c>
    </row>
    <row r="471" spans="1:7" x14ac:dyDescent="0.25">
      <c r="A471" s="243" t="s">
        <v>2017</v>
      </c>
      <c r="B471" s="243" t="s">
        <v>732</v>
      </c>
      <c r="C471" s="303" t="s">
        <v>1242</v>
      </c>
      <c r="D471" s="303" t="s">
        <v>1242</v>
      </c>
      <c r="E471" s="243"/>
      <c r="F471" s="233" t="str">
        <f t="shared" si="24"/>
        <v/>
      </c>
      <c r="G471" s="233" t="str">
        <f t="shared" si="25"/>
        <v/>
      </c>
    </row>
    <row r="472" spans="1:7" x14ac:dyDescent="0.25">
      <c r="A472" s="243" t="s">
        <v>2018</v>
      </c>
      <c r="B472" s="243" t="s">
        <v>734</v>
      </c>
      <c r="C472" s="303" t="s">
        <v>1242</v>
      </c>
      <c r="D472" s="303" t="s">
        <v>1242</v>
      </c>
      <c r="E472" s="243"/>
      <c r="F472" s="233" t="str">
        <f t="shared" si="24"/>
        <v/>
      </c>
      <c r="G472" s="233" t="str">
        <f t="shared" si="25"/>
        <v/>
      </c>
    </row>
    <row r="473" spans="1:7" x14ac:dyDescent="0.25">
      <c r="A473" s="243" t="s">
        <v>2019</v>
      </c>
      <c r="B473" s="243" t="s">
        <v>736</v>
      </c>
      <c r="C473" s="303" t="s">
        <v>1242</v>
      </c>
      <c r="D473" s="303" t="s">
        <v>1242</v>
      </c>
      <c r="E473" s="243"/>
      <c r="F473" s="233" t="str">
        <f t="shared" si="24"/>
        <v/>
      </c>
      <c r="G473" s="233" t="str">
        <f t="shared" si="25"/>
        <v/>
      </c>
    </row>
    <row r="474" spans="1:7" x14ac:dyDescent="0.25">
      <c r="A474" s="243" t="s">
        <v>2020</v>
      </c>
      <c r="B474" s="288" t="s">
        <v>148</v>
      </c>
      <c r="C474" s="276">
        <f>SUM(C466:C473)</f>
        <v>0</v>
      </c>
      <c r="D474" s="290">
        <f>SUM(D466:D473)</f>
        <v>0</v>
      </c>
      <c r="E474" s="243"/>
      <c r="F474" s="240">
        <f>SUM(F466:F473)</f>
        <v>0</v>
      </c>
      <c r="G474" s="240">
        <f>SUM(G466:G473)</f>
        <v>0</v>
      </c>
    </row>
    <row r="475" spans="1:7" x14ac:dyDescent="0.25">
      <c r="A475" s="243" t="s">
        <v>2021</v>
      </c>
      <c r="B475" s="272" t="s">
        <v>739</v>
      </c>
      <c r="C475" s="273"/>
      <c r="D475" s="341"/>
      <c r="E475" s="243"/>
      <c r="F475" s="233" t="s">
        <v>1712</v>
      </c>
      <c r="G475" s="233" t="s">
        <v>1712</v>
      </c>
    </row>
    <row r="476" spans="1:7" x14ac:dyDescent="0.25">
      <c r="A476" s="243" t="s">
        <v>2022</v>
      </c>
      <c r="B476" s="272" t="s">
        <v>741</v>
      </c>
      <c r="C476" s="273"/>
      <c r="D476" s="341"/>
      <c r="E476" s="243"/>
      <c r="F476" s="233" t="s">
        <v>1712</v>
      </c>
      <c r="G476" s="233" t="s">
        <v>1712</v>
      </c>
    </row>
    <row r="477" spans="1:7" x14ac:dyDescent="0.25">
      <c r="A477" s="243" t="s">
        <v>2023</v>
      </c>
      <c r="B477" s="272" t="s">
        <v>743</v>
      </c>
      <c r="C477" s="273"/>
      <c r="D477" s="341"/>
      <c r="E477" s="243"/>
      <c r="F477" s="233" t="s">
        <v>1712</v>
      </c>
      <c r="G477" s="233" t="s">
        <v>1712</v>
      </c>
    </row>
    <row r="478" spans="1:7" x14ac:dyDescent="0.25">
      <c r="A478" s="243" t="s">
        <v>2096</v>
      </c>
      <c r="B478" s="272" t="s">
        <v>745</v>
      </c>
      <c r="C478" s="273"/>
      <c r="D478" s="341"/>
      <c r="E478" s="243"/>
      <c r="F478" s="233" t="s">
        <v>1712</v>
      </c>
      <c r="G478" s="233" t="s">
        <v>1712</v>
      </c>
    </row>
    <row r="479" spans="1:7" x14ac:dyDescent="0.25">
      <c r="A479" s="243" t="s">
        <v>2097</v>
      </c>
      <c r="B479" s="272" t="s">
        <v>747</v>
      </c>
      <c r="C479" s="273"/>
      <c r="D479" s="341"/>
      <c r="E479" s="243"/>
      <c r="F479" s="233" t="s">
        <v>1712</v>
      </c>
      <c r="G479" s="233" t="s">
        <v>1712</v>
      </c>
    </row>
    <row r="480" spans="1:7" x14ac:dyDescent="0.25">
      <c r="A480" s="243" t="s">
        <v>2098</v>
      </c>
      <c r="B480" s="272" t="s">
        <v>749</v>
      </c>
      <c r="C480" s="273"/>
      <c r="D480" s="341"/>
      <c r="E480" s="243"/>
      <c r="F480" s="233" t="s">
        <v>1712</v>
      </c>
      <c r="G480" s="233" t="s">
        <v>1712</v>
      </c>
    </row>
    <row r="481" spans="1:7" x14ac:dyDescent="0.25">
      <c r="A481" s="243" t="s">
        <v>2099</v>
      </c>
      <c r="B481" s="272"/>
      <c r="C481" s="243"/>
      <c r="D481" s="243"/>
      <c r="E481" s="243"/>
      <c r="F481" s="292"/>
      <c r="G481" s="292"/>
    </row>
    <row r="482" spans="1:7" x14ac:dyDescent="0.25">
      <c r="A482" s="243" t="s">
        <v>2100</v>
      </c>
      <c r="B482" s="272"/>
      <c r="C482" s="243"/>
      <c r="D482" s="243"/>
      <c r="E482" s="243"/>
      <c r="F482" s="292"/>
      <c r="G482" s="292"/>
    </row>
    <row r="483" spans="1:7" x14ac:dyDescent="0.25">
      <c r="A483" s="243" t="s">
        <v>2101</v>
      </c>
      <c r="B483" s="272"/>
      <c r="C483" s="243"/>
      <c r="D483" s="243"/>
      <c r="E483" s="243"/>
      <c r="F483" s="221"/>
      <c r="G483" s="221"/>
    </row>
    <row r="484" spans="1:7" x14ac:dyDescent="0.25">
      <c r="A484" s="266"/>
      <c r="B484" s="266" t="s">
        <v>2470</v>
      </c>
      <c r="C484" s="266" t="s">
        <v>686</v>
      </c>
      <c r="D484" s="266" t="s">
        <v>687</v>
      </c>
      <c r="E484" s="266"/>
      <c r="F484" s="266" t="s">
        <v>516</v>
      </c>
      <c r="G484" s="266" t="s">
        <v>688</v>
      </c>
    </row>
    <row r="485" spans="1:7" x14ac:dyDescent="0.25">
      <c r="A485" s="243" t="s">
        <v>2024</v>
      </c>
      <c r="B485" s="243" t="s">
        <v>719</v>
      </c>
      <c r="C485" s="303">
        <v>0.72447672295476517</v>
      </c>
      <c r="D485" s="243"/>
      <c r="E485" s="243"/>
      <c r="F485" s="243"/>
      <c r="G485" s="243"/>
    </row>
    <row r="486" spans="1:7" x14ac:dyDescent="0.25">
      <c r="A486" s="243"/>
      <c r="B486" s="243"/>
      <c r="C486" s="243"/>
      <c r="D486" s="243"/>
      <c r="E486" s="243"/>
      <c r="F486" s="243"/>
      <c r="G486" s="243"/>
    </row>
    <row r="487" spans="1:7" x14ac:dyDescent="0.25">
      <c r="A487" s="243"/>
      <c r="B487" s="245" t="s">
        <v>720</v>
      </c>
      <c r="C487" s="243"/>
      <c r="D487" s="243"/>
      <c r="E487" s="243"/>
      <c r="F487" s="243"/>
      <c r="G487" s="243"/>
    </row>
    <row r="488" spans="1:7" x14ac:dyDescent="0.25">
      <c r="A488" s="243" t="s">
        <v>2025</v>
      </c>
      <c r="B488" s="243" t="s">
        <v>722</v>
      </c>
      <c r="C488" s="273">
        <v>1000.7895220430472</v>
      </c>
      <c r="D488" s="303" t="s">
        <v>1242</v>
      </c>
      <c r="E488" s="243"/>
      <c r="F488" s="233">
        <f>IF($C$496=0,"",IF(C488="[for completion]","",IF(C488="","",C488/$C$496)))</f>
        <v>0.66785164340552616</v>
      </c>
      <c r="G488" s="233" t="str">
        <f>IF($D$496=0,"",IF(D488="[for completion]","",IF(D488="","",D488/$D$496)))</f>
        <v/>
      </c>
    </row>
    <row r="489" spans="1:7" x14ac:dyDescent="0.25">
      <c r="A489" s="243" t="s">
        <v>2026</v>
      </c>
      <c r="B489" s="243" t="s">
        <v>724</v>
      </c>
      <c r="C489" s="273">
        <v>211.7924924830364</v>
      </c>
      <c r="D489" s="303" t="s">
        <v>1242</v>
      </c>
      <c r="E489" s="243"/>
      <c r="F489" s="233">
        <f t="shared" ref="F489:F495" si="26">IF($C$496=0,"",IF(C489="[for completion]","",IF(C489="","",C489/$C$496)))</f>
        <v>0.14133437755922504</v>
      </c>
      <c r="G489" s="233" t="str">
        <f t="shared" ref="G489:G495" si="27">IF($D$496=0,"",IF(D489="[for completion]","",IF(D489="","",D489/$D$496)))</f>
        <v/>
      </c>
    </row>
    <row r="490" spans="1:7" x14ac:dyDescent="0.25">
      <c r="A490" s="243" t="s">
        <v>2027</v>
      </c>
      <c r="B490" s="243" t="s">
        <v>726</v>
      </c>
      <c r="C490" s="273">
        <v>130.13143730285086</v>
      </c>
      <c r="D490" s="303" t="s">
        <v>1242</v>
      </c>
      <c r="E490" s="243"/>
      <c r="F490" s="233">
        <f t="shared" si="26"/>
        <v>8.6839932220727153E-2</v>
      </c>
      <c r="G490" s="233" t="str">
        <f t="shared" si="27"/>
        <v/>
      </c>
    </row>
    <row r="491" spans="1:7" x14ac:dyDescent="0.25">
      <c r="A491" s="243" t="s">
        <v>2028</v>
      </c>
      <c r="B491" s="243" t="s">
        <v>728</v>
      </c>
      <c r="C491" s="273">
        <v>86.262183092219132</v>
      </c>
      <c r="D491" s="303" t="s">
        <v>1242</v>
      </c>
      <c r="E491" s="243"/>
      <c r="F491" s="233">
        <f t="shared" si="26"/>
        <v>5.756489199075461E-2</v>
      </c>
      <c r="G491" s="233" t="str">
        <f t="shared" si="27"/>
        <v/>
      </c>
    </row>
    <row r="492" spans="1:7" x14ac:dyDescent="0.25">
      <c r="A492" s="243" t="s">
        <v>2029</v>
      </c>
      <c r="B492" s="243" t="s">
        <v>730</v>
      </c>
      <c r="C492" s="273">
        <v>43.670697712621681</v>
      </c>
      <c r="D492" s="303" t="s">
        <v>1242</v>
      </c>
      <c r="E492" s="243"/>
      <c r="F492" s="233">
        <f t="shared" si="26"/>
        <v>2.9142538559457299E-2</v>
      </c>
      <c r="G492" s="233" t="str">
        <f t="shared" si="27"/>
        <v/>
      </c>
    </row>
    <row r="493" spans="1:7" x14ac:dyDescent="0.25">
      <c r="A493" s="243" t="s">
        <v>2030</v>
      </c>
      <c r="B493" s="243" t="s">
        <v>732</v>
      </c>
      <c r="C493" s="273">
        <v>14.976523019965907</v>
      </c>
      <c r="D493" s="303" t="s">
        <v>1242</v>
      </c>
      <c r="E493" s="243"/>
      <c r="F493" s="233">
        <f t="shared" si="26"/>
        <v>9.9942048663402196E-3</v>
      </c>
      <c r="G493" s="233" t="str">
        <f t="shared" si="27"/>
        <v/>
      </c>
    </row>
    <row r="494" spans="1:7" x14ac:dyDescent="0.25">
      <c r="A494" s="243" t="s">
        <v>2031</v>
      </c>
      <c r="B494" s="243" t="s">
        <v>734</v>
      </c>
      <c r="C494" s="273">
        <v>1.9723018924703308</v>
      </c>
      <c r="D494" s="303" t="s">
        <v>1242</v>
      </c>
      <c r="E494" s="243"/>
      <c r="F494" s="233">
        <f t="shared" si="26"/>
        <v>1.3161659181734344E-3</v>
      </c>
      <c r="G494" s="233" t="str">
        <f t="shared" si="27"/>
        <v/>
      </c>
    </row>
    <row r="495" spans="1:7" x14ac:dyDescent="0.25">
      <c r="A495" s="243" t="s">
        <v>2032</v>
      </c>
      <c r="B495" s="243" t="s">
        <v>736</v>
      </c>
      <c r="C495" s="273">
        <v>8.9255572337891635</v>
      </c>
      <c r="D495" s="303" t="s">
        <v>1242</v>
      </c>
      <c r="E495" s="243"/>
      <c r="F495" s="233">
        <f t="shared" si="26"/>
        <v>5.9562454797960759E-3</v>
      </c>
      <c r="G495" s="233" t="str">
        <f t="shared" si="27"/>
        <v/>
      </c>
    </row>
    <row r="496" spans="1:7" x14ac:dyDescent="0.25">
      <c r="A496" s="243" t="s">
        <v>2033</v>
      </c>
      <c r="B496" s="288" t="s">
        <v>148</v>
      </c>
      <c r="C496" s="276">
        <f>SUM(C488:C495)</f>
        <v>1498.5207147800006</v>
      </c>
      <c r="D496" s="290">
        <f>SUM(D488:D495)</f>
        <v>0</v>
      </c>
      <c r="E496" s="243"/>
      <c r="F496" s="240">
        <f>SUM(F488:F495)</f>
        <v>1</v>
      </c>
      <c r="G496" s="240">
        <f>SUM(G488:G495)</f>
        <v>0</v>
      </c>
    </row>
    <row r="497" spans="1:7" x14ac:dyDescent="0.25">
      <c r="A497" s="243" t="s">
        <v>2102</v>
      </c>
      <c r="B497" s="272" t="s">
        <v>739</v>
      </c>
      <c r="C497" s="276"/>
      <c r="D497" s="286"/>
      <c r="E497" s="243"/>
      <c r="F497" s="233" t="s">
        <v>1712</v>
      </c>
      <c r="G497" s="233" t="s">
        <v>1712</v>
      </c>
    </row>
    <row r="498" spans="1:7" x14ac:dyDescent="0.25">
      <c r="A498" s="243" t="s">
        <v>2103</v>
      </c>
      <c r="B498" s="272" t="s">
        <v>741</v>
      </c>
      <c r="C498" s="276"/>
      <c r="D498" s="286"/>
      <c r="E498" s="243"/>
      <c r="F498" s="233" t="s">
        <v>1712</v>
      </c>
      <c r="G498" s="233" t="s">
        <v>1712</v>
      </c>
    </row>
    <row r="499" spans="1:7" x14ac:dyDescent="0.25">
      <c r="A499" s="243" t="s">
        <v>2104</v>
      </c>
      <c r="B499" s="272" t="s">
        <v>743</v>
      </c>
      <c r="C499" s="276"/>
      <c r="D499" s="286"/>
      <c r="E499" s="243"/>
      <c r="F499" s="233" t="s">
        <v>1712</v>
      </c>
      <c r="G499" s="233" t="s">
        <v>1712</v>
      </c>
    </row>
    <row r="500" spans="1:7" x14ac:dyDescent="0.25">
      <c r="A500" s="243" t="s">
        <v>2283</v>
      </c>
      <c r="B500" s="272" t="s">
        <v>745</v>
      </c>
      <c r="C500" s="276"/>
      <c r="D500" s="286"/>
      <c r="E500" s="243"/>
      <c r="F500" s="233" t="s">
        <v>1712</v>
      </c>
      <c r="G500" s="233" t="s">
        <v>1712</v>
      </c>
    </row>
    <row r="501" spans="1:7" x14ac:dyDescent="0.25">
      <c r="A501" s="243" t="s">
        <v>2284</v>
      </c>
      <c r="B501" s="272" t="s">
        <v>747</v>
      </c>
      <c r="C501" s="276"/>
      <c r="D501" s="286"/>
      <c r="E501" s="243"/>
      <c r="F501" s="233" t="s">
        <v>1712</v>
      </c>
      <c r="G501" s="233" t="s">
        <v>1712</v>
      </c>
    </row>
    <row r="502" spans="1:7" x14ac:dyDescent="0.25">
      <c r="A502" s="243" t="s">
        <v>2285</v>
      </c>
      <c r="B502" s="272" t="s">
        <v>749</v>
      </c>
      <c r="C502" s="276"/>
      <c r="D502" s="286"/>
      <c r="E502" s="243"/>
      <c r="F502" s="233" t="s">
        <v>1712</v>
      </c>
      <c r="G502" s="233" t="s">
        <v>1712</v>
      </c>
    </row>
    <row r="503" spans="1:7" x14ac:dyDescent="0.25">
      <c r="A503" s="243" t="s">
        <v>2286</v>
      </c>
      <c r="B503" s="272"/>
      <c r="C503" s="243"/>
      <c r="D503" s="243"/>
      <c r="E503" s="243"/>
      <c r="F503" s="233"/>
      <c r="G503" s="233"/>
    </row>
    <row r="504" spans="1:7" x14ac:dyDescent="0.25">
      <c r="A504" s="243" t="s">
        <v>2287</v>
      </c>
      <c r="B504" s="272"/>
      <c r="C504" s="243"/>
      <c r="D504" s="243"/>
      <c r="E504" s="243"/>
      <c r="F504" s="233"/>
      <c r="G504" s="233"/>
    </row>
    <row r="505" spans="1:7" x14ac:dyDescent="0.25">
      <c r="A505" s="243" t="s">
        <v>2288</v>
      </c>
      <c r="B505" s="272"/>
      <c r="C505" s="243"/>
      <c r="D505" s="243"/>
      <c r="E505" s="243"/>
      <c r="F505" s="233"/>
      <c r="G505" s="240"/>
    </row>
    <row r="506" spans="1:7" x14ac:dyDescent="0.25">
      <c r="A506" s="266"/>
      <c r="B506" s="266" t="s">
        <v>2471</v>
      </c>
      <c r="C506" s="266" t="s">
        <v>806</v>
      </c>
      <c r="D506" s="266"/>
      <c r="E506" s="266"/>
      <c r="F506" s="266"/>
      <c r="G506" s="266"/>
    </row>
    <row r="507" spans="1:7" x14ac:dyDescent="0.25">
      <c r="A507" s="243" t="s">
        <v>2105</v>
      </c>
      <c r="B507" s="245" t="s">
        <v>807</v>
      </c>
      <c r="C507" s="303">
        <v>0</v>
      </c>
      <c r="D507" s="303"/>
      <c r="E507" s="243"/>
      <c r="F507" s="243"/>
      <c r="G507" s="243"/>
    </row>
    <row r="508" spans="1:7" x14ac:dyDescent="0.25">
      <c r="A508" s="243" t="s">
        <v>2106</v>
      </c>
      <c r="B508" s="245" t="s">
        <v>808</v>
      </c>
      <c r="C508" s="303">
        <v>7.5675532330995261E-3</v>
      </c>
      <c r="D508" s="303"/>
      <c r="E508" s="243"/>
      <c r="F508" s="243"/>
      <c r="G508" s="243"/>
    </row>
    <row r="509" spans="1:7" x14ac:dyDescent="0.25">
      <c r="A509" s="243" t="s">
        <v>2107</v>
      </c>
      <c r="B509" s="245" t="s">
        <v>809</v>
      </c>
      <c r="C509" s="303">
        <v>0</v>
      </c>
      <c r="D509" s="303"/>
      <c r="E509" s="243"/>
      <c r="F509" s="243"/>
      <c r="G509" s="243"/>
    </row>
    <row r="510" spans="1:7" x14ac:dyDescent="0.25">
      <c r="A510" s="243" t="s">
        <v>2108</v>
      </c>
      <c r="B510" s="245" t="s">
        <v>810</v>
      </c>
      <c r="C510" s="303">
        <v>0</v>
      </c>
      <c r="D510" s="303"/>
      <c r="E510" s="243"/>
      <c r="F510" s="243"/>
      <c r="G510" s="243"/>
    </row>
    <row r="511" spans="1:7" x14ac:dyDescent="0.25">
      <c r="A511" s="243" t="s">
        <v>2109</v>
      </c>
      <c r="B511" s="245" t="s">
        <v>811</v>
      </c>
      <c r="C511" s="303">
        <v>0</v>
      </c>
      <c r="D511" s="303"/>
      <c r="E511" s="243"/>
      <c r="F511" s="243"/>
      <c r="G511" s="243"/>
    </row>
    <row r="512" spans="1:7" x14ac:dyDescent="0.25">
      <c r="A512" s="243" t="s">
        <v>2110</v>
      </c>
      <c r="B512" s="245" t="s">
        <v>812</v>
      </c>
      <c r="C512" s="303">
        <v>0</v>
      </c>
      <c r="D512" s="303"/>
      <c r="E512" s="243"/>
      <c r="F512" s="243"/>
      <c r="G512" s="243"/>
    </row>
    <row r="513" spans="1:7" x14ac:dyDescent="0.25">
      <c r="A513" s="243" t="s">
        <v>2111</v>
      </c>
      <c r="B513" s="245" t="s">
        <v>813</v>
      </c>
      <c r="C513" s="303">
        <v>0</v>
      </c>
      <c r="D513" s="303"/>
      <c r="E513" s="243"/>
      <c r="F513" s="243"/>
      <c r="G513" s="243"/>
    </row>
    <row r="514" spans="1:7" x14ac:dyDescent="0.25">
      <c r="A514" s="243" t="s">
        <v>2112</v>
      </c>
      <c r="B514" s="245" t="s">
        <v>2269</v>
      </c>
      <c r="C514" s="303">
        <v>0</v>
      </c>
      <c r="D514" s="303"/>
      <c r="E514" s="243"/>
      <c r="F514" s="243"/>
      <c r="G514" s="243"/>
    </row>
    <row r="515" spans="1:7" x14ac:dyDescent="0.25">
      <c r="A515" s="243" t="s">
        <v>2113</v>
      </c>
      <c r="B515" s="245" t="s">
        <v>2270</v>
      </c>
      <c r="C515" s="303">
        <v>0</v>
      </c>
      <c r="D515" s="303"/>
      <c r="E515" s="243"/>
      <c r="F515" s="243"/>
      <c r="G515" s="243"/>
    </row>
    <row r="516" spans="1:7" x14ac:dyDescent="0.25">
      <c r="A516" s="243" t="s">
        <v>2114</v>
      </c>
      <c r="B516" s="245" t="s">
        <v>2271</v>
      </c>
      <c r="C516" s="303">
        <v>0</v>
      </c>
      <c r="D516" s="303"/>
      <c r="E516" s="243"/>
      <c r="F516" s="243"/>
      <c r="G516" s="243"/>
    </row>
    <row r="517" spans="1:7" x14ac:dyDescent="0.25">
      <c r="A517" s="243" t="s">
        <v>2173</v>
      </c>
      <c r="B517" s="245" t="s">
        <v>814</v>
      </c>
      <c r="C517" s="303">
        <v>0</v>
      </c>
      <c r="D517" s="303"/>
      <c r="E517" s="243"/>
      <c r="F517" s="243"/>
      <c r="G517" s="243"/>
    </row>
    <row r="518" spans="1:7" x14ac:dyDescent="0.25">
      <c r="A518" s="243" t="s">
        <v>2289</v>
      </c>
      <c r="B518" s="245" t="s">
        <v>815</v>
      </c>
      <c r="C518" s="303">
        <v>0</v>
      </c>
      <c r="D518" s="303"/>
      <c r="E518" s="243"/>
      <c r="F518" s="243"/>
      <c r="G518" s="243"/>
    </row>
    <row r="519" spans="1:7" x14ac:dyDescent="0.25">
      <c r="A519" s="243" t="s">
        <v>2290</v>
      </c>
      <c r="B519" s="245" t="s">
        <v>146</v>
      </c>
      <c r="C519" s="303">
        <f>C520</f>
        <v>0.99243244676690034</v>
      </c>
      <c r="D519" s="303"/>
      <c r="E519" s="243"/>
      <c r="F519" s="243"/>
      <c r="G519" s="243"/>
    </row>
    <row r="520" spans="1:7" x14ac:dyDescent="0.25">
      <c r="A520" s="243" t="s">
        <v>2291</v>
      </c>
      <c r="B520" s="272" t="s">
        <v>2272</v>
      </c>
      <c r="C520" s="303">
        <v>0.99243244676690034</v>
      </c>
      <c r="D520" s="575"/>
      <c r="E520" s="243"/>
      <c r="F520" s="243"/>
      <c r="G520" s="243"/>
    </row>
    <row r="521" spans="1:7" x14ac:dyDescent="0.25">
      <c r="A521" s="243" t="s">
        <v>2292</v>
      </c>
      <c r="B521" s="272" t="s">
        <v>150</v>
      </c>
      <c r="C521" s="303"/>
      <c r="D521" s="575"/>
      <c r="E521" s="243"/>
      <c r="F521" s="243"/>
      <c r="G521" s="243"/>
    </row>
    <row r="522" spans="1:7" x14ac:dyDescent="0.25">
      <c r="A522" s="243" t="s">
        <v>2293</v>
      </c>
      <c r="B522" s="272" t="s">
        <v>150</v>
      </c>
      <c r="C522" s="303"/>
      <c r="D522" s="575"/>
      <c r="E522" s="243"/>
      <c r="F522" s="243"/>
      <c r="G522" s="243"/>
    </row>
    <row r="523" spans="1:7" x14ac:dyDescent="0.25">
      <c r="A523" s="243" t="s">
        <v>2472</v>
      </c>
      <c r="B523" s="272" t="s">
        <v>150</v>
      </c>
      <c r="C523" s="303"/>
      <c r="D523" s="575"/>
      <c r="E523" s="243"/>
      <c r="F523" s="243"/>
      <c r="G523" s="243"/>
    </row>
    <row r="524" spans="1:7" x14ac:dyDescent="0.25">
      <c r="A524" s="243" t="s">
        <v>2473</v>
      </c>
      <c r="B524" s="272" t="s">
        <v>150</v>
      </c>
      <c r="C524" s="303"/>
      <c r="D524" s="575"/>
      <c r="E524" s="243"/>
      <c r="F524" s="243"/>
      <c r="G524" s="243"/>
    </row>
    <row r="525" spans="1:7" x14ac:dyDescent="0.25">
      <c r="A525" s="243" t="s">
        <v>2474</v>
      </c>
      <c r="B525" s="272" t="s">
        <v>150</v>
      </c>
      <c r="C525" s="303"/>
      <c r="D525" s="575"/>
      <c r="E525" s="243"/>
      <c r="F525" s="243"/>
      <c r="G525" s="243"/>
    </row>
    <row r="526" spans="1:7" x14ac:dyDescent="0.25">
      <c r="A526" s="243" t="s">
        <v>2475</v>
      </c>
      <c r="B526" s="272" t="s">
        <v>150</v>
      </c>
      <c r="C526" s="303"/>
      <c r="D526" s="575"/>
      <c r="E526" s="243"/>
      <c r="F526" s="243"/>
      <c r="G526" s="243"/>
    </row>
    <row r="527" spans="1:7" x14ac:dyDescent="0.25">
      <c r="A527" s="243" t="s">
        <v>2476</v>
      </c>
      <c r="B527" s="272" t="s">
        <v>150</v>
      </c>
      <c r="C527" s="303"/>
      <c r="D527" s="575"/>
      <c r="E527" s="243"/>
      <c r="F527" s="243"/>
      <c r="G527" s="243"/>
    </row>
    <row r="528" spans="1:7" x14ac:dyDescent="0.25">
      <c r="A528" s="243" t="s">
        <v>2477</v>
      </c>
      <c r="B528" s="272" t="s">
        <v>150</v>
      </c>
      <c r="C528" s="303"/>
      <c r="D528" s="575"/>
      <c r="E528" s="243"/>
      <c r="F528" s="243"/>
      <c r="G528" s="243"/>
    </row>
    <row r="529" spans="1:7" x14ac:dyDescent="0.25">
      <c r="A529" s="243" t="s">
        <v>2478</v>
      </c>
      <c r="B529" s="272" t="s">
        <v>150</v>
      </c>
      <c r="C529" s="303"/>
      <c r="D529" s="575"/>
      <c r="E529" s="243"/>
      <c r="F529" s="243"/>
      <c r="G529" s="243"/>
    </row>
    <row r="530" spans="1:7" x14ac:dyDescent="0.25">
      <c r="A530" s="243" t="s">
        <v>2479</v>
      </c>
      <c r="B530" s="272" t="s">
        <v>150</v>
      </c>
      <c r="C530" s="303"/>
      <c r="D530" s="575"/>
      <c r="E530" s="243"/>
      <c r="F530" s="243"/>
      <c r="G530" s="243"/>
    </row>
    <row r="531" spans="1:7" x14ac:dyDescent="0.25">
      <c r="A531" s="243" t="s">
        <v>2480</v>
      </c>
      <c r="B531" s="272" t="s">
        <v>150</v>
      </c>
      <c r="C531" s="303"/>
      <c r="D531" s="575"/>
      <c r="E531" s="243"/>
      <c r="F531" s="243"/>
      <c r="G531" s="242"/>
    </row>
    <row r="532" spans="1:7" x14ac:dyDescent="0.25">
      <c r="A532" s="243" t="s">
        <v>2481</v>
      </c>
      <c r="B532" s="272" t="s">
        <v>150</v>
      </c>
      <c r="C532" s="303"/>
      <c r="D532" s="575"/>
      <c r="E532" s="243"/>
      <c r="F532" s="243"/>
      <c r="G532" s="242"/>
    </row>
    <row r="533" spans="1:7" x14ac:dyDescent="0.25">
      <c r="A533" s="243" t="s">
        <v>2482</v>
      </c>
      <c r="B533" s="272" t="s">
        <v>150</v>
      </c>
      <c r="C533" s="303"/>
      <c r="D533" s="575"/>
      <c r="E533" s="243"/>
      <c r="F533" s="243"/>
      <c r="G533" s="242"/>
    </row>
    <row r="534" spans="1:7" x14ac:dyDescent="0.25">
      <c r="A534" s="266"/>
      <c r="B534" s="266" t="s">
        <v>2483</v>
      </c>
      <c r="C534" s="266" t="s">
        <v>113</v>
      </c>
      <c r="D534" s="266" t="s">
        <v>1701</v>
      </c>
      <c r="E534" s="266"/>
      <c r="F534" s="266" t="s">
        <v>516</v>
      </c>
      <c r="G534" s="266" t="s">
        <v>2010</v>
      </c>
    </row>
    <row r="535" spans="1:7" x14ac:dyDescent="0.25">
      <c r="A535" s="243" t="s">
        <v>2174</v>
      </c>
      <c r="B535" s="340" t="s">
        <v>2787</v>
      </c>
      <c r="C535" s="273">
        <v>163.45905342999998</v>
      </c>
      <c r="D535" s="575">
        <v>16</v>
      </c>
      <c r="E535" s="246"/>
      <c r="F535" s="233">
        <f>IF($C$553=0,"",IF(C535="[for completion]","",IF(C535="","",C535/$C$553)))</f>
        <v>0.10908027618023131</v>
      </c>
      <c r="G535" s="233">
        <f>IF($D$553=0,"",IF(D535="[for completion]","",IF(D535="","",D535/$D$553)))</f>
        <v>0.16161616161616163</v>
      </c>
    </row>
    <row r="536" spans="1:7" x14ac:dyDescent="0.25">
      <c r="A536" s="243" t="s">
        <v>2175</v>
      </c>
      <c r="B536" s="340" t="s">
        <v>2739</v>
      </c>
      <c r="C536" s="273">
        <v>20.482148859999999</v>
      </c>
      <c r="D536" s="575">
        <v>3</v>
      </c>
      <c r="E536" s="246"/>
      <c r="F536" s="233">
        <f t="shared" ref="F536:F552" si="28">IF($C$553=0,"",IF(C536="[for completion]","",IF(C536="","",C536/$C$553)))</f>
        <v>1.3668245395598029E-2</v>
      </c>
      <c r="G536" s="233">
        <f t="shared" ref="G536:G552" si="29">IF($D$553=0,"",IF(D536="[for completion]","",IF(D536="","",D536/$D$553)))</f>
        <v>3.0303030303030304E-2</v>
      </c>
    </row>
    <row r="537" spans="1:7" x14ac:dyDescent="0.25">
      <c r="A537" s="243" t="s">
        <v>2176</v>
      </c>
      <c r="B537" s="340" t="s">
        <v>2740</v>
      </c>
      <c r="C537" s="273"/>
      <c r="D537" s="575"/>
      <c r="E537" s="246"/>
      <c r="F537" s="233" t="str">
        <f t="shared" si="28"/>
        <v/>
      </c>
      <c r="G537" s="233" t="str">
        <f t="shared" si="29"/>
        <v/>
      </c>
    </row>
    <row r="538" spans="1:7" x14ac:dyDescent="0.25">
      <c r="A538" s="243" t="s">
        <v>2177</v>
      </c>
      <c r="B538" s="340" t="s">
        <v>2741</v>
      </c>
      <c r="C538" s="273"/>
      <c r="D538" s="575"/>
      <c r="E538" s="246"/>
      <c r="F538" s="233" t="str">
        <f t="shared" si="28"/>
        <v/>
      </c>
      <c r="G538" s="233" t="str">
        <f t="shared" si="29"/>
        <v/>
      </c>
    </row>
    <row r="539" spans="1:7" x14ac:dyDescent="0.25">
      <c r="A539" s="243" t="s">
        <v>2178</v>
      </c>
      <c r="B539" s="340" t="s">
        <v>2742</v>
      </c>
      <c r="C539" s="273"/>
      <c r="D539" s="575"/>
      <c r="E539" s="246"/>
      <c r="F539" s="233" t="str">
        <f t="shared" si="28"/>
        <v/>
      </c>
      <c r="G539" s="233" t="str">
        <f t="shared" si="29"/>
        <v/>
      </c>
    </row>
    <row r="540" spans="1:7" x14ac:dyDescent="0.25">
      <c r="A540" s="243" t="s">
        <v>2294</v>
      </c>
      <c r="B540" s="340" t="s">
        <v>2743</v>
      </c>
      <c r="C540" s="273"/>
      <c r="D540" s="575"/>
      <c r="E540" s="246"/>
      <c r="F540" s="233" t="str">
        <f t="shared" si="28"/>
        <v/>
      </c>
      <c r="G540" s="233" t="str">
        <f t="shared" si="29"/>
        <v/>
      </c>
    </row>
    <row r="541" spans="1:7" x14ac:dyDescent="0.25">
      <c r="A541" s="243" t="s">
        <v>2295</v>
      </c>
      <c r="B541" s="340" t="s">
        <v>3123</v>
      </c>
      <c r="C541" s="273"/>
      <c r="D541" s="575"/>
      <c r="E541" s="246"/>
      <c r="F541" s="233" t="str">
        <f t="shared" si="28"/>
        <v/>
      </c>
      <c r="G541" s="233" t="str">
        <f t="shared" si="29"/>
        <v/>
      </c>
    </row>
    <row r="542" spans="1:7" x14ac:dyDescent="0.25">
      <c r="A542" s="243" t="s">
        <v>2296</v>
      </c>
      <c r="B542" s="340" t="s">
        <v>2745</v>
      </c>
      <c r="C542" s="273">
        <v>1072.8747634099996</v>
      </c>
      <c r="D542" s="575">
        <v>49</v>
      </c>
      <c r="E542" s="246"/>
      <c r="F542" s="233">
        <f t="shared" si="28"/>
        <v>0.71595591093814814</v>
      </c>
      <c r="G542" s="233">
        <f t="shared" si="29"/>
        <v>0.49494949494949497</v>
      </c>
    </row>
    <row r="543" spans="1:7" x14ac:dyDescent="0.25">
      <c r="A543" s="243" t="s">
        <v>2297</v>
      </c>
      <c r="B543" s="340" t="s">
        <v>2746</v>
      </c>
      <c r="C543" s="273">
        <v>241.70474907999997</v>
      </c>
      <c r="D543" s="575">
        <v>31</v>
      </c>
      <c r="E543" s="246"/>
      <c r="F543" s="233">
        <f t="shared" si="28"/>
        <v>0.16129556748602239</v>
      </c>
      <c r="G543" s="233">
        <f t="shared" si="29"/>
        <v>0.31313131313131315</v>
      </c>
    </row>
    <row r="544" spans="1:7" x14ac:dyDescent="0.25">
      <c r="A544" s="243" t="s">
        <v>2298</v>
      </c>
      <c r="B544" s="340" t="s">
        <v>2747</v>
      </c>
      <c r="C544" s="273"/>
      <c r="D544" s="575"/>
      <c r="E544" s="246"/>
      <c r="F544" s="233" t="str">
        <f t="shared" si="28"/>
        <v/>
      </c>
      <c r="G544" s="233" t="str">
        <f t="shared" si="29"/>
        <v/>
      </c>
    </row>
    <row r="545" spans="1:7" x14ac:dyDescent="0.25">
      <c r="A545" s="243" t="s">
        <v>2299</v>
      </c>
      <c r="B545" s="340" t="s">
        <v>2748</v>
      </c>
      <c r="C545" s="273"/>
      <c r="D545" s="575"/>
      <c r="E545" s="246"/>
      <c r="F545" s="233" t="str">
        <f t="shared" si="28"/>
        <v/>
      </c>
      <c r="G545" s="233" t="str">
        <f t="shared" si="29"/>
        <v/>
      </c>
    </row>
    <row r="546" spans="1:7" x14ac:dyDescent="0.25">
      <c r="A546" s="243" t="s">
        <v>2300</v>
      </c>
      <c r="B546" s="340" t="s">
        <v>2749</v>
      </c>
      <c r="C546" s="273"/>
      <c r="D546" s="575"/>
      <c r="E546" s="246"/>
      <c r="F546" s="233" t="str">
        <f t="shared" si="28"/>
        <v/>
      </c>
      <c r="G546" s="233" t="str">
        <f t="shared" si="29"/>
        <v/>
      </c>
    </row>
    <row r="547" spans="1:7" x14ac:dyDescent="0.25">
      <c r="A547" s="243" t="s">
        <v>2301</v>
      </c>
      <c r="B547" s="340" t="s">
        <v>2750</v>
      </c>
      <c r="C547" s="273"/>
      <c r="D547" s="575"/>
      <c r="E547" s="246"/>
      <c r="F547" s="233" t="str">
        <f t="shared" si="28"/>
        <v/>
      </c>
      <c r="G547" s="233" t="str">
        <f t="shared" si="29"/>
        <v/>
      </c>
    </row>
    <row r="548" spans="1:7" x14ac:dyDescent="0.25">
      <c r="A548" s="243" t="s">
        <v>2302</v>
      </c>
      <c r="B548" s="340" t="s">
        <v>2751</v>
      </c>
      <c r="C548" s="273"/>
      <c r="D548" s="575"/>
      <c r="E548" s="246"/>
      <c r="F548" s="233" t="str">
        <f t="shared" si="28"/>
        <v/>
      </c>
      <c r="G548" s="233" t="str">
        <f t="shared" si="29"/>
        <v/>
      </c>
    </row>
    <row r="549" spans="1:7" x14ac:dyDescent="0.25">
      <c r="A549" s="243" t="s">
        <v>2303</v>
      </c>
      <c r="B549" s="340"/>
      <c r="C549" s="273"/>
      <c r="D549" s="575"/>
      <c r="E549" s="246"/>
      <c r="F549" s="233" t="str">
        <f t="shared" si="28"/>
        <v/>
      </c>
      <c r="G549" s="233" t="str">
        <f t="shared" si="29"/>
        <v/>
      </c>
    </row>
    <row r="550" spans="1:7" x14ac:dyDescent="0.25">
      <c r="A550" s="243" t="s">
        <v>2304</v>
      </c>
      <c r="B550" s="340"/>
      <c r="C550" s="273"/>
      <c r="D550" s="575"/>
      <c r="E550" s="246"/>
      <c r="F550" s="233" t="str">
        <f t="shared" si="28"/>
        <v/>
      </c>
      <c r="G550" s="233" t="str">
        <f t="shared" si="29"/>
        <v/>
      </c>
    </row>
    <row r="551" spans="1:7" x14ac:dyDescent="0.25">
      <c r="A551" s="243" t="s">
        <v>2305</v>
      </c>
      <c r="B551" s="340"/>
      <c r="C551" s="273"/>
      <c r="D551" s="575"/>
      <c r="E551" s="246"/>
      <c r="F551" s="233" t="str">
        <f t="shared" si="28"/>
        <v/>
      </c>
      <c r="G551" s="233" t="str">
        <f t="shared" si="29"/>
        <v/>
      </c>
    </row>
    <row r="552" spans="1:7" x14ac:dyDescent="0.25">
      <c r="A552" s="243" t="s">
        <v>2306</v>
      </c>
      <c r="B552" s="245" t="s">
        <v>2093</v>
      </c>
      <c r="C552" s="575">
        <v>0</v>
      </c>
      <c r="D552" s="575">
        <v>0</v>
      </c>
      <c r="E552" s="246"/>
      <c r="F552" s="233">
        <f t="shared" si="28"/>
        <v>0</v>
      </c>
      <c r="G552" s="233">
        <f t="shared" si="29"/>
        <v>0</v>
      </c>
    </row>
    <row r="553" spans="1:7" x14ac:dyDescent="0.25">
      <c r="A553" s="243" t="s">
        <v>2307</v>
      </c>
      <c r="B553" s="245" t="s">
        <v>148</v>
      </c>
      <c r="C553" s="276">
        <f>SUM(C535:C552)</f>
        <v>1498.5207147799997</v>
      </c>
      <c r="D553" s="286">
        <f>SUM(D535:D552)</f>
        <v>99</v>
      </c>
      <c r="E553" s="246"/>
      <c r="F553" s="240">
        <f>SUM(F535:F552)</f>
        <v>0.99999999999999978</v>
      </c>
      <c r="G553" s="240">
        <f>SUM(G535:G552)</f>
        <v>1</v>
      </c>
    </row>
    <row r="554" spans="1:7" x14ac:dyDescent="0.25">
      <c r="A554" s="243" t="s">
        <v>2484</v>
      </c>
      <c r="B554" s="245"/>
      <c r="C554" s="243"/>
      <c r="D554" s="243"/>
      <c r="E554" s="246"/>
      <c r="F554" s="246"/>
      <c r="G554" s="246"/>
    </row>
    <row r="555" spans="1:7" x14ac:dyDescent="0.25">
      <c r="A555" s="243" t="s">
        <v>2485</v>
      </c>
      <c r="B555" s="245"/>
      <c r="C555" s="243"/>
      <c r="D555" s="243"/>
      <c r="E555" s="246"/>
      <c r="F555" s="246"/>
      <c r="G555" s="246"/>
    </row>
    <row r="556" spans="1:7" x14ac:dyDescent="0.25">
      <c r="A556" s="243" t="s">
        <v>2486</v>
      </c>
      <c r="B556" s="245"/>
      <c r="C556" s="243"/>
      <c r="D556" s="243"/>
      <c r="E556" s="246"/>
      <c r="F556" s="246"/>
      <c r="G556" s="246"/>
    </row>
    <row r="557" spans="1:7" x14ac:dyDescent="0.25">
      <c r="A557" s="266"/>
      <c r="B557" s="266" t="s">
        <v>2487</v>
      </c>
      <c r="C557" s="266" t="s">
        <v>113</v>
      </c>
      <c r="D557" s="266" t="s">
        <v>1701</v>
      </c>
      <c r="E557" s="266"/>
      <c r="F557" s="266" t="s">
        <v>516</v>
      </c>
      <c r="G557" s="266" t="s">
        <v>2354</v>
      </c>
    </row>
    <row r="558" spans="1:7" x14ac:dyDescent="0.25">
      <c r="A558" s="243" t="s">
        <v>2308</v>
      </c>
      <c r="B558" s="340" t="s">
        <v>2752</v>
      </c>
      <c r="C558" s="273">
        <v>163.45905342999998</v>
      </c>
      <c r="D558" s="575">
        <v>16</v>
      </c>
      <c r="E558" s="246"/>
      <c r="F558" s="233">
        <f>IF($C$576=0,"",IF(C558="[for completion]","",IF(C558="","",C558/$C$576)))</f>
        <v>0.10908027618023131</v>
      </c>
      <c r="G558" s="233">
        <f>IF($D$576=0,"",IF(D558="[for completion]","",IF(D558="","",D558/$D$576)))</f>
        <v>0.16161616161616163</v>
      </c>
    </row>
    <row r="559" spans="1:7" x14ac:dyDescent="0.25">
      <c r="A559" s="243" t="s">
        <v>2309</v>
      </c>
      <c r="B559" s="340" t="s">
        <v>2753</v>
      </c>
      <c r="C559" s="273">
        <v>20.482148859999999</v>
      </c>
      <c r="D559" s="575">
        <v>3</v>
      </c>
      <c r="E559" s="246"/>
      <c r="F559" s="233">
        <f t="shared" ref="F559:F575" si="30">IF($C$576=0,"",IF(C559="[for completion]","",IF(C559="","",C559/$C$576)))</f>
        <v>1.3668245395598029E-2</v>
      </c>
      <c r="G559" s="233">
        <f t="shared" ref="G559:G575" si="31">IF($D$576=0,"",IF(D559="[for completion]","",IF(D559="","",D559/$D$576)))</f>
        <v>3.0303030303030304E-2</v>
      </c>
    </row>
    <row r="560" spans="1:7" x14ac:dyDescent="0.25">
      <c r="A560" s="243" t="s">
        <v>2310</v>
      </c>
      <c r="B560" s="340" t="s">
        <v>2754</v>
      </c>
      <c r="C560" s="273"/>
      <c r="D560" s="575"/>
      <c r="E560" s="246"/>
      <c r="F560" s="233" t="str">
        <f t="shared" si="30"/>
        <v/>
      </c>
      <c r="G560" s="233" t="str">
        <f t="shared" si="31"/>
        <v/>
      </c>
    </row>
    <row r="561" spans="1:7" x14ac:dyDescent="0.25">
      <c r="A561" s="243" t="s">
        <v>2311</v>
      </c>
      <c r="B561" s="340" t="s">
        <v>2755</v>
      </c>
      <c r="C561" s="273"/>
      <c r="D561" s="575"/>
      <c r="E561" s="246"/>
      <c r="F561" s="233" t="str">
        <f t="shared" si="30"/>
        <v/>
      </c>
      <c r="G561" s="233" t="str">
        <f t="shared" si="31"/>
        <v/>
      </c>
    </row>
    <row r="562" spans="1:7" x14ac:dyDescent="0.25">
      <c r="A562" s="243" t="s">
        <v>2312</v>
      </c>
      <c r="B562" s="340" t="s">
        <v>2756</v>
      </c>
      <c r="C562" s="273"/>
      <c r="D562" s="575"/>
      <c r="E562" s="246"/>
      <c r="F562" s="233" t="str">
        <f t="shared" si="30"/>
        <v/>
      </c>
      <c r="G562" s="233" t="str">
        <f t="shared" si="31"/>
        <v/>
      </c>
    </row>
    <row r="563" spans="1:7" x14ac:dyDescent="0.25">
      <c r="A563" s="243" t="s">
        <v>2313</v>
      </c>
      <c r="B563" s="340" t="s">
        <v>2757</v>
      </c>
      <c r="C563" s="273"/>
      <c r="D563" s="575"/>
      <c r="E563" s="246"/>
      <c r="F563" s="233" t="str">
        <f t="shared" si="30"/>
        <v/>
      </c>
      <c r="G563" s="233" t="str">
        <f t="shared" si="31"/>
        <v/>
      </c>
    </row>
    <row r="564" spans="1:7" x14ac:dyDescent="0.25">
      <c r="A564" s="243" t="s">
        <v>2314</v>
      </c>
      <c r="B564" s="340" t="s">
        <v>2758</v>
      </c>
      <c r="C564" s="273"/>
      <c r="D564" s="575"/>
      <c r="E564" s="246"/>
      <c r="F564" s="233" t="str">
        <f t="shared" si="30"/>
        <v/>
      </c>
      <c r="G564" s="233" t="str">
        <f t="shared" si="31"/>
        <v/>
      </c>
    </row>
    <row r="565" spans="1:7" x14ac:dyDescent="0.25">
      <c r="A565" s="243" t="s">
        <v>2315</v>
      </c>
      <c r="B565" s="340" t="s">
        <v>2759</v>
      </c>
      <c r="C565" s="273">
        <v>1072.8747634099996</v>
      </c>
      <c r="D565" s="575">
        <v>49</v>
      </c>
      <c r="E565" s="246"/>
      <c r="F565" s="233">
        <f t="shared" si="30"/>
        <v>0.71595591093814814</v>
      </c>
      <c r="G565" s="233">
        <f t="shared" si="31"/>
        <v>0.49494949494949497</v>
      </c>
    </row>
    <row r="566" spans="1:7" x14ac:dyDescent="0.25">
      <c r="A566" s="243" t="s">
        <v>2316</v>
      </c>
      <c r="B566" s="340" t="s">
        <v>2760</v>
      </c>
      <c r="C566" s="273">
        <v>241.70474907999997</v>
      </c>
      <c r="D566" s="575">
        <v>31</v>
      </c>
      <c r="E566" s="246"/>
      <c r="F566" s="233">
        <f t="shared" si="30"/>
        <v>0.16129556748602239</v>
      </c>
      <c r="G566" s="233">
        <f t="shared" si="31"/>
        <v>0.31313131313131315</v>
      </c>
    </row>
    <row r="567" spans="1:7" x14ac:dyDescent="0.25">
      <c r="A567" s="243" t="s">
        <v>2317</v>
      </c>
      <c r="B567" s="340" t="s">
        <v>2761</v>
      </c>
      <c r="C567" s="273"/>
      <c r="D567" s="575"/>
      <c r="E567" s="246"/>
      <c r="F567" s="233" t="str">
        <f t="shared" si="30"/>
        <v/>
      </c>
      <c r="G567" s="233" t="str">
        <f t="shared" si="31"/>
        <v/>
      </c>
    </row>
    <row r="568" spans="1:7" x14ac:dyDescent="0.25">
      <c r="A568" s="243" t="s">
        <v>2318</v>
      </c>
      <c r="B568" s="340" t="s">
        <v>2762</v>
      </c>
      <c r="C568" s="273"/>
      <c r="D568" s="575"/>
      <c r="E568" s="246"/>
      <c r="F568" s="233" t="str">
        <f t="shared" si="30"/>
        <v/>
      </c>
      <c r="G568" s="233" t="str">
        <f t="shared" si="31"/>
        <v/>
      </c>
    </row>
    <row r="569" spans="1:7" x14ac:dyDescent="0.25">
      <c r="A569" s="243" t="s">
        <v>2488</v>
      </c>
      <c r="B569" s="340" t="s">
        <v>2763</v>
      </c>
      <c r="C569" s="273"/>
      <c r="D569" s="575"/>
      <c r="E569" s="246"/>
      <c r="F569" s="233" t="str">
        <f t="shared" si="30"/>
        <v/>
      </c>
      <c r="G569" s="233" t="str">
        <f t="shared" si="31"/>
        <v/>
      </c>
    </row>
    <row r="570" spans="1:7" x14ac:dyDescent="0.25">
      <c r="A570" s="243" t="s">
        <v>2489</v>
      </c>
      <c r="B570" s="340" t="s">
        <v>2764</v>
      </c>
      <c r="C570" s="273"/>
      <c r="D570" s="575"/>
      <c r="E570" s="246"/>
      <c r="F570" s="233" t="str">
        <f t="shared" si="30"/>
        <v/>
      </c>
      <c r="G570" s="233" t="str">
        <f t="shared" si="31"/>
        <v/>
      </c>
    </row>
    <row r="571" spans="1:7" x14ac:dyDescent="0.25">
      <c r="A571" s="243" t="s">
        <v>2490</v>
      </c>
      <c r="B571" s="340" t="s">
        <v>2765</v>
      </c>
      <c r="C571" s="273"/>
      <c r="D571" s="575"/>
      <c r="E571" s="246"/>
      <c r="F571" s="233" t="str">
        <f t="shared" si="30"/>
        <v/>
      </c>
      <c r="G571" s="233" t="str">
        <f t="shared" si="31"/>
        <v/>
      </c>
    </row>
    <row r="572" spans="1:7" x14ac:dyDescent="0.25">
      <c r="A572" s="243" t="s">
        <v>2491</v>
      </c>
      <c r="B572" s="340" t="s">
        <v>608</v>
      </c>
      <c r="C572" s="273"/>
      <c r="D572" s="575"/>
      <c r="E572" s="246"/>
      <c r="F572" s="233" t="str">
        <f t="shared" si="30"/>
        <v/>
      </c>
      <c r="G572" s="233" t="str">
        <f t="shared" si="31"/>
        <v/>
      </c>
    </row>
    <row r="573" spans="1:7" x14ac:dyDescent="0.25">
      <c r="A573" s="243" t="s">
        <v>2492</v>
      </c>
      <c r="B573" s="340" t="s">
        <v>608</v>
      </c>
      <c r="C573" s="273"/>
      <c r="D573" s="575"/>
      <c r="E573" s="246"/>
      <c r="F573" s="233" t="str">
        <f t="shared" si="30"/>
        <v/>
      </c>
      <c r="G573" s="233" t="str">
        <f t="shared" si="31"/>
        <v/>
      </c>
    </row>
    <row r="574" spans="1:7" x14ac:dyDescent="0.25">
      <c r="A574" s="243" t="s">
        <v>2493</v>
      </c>
      <c r="B574" s="340" t="s">
        <v>608</v>
      </c>
      <c r="C574" s="273"/>
      <c r="D574" s="575"/>
      <c r="E574" s="246"/>
      <c r="F574" s="233" t="str">
        <f t="shared" si="30"/>
        <v/>
      </c>
      <c r="G574" s="233" t="str">
        <f t="shared" si="31"/>
        <v/>
      </c>
    </row>
    <row r="575" spans="1:7" x14ac:dyDescent="0.25">
      <c r="A575" s="243" t="s">
        <v>2494</v>
      </c>
      <c r="B575" s="245" t="s">
        <v>2093</v>
      </c>
      <c r="C575" s="273">
        <v>0</v>
      </c>
      <c r="D575" s="341">
        <v>0</v>
      </c>
      <c r="E575" s="246"/>
      <c r="F575" s="233">
        <f t="shared" si="30"/>
        <v>0</v>
      </c>
      <c r="G575" s="233">
        <f t="shared" si="31"/>
        <v>0</v>
      </c>
    </row>
    <row r="576" spans="1:7" x14ac:dyDescent="0.25">
      <c r="A576" s="243" t="s">
        <v>2495</v>
      </c>
      <c r="B576" s="245" t="s">
        <v>148</v>
      </c>
      <c r="C576" s="276">
        <f>SUM(C558:C575)</f>
        <v>1498.5207147799997</v>
      </c>
      <c r="D576" s="286">
        <f>SUM(D558:D575)</f>
        <v>99</v>
      </c>
      <c r="E576" s="246"/>
      <c r="F576" s="240">
        <f>SUM(F558:F575)</f>
        <v>0.99999999999999978</v>
      </c>
      <c r="G576" s="240">
        <f>SUM(G558:G575)</f>
        <v>1</v>
      </c>
    </row>
    <row r="577" spans="1:7" x14ac:dyDescent="0.25">
      <c r="A577" s="266"/>
      <c r="B577" s="266" t="s">
        <v>2508</v>
      </c>
      <c r="C577" s="266" t="s">
        <v>113</v>
      </c>
      <c r="D577" s="266" t="s">
        <v>1701</v>
      </c>
      <c r="E577" s="266"/>
      <c r="F577" s="266" t="s">
        <v>516</v>
      </c>
      <c r="G577" s="266" t="s">
        <v>2010</v>
      </c>
    </row>
    <row r="578" spans="1:7" x14ac:dyDescent="0.25">
      <c r="A578" s="243" t="s">
        <v>2319</v>
      </c>
      <c r="B578" s="245" t="s">
        <v>1691</v>
      </c>
      <c r="C578" s="273">
        <v>59.43179379</v>
      </c>
      <c r="D578" s="575">
        <v>10</v>
      </c>
      <c r="E578" s="246"/>
      <c r="F578" s="233">
        <f>IF($C$588=0,"",IF(C578="[for completion]","",IF(C578="","",C578/$C$588)))</f>
        <v>3.9660308465422359E-2</v>
      </c>
      <c r="G578" s="233">
        <f>IF($D$588=0,"",IF(D578="[for completion]","",IF(D578="","",D578/$D$588)))</f>
        <v>0.10101010101010101</v>
      </c>
    </row>
    <row r="579" spans="1:7" x14ac:dyDescent="0.25">
      <c r="A579" s="243" t="s">
        <v>2320</v>
      </c>
      <c r="B579" s="245" t="s">
        <v>1692</v>
      </c>
      <c r="C579" s="273">
        <v>77.363281509999993</v>
      </c>
      <c r="D579" s="575">
        <v>6</v>
      </c>
      <c r="E579" s="246"/>
      <c r="F579" s="233">
        <f t="shared" ref="F579:F587" si="32">IF($C$588=0,"",IF(C579="[for completion]","",IF(C579="","",C579/$C$588)))</f>
        <v>5.1626434487665934E-2</v>
      </c>
      <c r="G579" s="233">
        <f t="shared" ref="G579:G587" si="33">IF($D$588=0,"",IF(D579="[for completion]","",IF(D579="","",D579/$D$588)))</f>
        <v>6.0606060606060608E-2</v>
      </c>
    </row>
    <row r="580" spans="1:7" x14ac:dyDescent="0.25">
      <c r="A580" s="243" t="s">
        <v>2321</v>
      </c>
      <c r="B580" s="245" t="s">
        <v>2381</v>
      </c>
      <c r="C580" s="273">
        <v>41.506548860000002</v>
      </c>
      <c r="D580" s="575">
        <v>3</v>
      </c>
      <c r="E580" s="246"/>
      <c r="F580" s="233">
        <f t="shared" si="32"/>
        <v>2.7698348411615812E-2</v>
      </c>
      <c r="G580" s="233">
        <f t="shared" si="33"/>
        <v>3.0303030303030304E-2</v>
      </c>
    </row>
    <row r="581" spans="1:7" x14ac:dyDescent="0.25">
      <c r="A581" s="243" t="s">
        <v>2322</v>
      </c>
      <c r="B581" s="245" t="s">
        <v>1693</v>
      </c>
      <c r="C581" s="273">
        <v>125.44985453999999</v>
      </c>
      <c r="D581" s="575">
        <v>4</v>
      </c>
      <c r="E581" s="246"/>
      <c r="F581" s="233">
        <f t="shared" si="32"/>
        <v>8.3715796053188005E-2</v>
      </c>
      <c r="G581" s="233">
        <f t="shared" si="33"/>
        <v>4.0404040404040407E-2</v>
      </c>
    </row>
    <row r="582" spans="1:7" x14ac:dyDescent="0.25">
      <c r="A582" s="243" t="s">
        <v>2323</v>
      </c>
      <c r="B582" s="245" t="s">
        <v>1694</v>
      </c>
      <c r="C582" s="273">
        <v>60.770127670000001</v>
      </c>
      <c r="D582" s="575">
        <v>6</v>
      </c>
      <c r="E582" s="246"/>
      <c r="F582" s="233">
        <f t="shared" si="32"/>
        <v>4.0553411821819062E-2</v>
      </c>
      <c r="G582" s="233">
        <f t="shared" si="33"/>
        <v>6.0606060606060608E-2</v>
      </c>
    </row>
    <row r="583" spans="1:7" x14ac:dyDescent="0.25">
      <c r="A583" s="243" t="s">
        <v>2496</v>
      </c>
      <c r="B583" s="245" t="s">
        <v>1695</v>
      </c>
      <c r="C583" s="273">
        <v>6.3861743099999995</v>
      </c>
      <c r="D583" s="575">
        <v>2</v>
      </c>
      <c r="E583" s="246"/>
      <c r="F583" s="233">
        <f t="shared" si="32"/>
        <v>4.261652339545779E-3</v>
      </c>
      <c r="G583" s="233">
        <f t="shared" si="33"/>
        <v>2.0202020202020204E-2</v>
      </c>
    </row>
    <row r="584" spans="1:7" x14ac:dyDescent="0.25">
      <c r="A584" s="243" t="s">
        <v>2497</v>
      </c>
      <c r="B584" s="245" t="s">
        <v>1696</v>
      </c>
      <c r="C584" s="273">
        <v>64.65671931</v>
      </c>
      <c r="D584" s="575">
        <v>7</v>
      </c>
      <c r="E584" s="246"/>
      <c r="F584" s="233">
        <f t="shared" si="32"/>
        <v>4.3147030716550586E-2</v>
      </c>
      <c r="G584" s="233">
        <f t="shared" si="33"/>
        <v>7.0707070707070704E-2</v>
      </c>
    </row>
    <row r="585" spans="1:7" x14ac:dyDescent="0.25">
      <c r="A585" s="243" t="s">
        <v>2498</v>
      </c>
      <c r="B585" s="245" t="s">
        <v>1697</v>
      </c>
      <c r="C585" s="273">
        <v>9.7944234999999988</v>
      </c>
      <c r="D585" s="575">
        <v>2</v>
      </c>
      <c r="E585" s="246"/>
      <c r="F585" s="233">
        <f t="shared" si="32"/>
        <v>6.5360614660825243E-3</v>
      </c>
      <c r="G585" s="233">
        <f t="shared" si="33"/>
        <v>2.0202020202020204E-2</v>
      </c>
    </row>
    <row r="586" spans="1:7" x14ac:dyDescent="0.25">
      <c r="A586" s="243" t="s">
        <v>2499</v>
      </c>
      <c r="B586" s="245" t="s">
        <v>1698</v>
      </c>
      <c r="C586" s="273">
        <v>1.18428917</v>
      </c>
      <c r="D586" s="575">
        <v>1</v>
      </c>
      <c r="E586" s="246"/>
      <c r="F586" s="233">
        <f t="shared" si="32"/>
        <v>7.9030550483505813E-4</v>
      </c>
      <c r="G586" s="233">
        <f t="shared" si="33"/>
        <v>1.0101010101010102E-2</v>
      </c>
    </row>
    <row r="587" spans="1:7" x14ac:dyDescent="0.25">
      <c r="A587" s="243" t="s">
        <v>2500</v>
      </c>
      <c r="B587" s="245" t="s">
        <v>2093</v>
      </c>
      <c r="C587" s="273">
        <v>1051.9775021199998</v>
      </c>
      <c r="D587" s="575">
        <v>58</v>
      </c>
      <c r="E587" s="246"/>
      <c r="F587" s="233">
        <f t="shared" si="32"/>
        <v>0.70201065073327484</v>
      </c>
      <c r="G587" s="233">
        <f t="shared" si="33"/>
        <v>0.58585858585858586</v>
      </c>
    </row>
    <row r="588" spans="1:7" x14ac:dyDescent="0.25">
      <c r="A588" s="243" t="s">
        <v>2501</v>
      </c>
      <c r="B588" s="245" t="s">
        <v>148</v>
      </c>
      <c r="C588" s="276">
        <f>SUM(C578:C587)</f>
        <v>1498.5207147799999</v>
      </c>
      <c r="D588" s="286">
        <f>SUM(D578:D587)</f>
        <v>99</v>
      </c>
      <c r="E588" s="246"/>
      <c r="F588" s="240">
        <f>SUM(F578:F587)</f>
        <v>1</v>
      </c>
      <c r="G588" s="240">
        <f>SUM(G578:G587)</f>
        <v>1</v>
      </c>
    </row>
    <row r="590" spans="1:7" x14ac:dyDescent="0.25">
      <c r="A590" s="266"/>
      <c r="B590" s="266" t="s">
        <v>2507</v>
      </c>
      <c r="C590" s="266" t="s">
        <v>113</v>
      </c>
      <c r="D590" s="266" t="s">
        <v>1701</v>
      </c>
      <c r="E590" s="266"/>
      <c r="F590" s="266" t="s">
        <v>516</v>
      </c>
      <c r="G590" s="266" t="s">
        <v>2010</v>
      </c>
    </row>
    <row r="591" spans="1:7" x14ac:dyDescent="0.25">
      <c r="A591" s="243" t="s">
        <v>2502</v>
      </c>
      <c r="B591" s="245" t="s">
        <v>2326</v>
      </c>
      <c r="C591" s="575">
        <v>0</v>
      </c>
      <c r="D591" s="575">
        <v>0</v>
      </c>
      <c r="E591" s="246"/>
      <c r="F591" s="233">
        <f>IF($C$595=0,"",IF(C591="[for completion]","",IF(C591="","",C591/$C$595)))</f>
        <v>0</v>
      </c>
      <c r="G591" s="233">
        <f>IF($D$595=0,"",IF(D591="[for completion]","",IF(D591="","",D591/$D$595)))</f>
        <v>0</v>
      </c>
    </row>
    <row r="592" spans="1:7" x14ac:dyDescent="0.25">
      <c r="A592" s="243" t="s">
        <v>2503</v>
      </c>
      <c r="B592" s="241" t="s">
        <v>2325</v>
      </c>
      <c r="C592" s="273">
        <v>1498.5207147800002</v>
      </c>
      <c r="D592" s="575">
        <v>99</v>
      </c>
      <c r="E592" s="246"/>
      <c r="F592" s="246"/>
      <c r="G592" s="233">
        <f t="shared" ref="G592:G594" si="34">IF($D$595=0,"",IF(D592="[for completion]","",IF(D592="","",D592/$D$595)))</f>
        <v>1</v>
      </c>
    </row>
    <row r="593" spans="1:7" x14ac:dyDescent="0.25">
      <c r="A593" s="243" t="s">
        <v>2504</v>
      </c>
      <c r="B593" s="245" t="s">
        <v>1700</v>
      </c>
      <c r="C593" s="575">
        <v>0</v>
      </c>
      <c r="D593" s="575">
        <v>0</v>
      </c>
      <c r="E593" s="246"/>
      <c r="F593" s="246"/>
      <c r="G593" s="233">
        <f t="shared" si="34"/>
        <v>0</v>
      </c>
    </row>
    <row r="594" spans="1:7" x14ac:dyDescent="0.25">
      <c r="A594" s="243" t="s">
        <v>2505</v>
      </c>
      <c r="B594" s="243" t="s">
        <v>2093</v>
      </c>
      <c r="C594" s="575">
        <v>0</v>
      </c>
      <c r="D594" s="575">
        <v>0</v>
      </c>
      <c r="E594" s="246"/>
      <c r="F594" s="246"/>
      <c r="G594" s="233">
        <f t="shared" si="34"/>
        <v>0</v>
      </c>
    </row>
    <row r="595" spans="1:7" x14ac:dyDescent="0.25">
      <c r="A595" s="243" t="s">
        <v>2506</v>
      </c>
      <c r="B595" s="245" t="s">
        <v>148</v>
      </c>
      <c r="C595" s="276">
        <f>SUM(C591:C594)</f>
        <v>1498.5207147800002</v>
      </c>
      <c r="D595" s="286">
        <f>SUM(D591:D594)</f>
        <v>99</v>
      </c>
      <c r="E595" s="246"/>
      <c r="F595" s="240">
        <f>SUM(F591:F594)</f>
        <v>0</v>
      </c>
      <c r="G595" s="240">
        <f>SUM(G591:G594)</f>
        <v>1</v>
      </c>
    </row>
    <row r="596" spans="1:7" x14ac:dyDescent="0.25">
      <c r="A596" s="243"/>
    </row>
    <row r="597" spans="1:7" x14ac:dyDescent="0.25">
      <c r="A597" s="266"/>
      <c r="B597" s="266" t="s">
        <v>2509</v>
      </c>
      <c r="C597" s="266" t="s">
        <v>113</v>
      </c>
      <c r="D597" s="266" t="s">
        <v>1701</v>
      </c>
      <c r="E597" s="266"/>
      <c r="F597" s="266" t="s">
        <v>515</v>
      </c>
      <c r="G597" s="266" t="s">
        <v>2010</v>
      </c>
    </row>
    <row r="598" spans="1:7" x14ac:dyDescent="0.25">
      <c r="A598" s="243" t="s">
        <v>2510</v>
      </c>
      <c r="B598" s="340" t="s">
        <v>608</v>
      </c>
      <c r="C598" s="243" t="s">
        <v>83</v>
      </c>
      <c r="D598" s="243" t="s">
        <v>83</v>
      </c>
      <c r="E598" s="242"/>
      <c r="F598" s="233" t="str">
        <f>IF($C$616=0,"",IF(C598="[for completion]","",IF(C598="","",C598/$C$616)))</f>
        <v/>
      </c>
      <c r="G598" s="233" t="str">
        <f>IF($D$616=0,"",IF(D598="[for completion]","",IF(D598="","",D598/$D$616)))</f>
        <v/>
      </c>
    </row>
    <row r="599" spans="1:7" x14ac:dyDescent="0.25">
      <c r="A599" s="243" t="s">
        <v>2511</v>
      </c>
      <c r="B599" s="340" t="s">
        <v>608</v>
      </c>
      <c r="C599" s="243" t="s">
        <v>83</v>
      </c>
      <c r="D599" s="243" t="s">
        <v>83</v>
      </c>
      <c r="E599" s="242"/>
      <c r="F599" s="233" t="str">
        <f t="shared" ref="F599:F615" si="35">IF($C$616=0,"",IF(C599="[for completion]","",IF(C599="","",C599/$C$616)))</f>
        <v/>
      </c>
      <c r="G599" s="233" t="str">
        <f t="shared" ref="G599:G615" si="36">IF($D$616=0,"",IF(D599="[for completion]","",IF(D599="","",D599/$D$616)))</f>
        <v/>
      </c>
    </row>
    <row r="600" spans="1:7" x14ac:dyDescent="0.25">
      <c r="A600" s="243" t="s">
        <v>2512</v>
      </c>
      <c r="B600" s="340" t="s">
        <v>608</v>
      </c>
      <c r="C600" s="243" t="s">
        <v>83</v>
      </c>
      <c r="D600" s="243" t="s">
        <v>83</v>
      </c>
      <c r="E600" s="242"/>
      <c r="F600" s="233" t="str">
        <f t="shared" si="35"/>
        <v/>
      </c>
      <c r="G600" s="233" t="str">
        <f t="shared" si="36"/>
        <v/>
      </c>
    </row>
    <row r="601" spans="1:7" x14ac:dyDescent="0.25">
      <c r="A601" s="243" t="s">
        <v>2513</v>
      </c>
      <c r="B601" s="340" t="s">
        <v>608</v>
      </c>
      <c r="C601" s="243" t="s">
        <v>83</v>
      </c>
      <c r="D601" s="243" t="s">
        <v>83</v>
      </c>
      <c r="E601" s="242"/>
      <c r="F601" s="233" t="str">
        <f t="shared" si="35"/>
        <v/>
      </c>
      <c r="G601" s="233" t="str">
        <f t="shared" si="36"/>
        <v/>
      </c>
    </row>
    <row r="602" spans="1:7" x14ac:dyDescent="0.25">
      <c r="A602" s="243" t="s">
        <v>2514</v>
      </c>
      <c r="B602" s="340" t="s">
        <v>608</v>
      </c>
      <c r="C602" s="243" t="s">
        <v>83</v>
      </c>
      <c r="D602" s="243" t="s">
        <v>83</v>
      </c>
      <c r="E602" s="242"/>
      <c r="F602" s="233" t="str">
        <f t="shared" si="35"/>
        <v/>
      </c>
      <c r="G602" s="233" t="str">
        <f t="shared" si="36"/>
        <v/>
      </c>
    </row>
    <row r="603" spans="1:7" x14ac:dyDescent="0.25">
      <c r="A603" s="243" t="s">
        <v>2515</v>
      </c>
      <c r="B603" s="340" t="s">
        <v>608</v>
      </c>
      <c r="C603" s="243" t="s">
        <v>83</v>
      </c>
      <c r="D603" s="243" t="s">
        <v>83</v>
      </c>
      <c r="E603" s="242"/>
      <c r="F603" s="233" t="str">
        <f t="shared" si="35"/>
        <v/>
      </c>
      <c r="G603" s="233" t="str">
        <f t="shared" si="36"/>
        <v/>
      </c>
    </row>
    <row r="604" spans="1:7" x14ac:dyDescent="0.25">
      <c r="A604" s="243" t="s">
        <v>2516</v>
      </c>
      <c r="B604" s="340" t="s">
        <v>608</v>
      </c>
      <c r="C604" s="243" t="s">
        <v>83</v>
      </c>
      <c r="D604" s="243" t="s">
        <v>83</v>
      </c>
      <c r="E604" s="242"/>
      <c r="F604" s="233" t="str">
        <f t="shared" si="35"/>
        <v/>
      </c>
      <c r="G604" s="233" t="str">
        <f t="shared" si="36"/>
        <v/>
      </c>
    </row>
    <row r="605" spans="1:7" x14ac:dyDescent="0.25">
      <c r="A605" s="243" t="s">
        <v>2517</v>
      </c>
      <c r="B605" s="340" t="s">
        <v>608</v>
      </c>
      <c r="C605" s="243" t="s">
        <v>83</v>
      </c>
      <c r="D605" s="243" t="s">
        <v>83</v>
      </c>
      <c r="E605" s="242"/>
      <c r="F605" s="233" t="str">
        <f t="shared" si="35"/>
        <v/>
      </c>
      <c r="G605" s="233" t="str">
        <f t="shared" si="36"/>
        <v/>
      </c>
    </row>
    <row r="606" spans="1:7" x14ac:dyDescent="0.25">
      <c r="A606" s="243" t="s">
        <v>2518</v>
      </c>
      <c r="B606" s="340" t="s">
        <v>608</v>
      </c>
      <c r="C606" s="243" t="s">
        <v>83</v>
      </c>
      <c r="D606" s="243" t="s">
        <v>83</v>
      </c>
      <c r="E606" s="242"/>
      <c r="F606" s="233" t="str">
        <f t="shared" si="35"/>
        <v/>
      </c>
      <c r="G606" s="233" t="str">
        <f t="shared" si="36"/>
        <v/>
      </c>
    </row>
    <row r="607" spans="1:7" x14ac:dyDescent="0.25">
      <c r="A607" s="243" t="s">
        <v>2519</v>
      </c>
      <c r="B607" s="340" t="s">
        <v>608</v>
      </c>
      <c r="C607" s="243" t="s">
        <v>83</v>
      </c>
      <c r="D607" s="243" t="s">
        <v>83</v>
      </c>
      <c r="E607" s="242"/>
      <c r="F607" s="233" t="str">
        <f t="shared" si="35"/>
        <v/>
      </c>
      <c r="G607" s="233" t="str">
        <f t="shared" si="36"/>
        <v/>
      </c>
    </row>
    <row r="608" spans="1:7" x14ac:dyDescent="0.25">
      <c r="A608" s="243" t="s">
        <v>2520</v>
      </c>
      <c r="B608" s="340" t="s">
        <v>608</v>
      </c>
      <c r="C608" s="243" t="s">
        <v>83</v>
      </c>
      <c r="D608" s="243" t="s">
        <v>83</v>
      </c>
      <c r="E608" s="242"/>
      <c r="F608" s="233" t="str">
        <f t="shared" si="35"/>
        <v/>
      </c>
      <c r="G608" s="233" t="str">
        <f t="shared" si="36"/>
        <v/>
      </c>
    </row>
    <row r="609" spans="1:7" x14ac:dyDescent="0.25">
      <c r="A609" s="243" t="s">
        <v>2521</v>
      </c>
      <c r="B609" s="340" t="s">
        <v>608</v>
      </c>
      <c r="C609" s="243" t="s">
        <v>83</v>
      </c>
      <c r="D609" s="243" t="s">
        <v>83</v>
      </c>
      <c r="E609" s="242"/>
      <c r="F609" s="233" t="str">
        <f t="shared" si="35"/>
        <v/>
      </c>
      <c r="G609" s="233" t="str">
        <f t="shared" si="36"/>
        <v/>
      </c>
    </row>
    <row r="610" spans="1:7" x14ac:dyDescent="0.25">
      <c r="A610" s="243" t="s">
        <v>2522</v>
      </c>
      <c r="B610" s="340" t="s">
        <v>608</v>
      </c>
      <c r="C610" s="243" t="s">
        <v>83</v>
      </c>
      <c r="D610" s="243" t="s">
        <v>83</v>
      </c>
      <c r="E610" s="242"/>
      <c r="F610" s="233" t="str">
        <f t="shared" si="35"/>
        <v/>
      </c>
      <c r="G610" s="233" t="str">
        <f t="shared" si="36"/>
        <v/>
      </c>
    </row>
    <row r="611" spans="1:7" x14ac:dyDescent="0.25">
      <c r="A611" s="243" t="s">
        <v>2523</v>
      </c>
      <c r="B611" s="340" t="s">
        <v>608</v>
      </c>
      <c r="C611" s="243" t="s">
        <v>83</v>
      </c>
      <c r="D611" s="243" t="s">
        <v>83</v>
      </c>
      <c r="E611" s="242"/>
      <c r="F611" s="233" t="str">
        <f t="shared" si="35"/>
        <v/>
      </c>
      <c r="G611" s="233" t="str">
        <f t="shared" si="36"/>
        <v/>
      </c>
    </row>
    <row r="612" spans="1:7" x14ac:dyDescent="0.25">
      <c r="A612" s="243" t="s">
        <v>2524</v>
      </c>
      <c r="B612" s="340" t="s">
        <v>608</v>
      </c>
      <c r="C612" s="243" t="s">
        <v>83</v>
      </c>
      <c r="D612" s="243" t="s">
        <v>83</v>
      </c>
      <c r="E612" s="242"/>
      <c r="F612" s="233" t="str">
        <f t="shared" si="35"/>
        <v/>
      </c>
      <c r="G612" s="233" t="str">
        <f t="shared" si="36"/>
        <v/>
      </c>
    </row>
    <row r="613" spans="1:7" x14ac:dyDescent="0.25">
      <c r="A613" s="243" t="s">
        <v>2525</v>
      </c>
      <c r="B613" s="340" t="s">
        <v>608</v>
      </c>
      <c r="C613" s="243" t="s">
        <v>83</v>
      </c>
      <c r="D613" s="243" t="s">
        <v>83</v>
      </c>
      <c r="E613" s="242"/>
      <c r="F613" s="233" t="str">
        <f t="shared" si="35"/>
        <v/>
      </c>
      <c r="G613" s="233" t="str">
        <f t="shared" si="36"/>
        <v/>
      </c>
    </row>
    <row r="614" spans="1:7" x14ac:dyDescent="0.25">
      <c r="A614" s="243" t="s">
        <v>2526</v>
      </c>
      <c r="B614" s="340" t="s">
        <v>608</v>
      </c>
      <c r="C614" s="243" t="s">
        <v>83</v>
      </c>
      <c r="D614" s="243" t="s">
        <v>83</v>
      </c>
      <c r="E614" s="242"/>
      <c r="F614" s="233" t="str">
        <f t="shared" si="35"/>
        <v/>
      </c>
      <c r="G614" s="233" t="str">
        <f t="shared" si="36"/>
        <v/>
      </c>
    </row>
    <row r="615" spans="1:7" x14ac:dyDescent="0.25">
      <c r="A615" s="243" t="s">
        <v>2527</v>
      </c>
      <c r="B615" s="245" t="s">
        <v>2093</v>
      </c>
      <c r="C615" s="243" t="s">
        <v>83</v>
      </c>
      <c r="D615" s="243" t="s">
        <v>83</v>
      </c>
      <c r="E615" s="242"/>
      <c r="F615" s="233" t="str">
        <f t="shared" si="35"/>
        <v/>
      </c>
      <c r="G615" s="233" t="str">
        <f t="shared" si="36"/>
        <v/>
      </c>
    </row>
    <row r="616" spans="1:7" x14ac:dyDescent="0.25">
      <c r="A616" s="243" t="s">
        <v>2528</v>
      </c>
      <c r="B616" s="245" t="s">
        <v>148</v>
      </c>
      <c r="C616" s="243">
        <f>SUM(C598:C615)</f>
        <v>0</v>
      </c>
      <c r="D616" s="243">
        <f>SUM(D598:D615)</f>
        <v>0</v>
      </c>
      <c r="E616" s="242"/>
      <c r="F616" s="584">
        <f>SUM(F598:F615)</f>
        <v>0</v>
      </c>
      <c r="G616" s="584">
        <f>SUM(G598:G615)</f>
        <v>0</v>
      </c>
    </row>
  </sheetData>
  <sheetProtection algorithmName="SHA-512" hashValue="WYQixoB3x7SBIeH3ouTLD/sUpJhsdNTanQ20J1x3pqSL3D8BLoHVMrqRnkI/8JTC2WW30hXydUaM8u8sC6hkrw==" saltValue="JeQU+DXHLQUHA6OUY1GJhA==" spinCount="100000" sheet="1" formatColumns="0" formatRows="0" insertHyperlinks="0" sort="0" autoFilter="0" pivotTables="0"/>
  <protectedRanges>
    <protectedRange sqref="B520" name="Mortgage Assets III_1"/>
    <protectedRange sqref="C384:D402 C598:D616" name="Optional ECBECAIs_2"/>
    <protectedRange sqref="B384:B401 B598:B615" name="Mortgage Assets III_1_1"/>
    <protectedRange sqref="B403:D431 F402:G431 F616:G616" name="Mortgage Asset IV_3"/>
  </protectedRanges>
  <mergeCells count="8">
    <mergeCell ref="B14:C14"/>
    <mergeCell ref="B25:C25"/>
    <mergeCell ref="A1:B1"/>
    <mergeCell ref="B6:C6"/>
    <mergeCell ref="B7:C7"/>
    <mergeCell ref="B8:C8"/>
    <mergeCell ref="B9:C9"/>
    <mergeCell ref="B10:C10"/>
  </mergeCells>
  <hyperlinks>
    <hyperlink ref="B7" location="'F. Optional Sustainable data'!_Hlk506480454" display="1. Additional information on the residential mortgage stock" xr:uid="{491B0EF4-9091-4512-A022-D6155B19053C}"/>
    <hyperlink ref="B10" location="'F. Optional Sustainable data'!B153" display="3.  Additional information on the asset distribution" xr:uid="{86768C6B-8E10-45F9-9066-0D90DC6A1453}"/>
    <hyperlink ref="B9" location="'F. Optional Sustainable data'!B59" tooltip="b59" display="2.  Additional information on the commercial mortgage stock" xr:uid="{B7973B46-DF7A-477E-8452-9B506FA4A2E3}"/>
    <hyperlink ref="B171" location="'2. Harmonised Glossary'!A9" display="Breakdown by Interest Rate" xr:uid="{61F9E805-E5CD-4E36-959B-39A8070DF270}"/>
    <hyperlink ref="B201" location="'2. Harmonised Glossary'!A14" display="Non-Performing Loans (NPLs)" xr:uid="{4FB505BA-8EC6-43F5-966C-8F3DC7837DE6}"/>
    <hyperlink ref="B240" location="'2. Harmonised Glossary'!A288" display="Loan to Value (LTV) Information - Un-indexed" xr:uid="{23EE0592-3530-4644-A857-D5AA45D29F1B}"/>
    <hyperlink ref="B262" location="'2. Harmonised Glossary'!A11" display="Loan to Value (LTV) Information - Indexed" xr:uid="{C4FA8BEA-3459-4DDF-BEB9-77B8A7E8E3FD}"/>
    <hyperlink ref="B8:C8" location="'F1. HTT Sustainable M data'!B26" display="2. Additional information on the sustainable section of the mortgage stock" xr:uid="{576597EA-48ED-4B32-9BE4-D2F604510444}"/>
    <hyperlink ref="B9:C9" location="'F1. HTT Sustainable M data'!B211" tooltip="b59" display="2A. Sustainable Residential Cover Pool" xr:uid="{D01D5017-E278-4C8E-A217-C3B2D2800CBA}"/>
    <hyperlink ref="B10:C10" location="'F1. HTT Sustainable M data'!B401" display="2B. Commercial Cover Pool" xr:uid="{90EB846B-D9B0-46D5-A876-698D525295DC}"/>
    <hyperlink ref="B484" location="'2. Harmonised Glossary'!A11" display="Loan to Value (LTV) Information - Indexed" xr:uid="{65307BAE-079C-4A68-8B9D-323AC49F63DD}"/>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80" zoomScaleNormal="80" workbookViewId="0">
      <selection sqref="A1:B1"/>
    </sheetView>
  </sheetViews>
  <sheetFormatPr defaultRowHeight="15" x14ac:dyDescent="0.25"/>
  <cols>
    <col min="1" max="1" width="13.28515625" style="234" customWidth="1"/>
    <col min="2" max="2" width="59" style="234" customWidth="1"/>
    <col min="3" max="7" width="36.7109375" style="234" customWidth="1"/>
    <col min="8" max="16384" width="9.140625" style="234"/>
  </cols>
  <sheetData>
    <row r="1" spans="1:9" ht="45" customHeight="1" x14ac:dyDescent="0.25">
      <c r="A1" s="611" t="s">
        <v>1566</v>
      </c>
      <c r="B1" s="611"/>
    </row>
    <row r="2" spans="1:9" ht="31.5" x14ac:dyDescent="0.25">
      <c r="A2" s="251" t="s">
        <v>2170</v>
      </c>
      <c r="B2" s="251"/>
      <c r="C2" s="242"/>
      <c r="D2" s="242"/>
      <c r="E2" s="242"/>
      <c r="F2" s="313" t="s">
        <v>2380</v>
      </c>
      <c r="G2" s="252"/>
    </row>
    <row r="3" spans="1:9" x14ac:dyDescent="0.25">
      <c r="A3" s="242"/>
      <c r="B3" s="242"/>
      <c r="C3" s="242"/>
      <c r="D3" s="242"/>
      <c r="E3" s="242"/>
      <c r="F3" s="242"/>
      <c r="G3" s="242"/>
    </row>
    <row r="4" spans="1:9" ht="15.75" customHeight="1" thickBot="1" x14ac:dyDescent="0.3">
      <c r="A4" s="242"/>
      <c r="B4" s="242"/>
      <c r="C4" s="253"/>
      <c r="D4" s="242"/>
      <c r="E4" s="242"/>
      <c r="F4" s="242"/>
      <c r="G4" s="242"/>
    </row>
    <row r="5" spans="1:9" ht="60.75" customHeight="1" thickBot="1" x14ac:dyDescent="0.3">
      <c r="A5" s="254"/>
      <c r="B5" s="255" t="s">
        <v>71</v>
      </c>
      <c r="C5" s="256" t="s">
        <v>72</v>
      </c>
      <c r="D5" s="254"/>
      <c r="E5" s="626" t="s">
        <v>2151</v>
      </c>
      <c r="F5" s="627"/>
      <c r="G5" s="257" t="s">
        <v>2150</v>
      </c>
      <c r="H5" s="248"/>
    </row>
    <row r="6" spans="1:9" x14ac:dyDescent="0.25">
      <c r="A6" s="243"/>
      <c r="B6" s="243"/>
      <c r="C6" s="243"/>
      <c r="D6" s="243"/>
      <c r="F6" s="258"/>
      <c r="G6" s="258"/>
    </row>
    <row r="7" spans="1:9" ht="18.75" customHeight="1" x14ac:dyDescent="0.25">
      <c r="A7" s="259"/>
      <c r="B7" s="612" t="s">
        <v>2179</v>
      </c>
      <c r="C7" s="613"/>
      <c r="D7" s="260"/>
      <c r="E7" s="612" t="s">
        <v>2167</v>
      </c>
      <c r="F7" s="610"/>
      <c r="G7" s="610"/>
      <c r="H7" s="613"/>
    </row>
    <row r="8" spans="1:9" ht="18.75" customHeight="1" x14ac:dyDescent="0.25">
      <c r="A8" s="243"/>
      <c r="B8" s="628" t="s">
        <v>2144</v>
      </c>
      <c r="C8" s="629"/>
      <c r="D8" s="260"/>
      <c r="E8" s="630" t="s">
        <v>83</v>
      </c>
      <c r="F8" s="631"/>
      <c r="G8" s="631"/>
      <c r="H8" s="632"/>
    </row>
    <row r="9" spans="1:9" ht="18.75" customHeight="1" x14ac:dyDescent="0.25">
      <c r="A9" s="243"/>
      <c r="B9" s="628" t="s">
        <v>2148</v>
      </c>
      <c r="C9" s="629"/>
      <c r="D9" s="261"/>
      <c r="E9" s="630"/>
      <c r="F9" s="631"/>
      <c r="G9" s="631"/>
      <c r="H9" s="632"/>
      <c r="I9" s="248"/>
    </row>
    <row r="10" spans="1:9" x14ac:dyDescent="0.25">
      <c r="A10" s="262"/>
      <c r="B10" s="633"/>
      <c r="C10" s="633"/>
      <c r="D10" s="260"/>
      <c r="E10" s="630"/>
      <c r="F10" s="631"/>
      <c r="G10" s="631"/>
      <c r="H10" s="632"/>
      <c r="I10" s="248"/>
    </row>
    <row r="11" spans="1:9" ht="15.75" thickBot="1" x14ac:dyDescent="0.3">
      <c r="A11" s="262"/>
      <c r="B11" s="634"/>
      <c r="C11" s="635"/>
      <c r="D11" s="261"/>
      <c r="E11" s="630"/>
      <c r="F11" s="631"/>
      <c r="G11" s="631"/>
      <c r="H11" s="632"/>
      <c r="I11" s="248"/>
    </row>
    <row r="12" spans="1:9" x14ac:dyDescent="0.25">
      <c r="A12" s="243"/>
      <c r="B12" s="263"/>
      <c r="C12" s="243"/>
      <c r="D12" s="243"/>
      <c r="E12" s="630"/>
      <c r="F12" s="631"/>
      <c r="G12" s="631"/>
      <c r="H12" s="632"/>
      <c r="I12" s="248"/>
    </row>
    <row r="13" spans="1:9" ht="15.75" customHeight="1" thickBot="1" x14ac:dyDescent="0.3">
      <c r="A13" s="243"/>
      <c r="B13" s="263"/>
      <c r="C13" s="243"/>
      <c r="D13" s="243"/>
      <c r="E13" s="621" t="s">
        <v>2180</v>
      </c>
      <c r="F13" s="622"/>
      <c r="G13" s="623" t="s">
        <v>2181</v>
      </c>
      <c r="H13" s="624"/>
      <c r="I13" s="248"/>
    </row>
    <row r="14" spans="1:9" x14ac:dyDescent="0.25">
      <c r="A14" s="243"/>
      <c r="B14" s="263"/>
      <c r="C14" s="243"/>
      <c r="D14" s="243"/>
      <c r="E14" s="264"/>
      <c r="F14" s="264"/>
      <c r="G14" s="243"/>
      <c r="H14" s="249"/>
    </row>
    <row r="15" spans="1:9" ht="18.75" customHeight="1" x14ac:dyDescent="0.25">
      <c r="A15" s="265"/>
      <c r="B15" s="625" t="s">
        <v>2182</v>
      </c>
      <c r="C15" s="625"/>
      <c r="D15" s="625"/>
      <c r="E15" s="265"/>
      <c r="F15" s="265"/>
      <c r="G15" s="265"/>
      <c r="H15" s="265"/>
    </row>
    <row r="16" spans="1:9" x14ac:dyDescent="0.25">
      <c r="A16" s="266"/>
      <c r="B16" s="266" t="s">
        <v>2145</v>
      </c>
      <c r="C16" s="266" t="s">
        <v>113</v>
      </c>
      <c r="D16" s="266" t="s">
        <v>1707</v>
      </c>
      <c r="E16" s="266"/>
      <c r="F16" s="266" t="s">
        <v>2146</v>
      </c>
      <c r="G16" s="266" t="s">
        <v>2147</v>
      </c>
      <c r="H16" s="266"/>
    </row>
    <row r="17" spans="1:8" x14ac:dyDescent="0.25">
      <c r="A17" s="243" t="s">
        <v>2152</v>
      </c>
      <c r="B17" s="245" t="s">
        <v>2153</v>
      </c>
      <c r="C17" s="300" t="s">
        <v>83</v>
      </c>
      <c r="D17" s="300" t="s">
        <v>83</v>
      </c>
      <c r="F17" s="233" t="str">
        <f>IF(OR('B1. HTT Mortgage Assets'!$C$15=0,C17="[For completion]"),"",C17/'B1. HTT Mortgage Assets'!$C$15)</f>
        <v/>
      </c>
      <c r="G17" s="233" t="str">
        <f>IF(OR('B1. HTT Mortgage Assets'!$F$28=0,D17="[For completion]"),"",D17/'B1. HTT Mortgage Assets'!$F$28)</f>
        <v/>
      </c>
    </row>
    <row r="18" spans="1:8" x14ac:dyDescent="0.25">
      <c r="A18" s="245" t="s">
        <v>2183</v>
      </c>
      <c r="B18" s="268"/>
      <c r="C18" s="245"/>
      <c r="D18" s="245"/>
      <c r="F18" s="245"/>
      <c r="G18" s="245"/>
    </row>
    <row r="19" spans="1:8" x14ac:dyDescent="0.25">
      <c r="A19" s="245" t="s">
        <v>2184</v>
      </c>
      <c r="B19" s="245"/>
      <c r="C19" s="245"/>
      <c r="D19" s="245"/>
      <c r="F19" s="245"/>
      <c r="G19" s="245"/>
    </row>
    <row r="20" spans="1:8" ht="18.75" customHeight="1" x14ac:dyDescent="0.25">
      <c r="A20" s="265"/>
      <c r="B20" s="625" t="s">
        <v>2148</v>
      </c>
      <c r="C20" s="625"/>
      <c r="D20" s="625"/>
      <c r="E20" s="265"/>
      <c r="F20" s="265"/>
      <c r="G20" s="265"/>
      <c r="H20" s="265"/>
    </row>
    <row r="21" spans="1:8" x14ac:dyDescent="0.25">
      <c r="A21" s="266"/>
      <c r="B21" s="266" t="s">
        <v>2185</v>
      </c>
      <c r="C21" s="266" t="s">
        <v>2154</v>
      </c>
      <c r="D21" s="266" t="s">
        <v>2155</v>
      </c>
      <c r="E21" s="266" t="s">
        <v>2156</v>
      </c>
      <c r="F21" s="266" t="s">
        <v>2186</v>
      </c>
      <c r="G21" s="266" t="s">
        <v>2157</v>
      </c>
      <c r="H21" s="266" t="s">
        <v>2158</v>
      </c>
    </row>
    <row r="22" spans="1:8" ht="15" customHeight="1" x14ac:dyDescent="0.25">
      <c r="A22" s="244"/>
      <c r="B22" s="269" t="s">
        <v>2187</v>
      </c>
      <c r="C22" s="269"/>
      <c r="D22" s="244"/>
      <c r="E22" s="244"/>
      <c r="F22" s="244"/>
      <c r="G22" s="244"/>
      <c r="H22" s="244"/>
    </row>
    <row r="23" spans="1:8" x14ac:dyDescent="0.25">
      <c r="A23" s="243" t="s">
        <v>2159</v>
      </c>
      <c r="B23" s="243" t="s">
        <v>2169</v>
      </c>
      <c r="C23" s="270" t="s">
        <v>83</v>
      </c>
      <c r="D23" s="270" t="s">
        <v>83</v>
      </c>
      <c r="E23" s="270" t="s">
        <v>83</v>
      </c>
      <c r="F23" s="270" t="s">
        <v>83</v>
      </c>
      <c r="G23" s="270" t="s">
        <v>83</v>
      </c>
      <c r="H23" s="247">
        <f>SUM(C23:G23)</f>
        <v>0</v>
      </c>
    </row>
    <row r="24" spans="1:8" x14ac:dyDescent="0.25">
      <c r="A24" s="243" t="s">
        <v>2160</v>
      </c>
      <c r="B24" s="243" t="s">
        <v>2168</v>
      </c>
      <c r="C24" s="270" t="s">
        <v>83</v>
      </c>
      <c r="D24" s="270" t="s">
        <v>83</v>
      </c>
      <c r="E24" s="270" t="s">
        <v>83</v>
      </c>
      <c r="F24" s="270" t="s">
        <v>83</v>
      </c>
      <c r="G24" s="270" t="s">
        <v>83</v>
      </c>
      <c r="H24" s="247">
        <f t="shared" ref="H24:H25" si="0">SUM(C24:G24)</f>
        <v>0</v>
      </c>
    </row>
    <row r="25" spans="1:8" x14ac:dyDescent="0.25">
      <c r="A25" s="243" t="s">
        <v>2161</v>
      </c>
      <c r="B25" s="243" t="s">
        <v>1700</v>
      </c>
      <c r="C25" s="270" t="s">
        <v>83</v>
      </c>
      <c r="D25" s="270" t="s">
        <v>83</v>
      </c>
      <c r="E25" s="270" t="s">
        <v>83</v>
      </c>
      <c r="F25" s="270" t="s">
        <v>83</v>
      </c>
      <c r="G25" s="270" t="s">
        <v>83</v>
      </c>
      <c r="H25" s="247">
        <f t="shared" si="0"/>
        <v>0</v>
      </c>
    </row>
    <row r="26" spans="1:8" x14ac:dyDescent="0.25">
      <c r="A26" s="243" t="s">
        <v>2162</v>
      </c>
      <c r="B26" s="243" t="s">
        <v>2149</v>
      </c>
      <c r="C26" s="271">
        <f>SUM(C23:C25)+SUM(C27:C32)</f>
        <v>0</v>
      </c>
      <c r="D26" s="271">
        <f t="shared" ref="D26:G26" si="1">SUM(D23:D25)+SUM(D27:D32)</f>
        <v>0</v>
      </c>
      <c r="E26" s="271">
        <f t="shared" si="1"/>
        <v>0</v>
      </c>
      <c r="F26" s="271">
        <f t="shared" si="1"/>
        <v>0</v>
      </c>
      <c r="G26" s="271">
        <f t="shared" si="1"/>
        <v>0</v>
      </c>
      <c r="H26" s="271">
        <f t="shared" ref="H26" si="2">SUM(H23:H25)</f>
        <v>0</v>
      </c>
    </row>
    <row r="27" spans="1:8" x14ac:dyDescent="0.25">
      <c r="A27" s="243" t="s">
        <v>2163</v>
      </c>
      <c r="B27" s="305" t="s">
        <v>2378</v>
      </c>
      <c r="C27" s="270"/>
      <c r="D27" s="270"/>
      <c r="E27" s="270"/>
      <c r="F27" s="270"/>
      <c r="G27" s="270"/>
      <c r="H27" s="233">
        <f>IF(SUM(C27:G27)="","",SUM(C27:G27))</f>
        <v>0</v>
      </c>
    </row>
    <row r="28" spans="1:8" x14ac:dyDescent="0.25">
      <c r="A28" s="243" t="s">
        <v>2164</v>
      </c>
      <c r="B28" s="305" t="s">
        <v>2378</v>
      </c>
      <c r="C28" s="270"/>
      <c r="D28" s="270"/>
      <c r="E28" s="270"/>
      <c r="F28" s="270"/>
      <c r="G28" s="270"/>
      <c r="H28" s="247">
        <f t="shared" ref="H28:H30" si="3">IF(SUM(C28:G28)="","",SUM(C28:G28))</f>
        <v>0</v>
      </c>
    </row>
    <row r="29" spans="1:8" x14ac:dyDescent="0.25">
      <c r="A29" s="243" t="s">
        <v>2165</v>
      </c>
      <c r="B29" s="305" t="s">
        <v>2378</v>
      </c>
      <c r="C29" s="270"/>
      <c r="D29" s="270"/>
      <c r="E29" s="270"/>
      <c r="F29" s="270"/>
      <c r="G29" s="270"/>
      <c r="H29" s="247">
        <f t="shared" si="3"/>
        <v>0</v>
      </c>
    </row>
    <row r="30" spans="1:8" x14ac:dyDescent="0.25">
      <c r="A30" s="243" t="s">
        <v>2166</v>
      </c>
      <c r="B30" s="305" t="s">
        <v>2378</v>
      </c>
      <c r="C30" s="270"/>
      <c r="D30" s="270"/>
      <c r="E30" s="270"/>
      <c r="F30" s="270"/>
      <c r="G30" s="270"/>
      <c r="H30" s="247">
        <f t="shared" si="3"/>
        <v>0</v>
      </c>
    </row>
    <row r="31" spans="1:8" x14ac:dyDescent="0.25">
      <c r="A31" s="243" t="s">
        <v>2376</v>
      </c>
      <c r="B31" s="305" t="s">
        <v>2378</v>
      </c>
      <c r="C31" s="273"/>
      <c r="D31" s="267"/>
      <c r="E31" s="267"/>
      <c r="F31" s="274"/>
      <c r="G31" s="275"/>
    </row>
    <row r="32" spans="1:8" x14ac:dyDescent="0.25">
      <c r="A32" s="243" t="s">
        <v>2377</v>
      </c>
      <c r="B32" s="305" t="s">
        <v>2378</v>
      </c>
      <c r="C32" s="276"/>
      <c r="D32" s="243"/>
      <c r="E32" s="243"/>
      <c r="F32" s="233"/>
      <c r="G32" s="246"/>
    </row>
    <row r="33" spans="1:7" x14ac:dyDescent="0.25">
      <c r="A33" s="243"/>
      <c r="B33" s="272"/>
      <c r="C33" s="276"/>
      <c r="D33" s="243"/>
      <c r="E33" s="243"/>
      <c r="F33" s="233"/>
      <c r="G33" s="246"/>
    </row>
    <row r="34" spans="1:7" x14ac:dyDescent="0.25">
      <c r="A34" s="243"/>
      <c r="B34" s="272"/>
      <c r="C34" s="276"/>
      <c r="D34" s="243"/>
      <c r="E34" s="243"/>
      <c r="F34" s="233"/>
      <c r="G34" s="246"/>
    </row>
    <row r="35" spans="1:7" x14ac:dyDescent="0.25">
      <c r="A35" s="243"/>
      <c r="B35" s="272"/>
      <c r="C35" s="276"/>
      <c r="D35" s="243"/>
      <c r="F35" s="233"/>
      <c r="G35" s="246"/>
    </row>
    <row r="36" spans="1:7" x14ac:dyDescent="0.25">
      <c r="A36" s="243"/>
      <c r="B36" s="243"/>
      <c r="C36" s="232"/>
      <c r="D36" s="232"/>
      <c r="E36" s="232"/>
      <c r="F36" s="232"/>
      <c r="G36" s="245"/>
    </row>
    <row r="37" spans="1:7" x14ac:dyDescent="0.25">
      <c r="A37" s="243"/>
      <c r="B37" s="243"/>
      <c r="C37" s="232"/>
      <c r="D37" s="232"/>
      <c r="E37" s="232"/>
      <c r="F37" s="232"/>
      <c r="G37" s="245"/>
    </row>
    <row r="38" spans="1:7" x14ac:dyDescent="0.25">
      <c r="A38" s="243"/>
      <c r="B38" s="243"/>
      <c r="C38" s="232"/>
      <c r="D38" s="232"/>
      <c r="E38" s="232"/>
      <c r="F38" s="232"/>
      <c r="G38" s="245"/>
    </row>
    <row r="39" spans="1:7" x14ac:dyDescent="0.25">
      <c r="A39" s="243"/>
      <c r="B39" s="243"/>
      <c r="C39" s="232"/>
      <c r="D39" s="232"/>
      <c r="E39" s="232"/>
      <c r="F39" s="232"/>
      <c r="G39" s="245"/>
    </row>
    <row r="40" spans="1:7" x14ac:dyDescent="0.25">
      <c r="A40" s="243"/>
      <c r="B40" s="243"/>
      <c r="C40" s="232"/>
      <c r="D40" s="232"/>
      <c r="E40" s="232"/>
      <c r="F40" s="232"/>
      <c r="G40" s="245"/>
    </row>
    <row r="41" spans="1:7" x14ac:dyDescent="0.25">
      <c r="A41" s="243"/>
      <c r="B41" s="243"/>
      <c r="C41" s="232"/>
      <c r="D41" s="232"/>
      <c r="E41" s="232"/>
      <c r="F41" s="232"/>
      <c r="G41" s="245"/>
    </row>
    <row r="42" spans="1:7" x14ac:dyDescent="0.25">
      <c r="A42" s="243"/>
      <c r="B42" s="243"/>
      <c r="C42" s="232"/>
      <c r="D42" s="232"/>
      <c r="E42" s="232"/>
      <c r="F42" s="232"/>
      <c r="G42" s="245"/>
    </row>
    <row r="43" spans="1:7" x14ac:dyDescent="0.25">
      <c r="A43" s="243"/>
      <c r="B43" s="243"/>
      <c r="C43" s="232"/>
      <c r="D43" s="232"/>
      <c r="E43" s="232"/>
      <c r="F43" s="232"/>
      <c r="G43" s="245"/>
    </row>
    <row r="44" spans="1:7" x14ac:dyDescent="0.25">
      <c r="A44" s="243"/>
      <c r="B44" s="243"/>
      <c r="C44" s="232"/>
      <c r="D44" s="232"/>
      <c r="E44" s="232"/>
      <c r="F44" s="232"/>
      <c r="G44" s="245"/>
    </row>
    <row r="45" spans="1:7" x14ac:dyDescent="0.25">
      <c r="A45" s="243"/>
      <c r="B45" s="243"/>
      <c r="C45" s="232"/>
      <c r="D45" s="232"/>
      <c r="E45" s="232"/>
      <c r="F45" s="232"/>
      <c r="G45" s="245"/>
    </row>
    <row r="46" spans="1:7" x14ac:dyDescent="0.25">
      <c r="A46" s="243"/>
      <c r="B46" s="243"/>
      <c r="C46" s="232"/>
      <c r="D46" s="232"/>
      <c r="E46" s="232"/>
      <c r="F46" s="232"/>
      <c r="G46" s="245"/>
    </row>
    <row r="47" spans="1:7" x14ac:dyDescent="0.25">
      <c r="A47" s="243"/>
      <c r="B47" s="243"/>
      <c r="C47" s="232"/>
      <c r="D47" s="232"/>
      <c r="E47" s="232"/>
      <c r="F47" s="232"/>
      <c r="G47" s="245"/>
    </row>
    <row r="48" spans="1:7" x14ac:dyDescent="0.25">
      <c r="A48" s="243"/>
      <c r="B48" s="243"/>
      <c r="C48" s="232"/>
      <c r="D48" s="232"/>
      <c r="E48" s="232"/>
      <c r="F48" s="232"/>
      <c r="G48" s="245"/>
    </row>
    <row r="49" spans="1:7" x14ac:dyDescent="0.25">
      <c r="A49" s="243"/>
      <c r="B49" s="243"/>
      <c r="C49" s="232"/>
      <c r="D49" s="232"/>
      <c r="E49" s="232"/>
      <c r="F49" s="232"/>
      <c r="G49" s="245"/>
    </row>
    <row r="50" spans="1:7" x14ac:dyDescent="0.25">
      <c r="A50" s="243"/>
      <c r="B50" s="243"/>
      <c r="C50" s="232"/>
      <c r="D50" s="232"/>
      <c r="E50" s="232"/>
      <c r="F50" s="232"/>
      <c r="G50" s="245"/>
    </row>
    <row r="51" spans="1:7" x14ac:dyDescent="0.25">
      <c r="A51" s="243"/>
      <c r="B51" s="243"/>
      <c r="C51" s="232"/>
      <c r="D51" s="232"/>
      <c r="E51" s="232"/>
      <c r="F51" s="232"/>
      <c r="G51" s="245"/>
    </row>
    <row r="52" spans="1:7" x14ac:dyDescent="0.25">
      <c r="A52" s="243"/>
      <c r="B52" s="243"/>
      <c r="C52" s="232"/>
      <c r="D52" s="232"/>
      <c r="E52" s="232"/>
      <c r="F52" s="232"/>
      <c r="G52" s="245"/>
    </row>
    <row r="53" spans="1:7" x14ac:dyDescent="0.25">
      <c r="A53" s="243"/>
      <c r="B53" s="243"/>
      <c r="C53" s="232"/>
      <c r="D53" s="232"/>
      <c r="E53" s="232"/>
      <c r="F53" s="232"/>
      <c r="G53" s="245"/>
    </row>
    <row r="54" spans="1:7" x14ac:dyDescent="0.25">
      <c r="A54" s="243"/>
      <c r="B54" s="243"/>
      <c r="C54" s="232"/>
      <c r="D54" s="232"/>
      <c r="E54" s="232"/>
      <c r="F54" s="232"/>
      <c r="G54" s="245"/>
    </row>
    <row r="55" spans="1:7" x14ac:dyDescent="0.25">
      <c r="A55" s="243"/>
      <c r="B55" s="243"/>
      <c r="C55" s="232"/>
      <c r="D55" s="232"/>
      <c r="E55" s="232"/>
      <c r="F55" s="232"/>
      <c r="G55" s="245"/>
    </row>
    <row r="56" spans="1:7" x14ac:dyDescent="0.25">
      <c r="A56" s="243"/>
      <c r="B56" s="243"/>
      <c r="C56" s="232"/>
      <c r="D56" s="232"/>
      <c r="E56" s="232"/>
      <c r="F56" s="232"/>
      <c r="G56" s="245"/>
    </row>
    <row r="57" spans="1:7" x14ac:dyDescent="0.25">
      <c r="A57" s="243"/>
      <c r="B57" s="243"/>
      <c r="C57" s="232"/>
      <c r="D57" s="232"/>
      <c r="E57" s="232"/>
      <c r="F57" s="232"/>
      <c r="G57" s="245"/>
    </row>
    <row r="58" spans="1:7" x14ac:dyDescent="0.25">
      <c r="A58" s="243"/>
      <c r="B58" s="243"/>
      <c r="C58" s="232"/>
      <c r="D58" s="232"/>
      <c r="E58" s="232"/>
      <c r="F58" s="232"/>
      <c r="G58" s="245"/>
    </row>
    <row r="59" spans="1:7" x14ac:dyDescent="0.25">
      <c r="A59" s="243"/>
      <c r="B59" s="243"/>
      <c r="C59" s="232"/>
      <c r="D59" s="232"/>
      <c r="E59" s="232"/>
      <c r="F59" s="232"/>
      <c r="G59" s="245"/>
    </row>
    <row r="60" spans="1:7" x14ac:dyDescent="0.25">
      <c r="A60" s="243"/>
      <c r="B60" s="243"/>
      <c r="C60" s="232"/>
      <c r="D60" s="232"/>
      <c r="E60" s="232"/>
      <c r="F60" s="232"/>
      <c r="G60" s="245"/>
    </row>
    <row r="61" spans="1:7" x14ac:dyDescent="0.25">
      <c r="A61" s="243"/>
      <c r="B61" s="243"/>
      <c r="C61" s="232"/>
      <c r="D61" s="232"/>
      <c r="E61" s="232"/>
      <c r="F61" s="232"/>
      <c r="G61" s="245"/>
    </row>
    <row r="62" spans="1:7" x14ac:dyDescent="0.25">
      <c r="A62" s="243"/>
      <c r="B62" s="243"/>
      <c r="C62" s="232"/>
      <c r="D62" s="232"/>
      <c r="E62" s="232"/>
      <c r="F62" s="232"/>
      <c r="G62" s="245"/>
    </row>
    <row r="63" spans="1:7" x14ac:dyDescent="0.25">
      <c r="A63" s="243"/>
      <c r="B63" s="277"/>
      <c r="C63" s="278"/>
      <c r="D63" s="278"/>
      <c r="E63" s="232"/>
      <c r="F63" s="278"/>
      <c r="G63" s="245"/>
    </row>
    <row r="64" spans="1:7" x14ac:dyDescent="0.25">
      <c r="A64" s="243"/>
      <c r="B64" s="243"/>
      <c r="C64" s="232"/>
      <c r="D64" s="232"/>
      <c r="E64" s="232"/>
      <c r="F64" s="232"/>
      <c r="G64" s="245"/>
    </row>
    <row r="65" spans="1:7" x14ac:dyDescent="0.25">
      <c r="A65" s="243"/>
      <c r="B65" s="243"/>
      <c r="C65" s="232"/>
      <c r="D65" s="232"/>
      <c r="E65" s="232"/>
      <c r="F65" s="232"/>
      <c r="G65" s="245"/>
    </row>
    <row r="66" spans="1:7" x14ac:dyDescent="0.25">
      <c r="A66" s="243"/>
      <c r="B66" s="243"/>
      <c r="C66" s="232"/>
      <c r="D66" s="232"/>
      <c r="E66" s="232"/>
      <c r="F66" s="232"/>
      <c r="G66" s="245"/>
    </row>
    <row r="67" spans="1:7" x14ac:dyDescent="0.25">
      <c r="A67" s="243"/>
      <c r="B67" s="277"/>
      <c r="C67" s="278"/>
      <c r="D67" s="278"/>
      <c r="E67" s="232"/>
      <c r="F67" s="278"/>
      <c r="G67" s="245"/>
    </row>
    <row r="68" spans="1:7" x14ac:dyDescent="0.25">
      <c r="A68" s="243"/>
      <c r="B68" s="245"/>
      <c r="C68" s="232"/>
      <c r="D68" s="232"/>
      <c r="E68" s="232"/>
      <c r="F68" s="232"/>
      <c r="G68" s="245"/>
    </row>
    <row r="69" spans="1:7" x14ac:dyDescent="0.25">
      <c r="A69" s="243"/>
      <c r="B69" s="243"/>
      <c r="C69" s="232"/>
      <c r="D69" s="232"/>
      <c r="E69" s="232"/>
      <c r="F69" s="232"/>
      <c r="G69" s="245"/>
    </row>
    <row r="70" spans="1:7" x14ac:dyDescent="0.25">
      <c r="A70" s="243"/>
      <c r="B70" s="245"/>
      <c r="C70" s="232"/>
      <c r="D70" s="232"/>
      <c r="E70" s="232"/>
      <c r="F70" s="232"/>
      <c r="G70" s="245"/>
    </row>
    <row r="71" spans="1:7" x14ac:dyDescent="0.25">
      <c r="A71" s="243"/>
      <c r="B71" s="245"/>
      <c r="C71" s="232"/>
      <c r="D71" s="232"/>
      <c r="E71" s="232"/>
      <c r="F71" s="232"/>
      <c r="G71" s="245"/>
    </row>
    <row r="72" spans="1:7" x14ac:dyDescent="0.25">
      <c r="A72" s="243"/>
      <c r="B72" s="245"/>
      <c r="C72" s="232"/>
      <c r="D72" s="232"/>
      <c r="E72" s="232"/>
      <c r="F72" s="232"/>
      <c r="G72" s="245"/>
    </row>
    <row r="73" spans="1:7" x14ac:dyDescent="0.25">
      <c r="A73" s="243"/>
      <c r="B73" s="245"/>
      <c r="C73" s="232"/>
      <c r="D73" s="232"/>
      <c r="E73" s="232"/>
      <c r="F73" s="232"/>
      <c r="G73" s="245"/>
    </row>
    <row r="74" spans="1:7" x14ac:dyDescent="0.25">
      <c r="A74" s="243"/>
      <c r="B74" s="245"/>
      <c r="C74" s="232"/>
      <c r="D74" s="232"/>
      <c r="E74" s="232"/>
      <c r="F74" s="232"/>
      <c r="G74" s="245"/>
    </row>
    <row r="75" spans="1:7" x14ac:dyDescent="0.25">
      <c r="A75" s="243"/>
      <c r="B75" s="245"/>
      <c r="C75" s="232"/>
      <c r="D75" s="232"/>
      <c r="E75" s="232"/>
      <c r="F75" s="232"/>
      <c r="G75" s="245"/>
    </row>
    <row r="76" spans="1:7" x14ac:dyDescent="0.25">
      <c r="A76" s="243"/>
      <c r="B76" s="245"/>
      <c r="C76" s="232"/>
      <c r="D76" s="232"/>
      <c r="E76" s="232"/>
      <c r="F76" s="232"/>
      <c r="G76" s="245"/>
    </row>
    <row r="77" spans="1:7" x14ac:dyDescent="0.25">
      <c r="A77" s="243"/>
      <c r="B77" s="245"/>
      <c r="C77" s="232"/>
      <c r="D77" s="232"/>
      <c r="E77" s="232"/>
      <c r="F77" s="232"/>
      <c r="G77" s="245"/>
    </row>
    <row r="78" spans="1:7" x14ac:dyDescent="0.25">
      <c r="A78" s="243"/>
      <c r="B78" s="245"/>
      <c r="C78" s="232"/>
      <c r="D78" s="232"/>
      <c r="E78" s="232"/>
      <c r="F78" s="232"/>
      <c r="G78" s="245"/>
    </row>
    <row r="79" spans="1:7" x14ac:dyDescent="0.25">
      <c r="A79" s="243"/>
      <c r="B79" s="272"/>
      <c r="C79" s="232"/>
      <c r="D79" s="232"/>
      <c r="E79" s="232"/>
      <c r="F79" s="232"/>
      <c r="G79" s="245"/>
    </row>
    <row r="80" spans="1:7" x14ac:dyDescent="0.25">
      <c r="A80" s="243"/>
      <c r="B80" s="272"/>
      <c r="C80" s="232"/>
      <c r="D80" s="232"/>
      <c r="E80" s="232"/>
      <c r="F80" s="232"/>
      <c r="G80" s="245"/>
    </row>
    <row r="81" spans="1:7" x14ac:dyDescent="0.25">
      <c r="A81" s="243"/>
      <c r="B81" s="272"/>
      <c r="C81" s="232"/>
      <c r="D81" s="232"/>
      <c r="E81" s="232"/>
      <c r="F81" s="232"/>
      <c r="G81" s="245"/>
    </row>
    <row r="82" spans="1:7" x14ac:dyDescent="0.25">
      <c r="A82" s="243"/>
      <c r="B82" s="272"/>
      <c r="C82" s="232"/>
      <c r="D82" s="232"/>
      <c r="E82" s="232"/>
      <c r="F82" s="232"/>
      <c r="G82" s="245"/>
    </row>
    <row r="83" spans="1:7" x14ac:dyDescent="0.25">
      <c r="A83" s="243"/>
      <c r="B83" s="272"/>
      <c r="C83" s="232"/>
      <c r="D83" s="232"/>
      <c r="E83" s="232"/>
      <c r="F83" s="232"/>
      <c r="G83" s="245"/>
    </row>
    <row r="84" spans="1:7" x14ac:dyDescent="0.25">
      <c r="A84" s="243"/>
      <c r="B84" s="272"/>
      <c r="C84" s="232"/>
      <c r="D84" s="232"/>
      <c r="E84" s="232"/>
      <c r="F84" s="232"/>
      <c r="G84" s="245"/>
    </row>
    <row r="85" spans="1:7" x14ac:dyDescent="0.25">
      <c r="A85" s="243"/>
      <c r="B85" s="272"/>
      <c r="C85" s="232"/>
      <c r="D85" s="232"/>
      <c r="E85" s="232"/>
      <c r="F85" s="232"/>
      <c r="G85" s="245"/>
    </row>
    <row r="86" spans="1:7" x14ac:dyDescent="0.25">
      <c r="A86" s="243"/>
      <c r="B86" s="272"/>
      <c r="C86" s="232"/>
      <c r="D86" s="232"/>
      <c r="E86" s="232"/>
      <c r="F86" s="232"/>
      <c r="G86" s="245"/>
    </row>
    <row r="87" spans="1:7" x14ac:dyDescent="0.25">
      <c r="A87" s="243"/>
      <c r="B87" s="272"/>
      <c r="C87" s="232"/>
      <c r="D87" s="232"/>
      <c r="E87" s="232"/>
      <c r="F87" s="232"/>
      <c r="G87" s="245"/>
    </row>
    <row r="88" spans="1:7" x14ac:dyDescent="0.25">
      <c r="A88" s="243"/>
      <c r="B88" s="272"/>
      <c r="C88" s="232"/>
      <c r="D88" s="232"/>
      <c r="E88" s="232"/>
      <c r="F88" s="232"/>
      <c r="G88" s="245"/>
    </row>
    <row r="89" spans="1:7" x14ac:dyDescent="0.25">
      <c r="A89" s="266"/>
      <c r="B89" s="266"/>
      <c r="C89" s="266"/>
      <c r="D89" s="266"/>
      <c r="E89" s="266"/>
      <c r="F89" s="266"/>
      <c r="G89" s="266"/>
    </row>
    <row r="90" spans="1:7" x14ac:dyDescent="0.25">
      <c r="A90" s="243"/>
      <c r="B90" s="245"/>
      <c r="C90" s="232"/>
      <c r="D90" s="232"/>
      <c r="E90" s="232"/>
      <c r="F90" s="232"/>
      <c r="G90" s="245"/>
    </row>
    <row r="91" spans="1:7" x14ac:dyDescent="0.25">
      <c r="A91" s="243"/>
      <c r="B91" s="245"/>
      <c r="C91" s="232"/>
      <c r="D91" s="232"/>
      <c r="E91" s="232"/>
      <c r="F91" s="232"/>
      <c r="G91" s="245"/>
    </row>
    <row r="92" spans="1:7" x14ac:dyDescent="0.25">
      <c r="A92" s="243"/>
      <c r="B92" s="245"/>
      <c r="C92" s="232"/>
      <c r="D92" s="232"/>
      <c r="E92" s="232"/>
      <c r="F92" s="232"/>
      <c r="G92" s="245"/>
    </row>
    <row r="93" spans="1:7" x14ac:dyDescent="0.25">
      <c r="A93" s="243"/>
      <c r="B93" s="245"/>
      <c r="C93" s="232"/>
      <c r="D93" s="232"/>
      <c r="E93" s="232"/>
      <c r="F93" s="232"/>
      <c r="G93" s="245"/>
    </row>
    <row r="94" spans="1:7" x14ac:dyDescent="0.25">
      <c r="A94" s="243"/>
      <c r="B94" s="245"/>
      <c r="C94" s="232"/>
      <c r="D94" s="232"/>
      <c r="E94" s="232"/>
      <c r="F94" s="232"/>
      <c r="G94" s="245"/>
    </row>
    <row r="95" spans="1:7" x14ac:dyDescent="0.25">
      <c r="A95" s="243"/>
      <c r="B95" s="245"/>
      <c r="C95" s="232"/>
      <c r="D95" s="232"/>
      <c r="E95" s="232"/>
      <c r="F95" s="232"/>
      <c r="G95" s="245"/>
    </row>
    <row r="96" spans="1:7" x14ac:dyDescent="0.25">
      <c r="A96" s="243"/>
      <c r="B96" s="245"/>
      <c r="C96" s="232"/>
      <c r="D96" s="232"/>
      <c r="E96" s="232"/>
      <c r="F96" s="232"/>
      <c r="G96" s="245"/>
    </row>
    <row r="97" spans="1:7" x14ac:dyDescent="0.25">
      <c r="A97" s="243"/>
      <c r="B97" s="245"/>
      <c r="C97" s="232"/>
      <c r="D97" s="232"/>
      <c r="E97" s="232"/>
      <c r="F97" s="232"/>
      <c r="G97" s="245"/>
    </row>
    <row r="98" spans="1:7" x14ac:dyDescent="0.25">
      <c r="A98" s="243"/>
      <c r="B98" s="245"/>
      <c r="C98" s="232"/>
      <c r="D98" s="232"/>
      <c r="E98" s="232"/>
      <c r="F98" s="232"/>
      <c r="G98" s="245"/>
    </row>
    <row r="99" spans="1:7" x14ac:dyDescent="0.25">
      <c r="A99" s="243"/>
      <c r="B99" s="245"/>
      <c r="C99" s="232"/>
      <c r="D99" s="232"/>
      <c r="E99" s="232"/>
      <c r="F99" s="232"/>
      <c r="G99" s="245"/>
    </row>
    <row r="100" spans="1:7" x14ac:dyDescent="0.25">
      <c r="A100" s="243"/>
      <c r="B100" s="245"/>
      <c r="C100" s="232"/>
      <c r="D100" s="232"/>
      <c r="E100" s="232"/>
      <c r="F100" s="232"/>
      <c r="G100" s="245"/>
    </row>
    <row r="101" spans="1:7" x14ac:dyDescent="0.25">
      <c r="A101" s="243"/>
      <c r="B101" s="245"/>
      <c r="C101" s="232"/>
      <c r="D101" s="232"/>
      <c r="E101" s="232"/>
      <c r="F101" s="232"/>
      <c r="G101" s="245"/>
    </row>
    <row r="102" spans="1:7" x14ac:dyDescent="0.25">
      <c r="A102" s="243"/>
      <c r="B102" s="245"/>
      <c r="C102" s="232"/>
      <c r="D102" s="232"/>
      <c r="E102" s="232"/>
      <c r="F102" s="232"/>
      <c r="G102" s="245"/>
    </row>
    <row r="103" spans="1:7" x14ac:dyDescent="0.25">
      <c r="A103" s="243"/>
      <c r="B103" s="245"/>
      <c r="C103" s="232"/>
      <c r="D103" s="232"/>
      <c r="E103" s="232"/>
      <c r="F103" s="232"/>
      <c r="G103" s="245"/>
    </row>
    <row r="104" spans="1:7" x14ac:dyDescent="0.25">
      <c r="A104" s="243"/>
      <c r="B104" s="245"/>
      <c r="C104" s="232"/>
      <c r="D104" s="232"/>
      <c r="E104" s="232"/>
      <c r="F104" s="232"/>
      <c r="G104" s="245"/>
    </row>
    <row r="105" spans="1:7" x14ac:dyDescent="0.25">
      <c r="A105" s="243"/>
      <c r="B105" s="245"/>
      <c r="C105" s="232"/>
      <c r="D105" s="232"/>
      <c r="E105" s="232"/>
      <c r="F105" s="232"/>
      <c r="G105" s="245"/>
    </row>
    <row r="106" spans="1:7" x14ac:dyDescent="0.25">
      <c r="A106" s="243"/>
      <c r="B106" s="245"/>
      <c r="C106" s="232"/>
      <c r="D106" s="232"/>
      <c r="E106" s="232"/>
      <c r="F106" s="232"/>
      <c r="G106" s="245"/>
    </row>
    <row r="107" spans="1:7" x14ac:dyDescent="0.25">
      <c r="A107" s="243"/>
      <c r="B107" s="245"/>
      <c r="C107" s="232"/>
      <c r="D107" s="232"/>
      <c r="E107" s="232"/>
      <c r="F107" s="232"/>
      <c r="G107" s="245"/>
    </row>
    <row r="108" spans="1:7" x14ac:dyDescent="0.25">
      <c r="A108" s="243"/>
      <c r="B108" s="245"/>
      <c r="C108" s="232"/>
      <c r="D108" s="232"/>
      <c r="E108" s="232"/>
      <c r="F108" s="232"/>
      <c r="G108" s="245"/>
    </row>
    <row r="109" spans="1:7" x14ac:dyDescent="0.25">
      <c r="A109" s="243"/>
      <c r="B109" s="245"/>
      <c r="C109" s="232"/>
      <c r="D109" s="232"/>
      <c r="E109" s="232"/>
      <c r="F109" s="232"/>
      <c r="G109" s="245"/>
    </row>
    <row r="110" spans="1:7" x14ac:dyDescent="0.25">
      <c r="A110" s="243"/>
      <c r="B110" s="245"/>
      <c r="C110" s="232"/>
      <c r="D110" s="232"/>
      <c r="E110" s="232"/>
      <c r="F110" s="232"/>
      <c r="G110" s="245"/>
    </row>
    <row r="111" spans="1:7" x14ac:dyDescent="0.25">
      <c r="A111" s="243"/>
      <c r="B111" s="245"/>
      <c r="C111" s="232"/>
      <c r="D111" s="232"/>
      <c r="E111" s="232"/>
      <c r="F111" s="232"/>
      <c r="G111" s="245"/>
    </row>
    <row r="112" spans="1:7" x14ac:dyDescent="0.25">
      <c r="A112" s="243"/>
      <c r="B112" s="245"/>
      <c r="C112" s="232"/>
      <c r="D112" s="232"/>
      <c r="E112" s="232"/>
      <c r="F112" s="232"/>
      <c r="G112" s="245"/>
    </row>
    <row r="113" spans="1:7" x14ac:dyDescent="0.25">
      <c r="A113" s="243"/>
      <c r="B113" s="245"/>
      <c r="C113" s="232"/>
      <c r="D113" s="232"/>
      <c r="E113" s="232"/>
      <c r="F113" s="232"/>
      <c r="G113" s="245"/>
    </row>
    <row r="114" spans="1:7" x14ac:dyDescent="0.25">
      <c r="A114" s="243"/>
      <c r="B114" s="245"/>
      <c r="C114" s="232"/>
      <c r="D114" s="232"/>
      <c r="E114" s="232"/>
      <c r="F114" s="232"/>
      <c r="G114" s="245"/>
    </row>
    <row r="115" spans="1:7" x14ac:dyDescent="0.25">
      <c r="A115" s="243"/>
      <c r="B115" s="245"/>
      <c r="C115" s="232"/>
      <c r="D115" s="232"/>
      <c r="E115" s="232"/>
      <c r="F115" s="232"/>
      <c r="G115" s="245"/>
    </row>
    <row r="116" spans="1:7" x14ac:dyDescent="0.25">
      <c r="A116" s="243"/>
      <c r="B116" s="245"/>
      <c r="C116" s="232"/>
      <c r="D116" s="232"/>
      <c r="E116" s="232"/>
      <c r="F116" s="232"/>
      <c r="G116" s="245"/>
    </row>
    <row r="117" spans="1:7" x14ac:dyDescent="0.25">
      <c r="A117" s="243"/>
      <c r="B117" s="245"/>
      <c r="C117" s="232"/>
      <c r="D117" s="232"/>
      <c r="E117" s="232"/>
      <c r="F117" s="232"/>
      <c r="G117" s="245"/>
    </row>
    <row r="118" spans="1:7" x14ac:dyDescent="0.25">
      <c r="A118" s="243"/>
      <c r="B118" s="245"/>
      <c r="C118" s="232"/>
      <c r="D118" s="232"/>
      <c r="E118" s="232"/>
      <c r="F118" s="232"/>
      <c r="G118" s="245"/>
    </row>
    <row r="119" spans="1:7" x14ac:dyDescent="0.25">
      <c r="A119" s="243"/>
      <c r="B119" s="245"/>
      <c r="C119" s="232"/>
      <c r="D119" s="232"/>
      <c r="E119" s="232"/>
      <c r="F119" s="232"/>
      <c r="G119" s="245"/>
    </row>
    <row r="120" spans="1:7" x14ac:dyDescent="0.25">
      <c r="A120" s="243"/>
      <c r="B120" s="245"/>
      <c r="C120" s="232"/>
      <c r="D120" s="232"/>
      <c r="E120" s="232"/>
      <c r="F120" s="232"/>
      <c r="G120" s="245"/>
    </row>
    <row r="121" spans="1:7" x14ac:dyDescent="0.25">
      <c r="A121" s="243"/>
      <c r="B121" s="245"/>
      <c r="C121" s="232"/>
      <c r="D121" s="232"/>
      <c r="E121" s="232"/>
      <c r="F121" s="232"/>
      <c r="G121" s="245"/>
    </row>
    <row r="122" spans="1:7" x14ac:dyDescent="0.25">
      <c r="A122" s="243"/>
      <c r="B122" s="245"/>
      <c r="C122" s="232"/>
      <c r="D122" s="232"/>
      <c r="E122" s="232"/>
      <c r="F122" s="232"/>
      <c r="G122" s="245"/>
    </row>
    <row r="123" spans="1:7" x14ac:dyDescent="0.25">
      <c r="A123" s="243"/>
      <c r="B123" s="245"/>
      <c r="C123" s="232"/>
      <c r="D123" s="232"/>
      <c r="E123" s="232"/>
      <c r="F123" s="232"/>
      <c r="G123" s="245"/>
    </row>
    <row r="124" spans="1:7" x14ac:dyDescent="0.25">
      <c r="A124" s="243"/>
      <c r="B124" s="245"/>
      <c r="C124" s="232"/>
      <c r="D124" s="232"/>
      <c r="E124" s="232"/>
      <c r="F124" s="232"/>
      <c r="G124" s="245"/>
    </row>
    <row r="125" spans="1:7" x14ac:dyDescent="0.25">
      <c r="A125" s="243"/>
      <c r="B125" s="245"/>
      <c r="C125" s="232"/>
      <c r="D125" s="232"/>
      <c r="E125" s="232"/>
      <c r="F125" s="232"/>
      <c r="G125" s="245"/>
    </row>
    <row r="126" spans="1:7" x14ac:dyDescent="0.25">
      <c r="A126" s="243"/>
      <c r="B126" s="245"/>
      <c r="C126" s="232"/>
      <c r="D126" s="232"/>
      <c r="E126" s="232"/>
      <c r="F126" s="232"/>
      <c r="G126" s="245"/>
    </row>
    <row r="127" spans="1:7" x14ac:dyDescent="0.25">
      <c r="A127" s="243"/>
      <c r="B127" s="245"/>
      <c r="C127" s="232"/>
      <c r="D127" s="232"/>
      <c r="E127" s="232"/>
      <c r="F127" s="232"/>
      <c r="G127" s="245"/>
    </row>
    <row r="128" spans="1:7" x14ac:dyDescent="0.25">
      <c r="A128" s="243"/>
      <c r="B128" s="245"/>
      <c r="C128" s="232"/>
      <c r="D128" s="232"/>
      <c r="E128" s="232"/>
      <c r="F128" s="232"/>
      <c r="G128" s="245"/>
    </row>
    <row r="129" spans="1:7" x14ac:dyDescent="0.25">
      <c r="A129" s="243"/>
      <c r="B129" s="245"/>
      <c r="C129" s="232"/>
      <c r="D129" s="232"/>
      <c r="E129" s="232"/>
      <c r="F129" s="232"/>
      <c r="G129" s="245"/>
    </row>
    <row r="130" spans="1:7" x14ac:dyDescent="0.25">
      <c r="A130" s="243"/>
      <c r="B130" s="245"/>
      <c r="C130" s="232"/>
      <c r="D130" s="232"/>
      <c r="E130" s="232"/>
      <c r="F130" s="232"/>
      <c r="G130" s="245"/>
    </row>
    <row r="131" spans="1:7" x14ac:dyDescent="0.25">
      <c r="A131" s="243"/>
      <c r="B131" s="245"/>
      <c r="C131" s="232"/>
      <c r="D131" s="232"/>
      <c r="E131" s="232"/>
      <c r="F131" s="232"/>
      <c r="G131" s="245"/>
    </row>
    <row r="132" spans="1:7" x14ac:dyDescent="0.25">
      <c r="A132" s="243"/>
      <c r="B132" s="245"/>
      <c r="C132" s="232"/>
      <c r="D132" s="232"/>
      <c r="E132" s="232"/>
      <c r="F132" s="232"/>
      <c r="G132" s="245"/>
    </row>
    <row r="133" spans="1:7" x14ac:dyDescent="0.25">
      <c r="A133" s="243"/>
      <c r="B133" s="245"/>
      <c r="C133" s="232"/>
      <c r="D133" s="232"/>
      <c r="E133" s="232"/>
      <c r="F133" s="232"/>
      <c r="G133" s="245"/>
    </row>
    <row r="134" spans="1:7" x14ac:dyDescent="0.25">
      <c r="A134" s="243"/>
      <c r="B134" s="245"/>
      <c r="C134" s="232"/>
      <c r="D134" s="232"/>
      <c r="E134" s="232"/>
      <c r="F134" s="232"/>
      <c r="G134" s="245"/>
    </row>
    <row r="135" spans="1:7" x14ac:dyDescent="0.25">
      <c r="A135" s="243"/>
      <c r="B135" s="245"/>
      <c r="C135" s="232"/>
      <c r="D135" s="232"/>
      <c r="E135" s="232"/>
      <c r="F135" s="232"/>
      <c r="G135" s="245"/>
    </row>
    <row r="136" spans="1:7" x14ac:dyDescent="0.25">
      <c r="A136" s="243"/>
      <c r="B136" s="245"/>
      <c r="C136" s="232"/>
      <c r="D136" s="232"/>
      <c r="E136" s="232"/>
      <c r="F136" s="232"/>
      <c r="G136" s="245"/>
    </row>
    <row r="137" spans="1:7" x14ac:dyDescent="0.25">
      <c r="A137" s="243"/>
      <c r="B137" s="245"/>
      <c r="C137" s="232"/>
      <c r="D137" s="232"/>
      <c r="E137" s="232"/>
      <c r="F137" s="232"/>
      <c r="G137" s="245"/>
    </row>
    <row r="138" spans="1:7" x14ac:dyDescent="0.25">
      <c r="A138" s="243"/>
      <c r="B138" s="245"/>
      <c r="C138" s="232"/>
      <c r="D138" s="232"/>
      <c r="E138" s="232"/>
      <c r="F138" s="232"/>
      <c r="G138" s="245"/>
    </row>
    <row r="139" spans="1:7" x14ac:dyDescent="0.25">
      <c r="A139" s="243"/>
      <c r="B139" s="245"/>
      <c r="C139" s="232"/>
      <c r="D139" s="232"/>
      <c r="E139" s="232"/>
      <c r="F139" s="232"/>
      <c r="G139" s="245"/>
    </row>
    <row r="140" spans="1:7" x14ac:dyDescent="0.25">
      <c r="A140" s="266"/>
      <c r="B140" s="266"/>
      <c r="C140" s="266"/>
      <c r="D140" s="266"/>
      <c r="E140" s="266"/>
      <c r="F140" s="266"/>
      <c r="G140" s="266"/>
    </row>
    <row r="141" spans="1:7" x14ac:dyDescent="0.25">
      <c r="A141" s="243"/>
      <c r="B141" s="243"/>
      <c r="C141" s="232"/>
      <c r="D141" s="232"/>
      <c r="E141" s="279"/>
      <c r="F141" s="232"/>
      <c r="G141" s="245"/>
    </row>
    <row r="142" spans="1:7" x14ac:dyDescent="0.25">
      <c r="A142" s="243"/>
      <c r="B142" s="243"/>
      <c r="C142" s="232"/>
      <c r="D142" s="232"/>
      <c r="E142" s="279"/>
      <c r="F142" s="232"/>
      <c r="G142" s="245"/>
    </row>
    <row r="143" spans="1:7" x14ac:dyDescent="0.25">
      <c r="A143" s="243"/>
      <c r="B143" s="243"/>
      <c r="C143" s="232"/>
      <c r="D143" s="232"/>
      <c r="E143" s="279"/>
      <c r="F143" s="232"/>
      <c r="G143" s="245"/>
    </row>
    <row r="144" spans="1:7" x14ac:dyDescent="0.25">
      <c r="A144" s="243"/>
      <c r="B144" s="243"/>
      <c r="C144" s="232"/>
      <c r="D144" s="232"/>
      <c r="E144" s="279"/>
      <c r="F144" s="232"/>
      <c r="G144" s="245"/>
    </row>
    <row r="145" spans="1:7" x14ac:dyDescent="0.25">
      <c r="A145" s="243"/>
      <c r="B145" s="243"/>
      <c r="C145" s="232"/>
      <c r="D145" s="232"/>
      <c r="E145" s="279"/>
      <c r="F145" s="232"/>
      <c r="G145" s="245"/>
    </row>
    <row r="146" spans="1:7" x14ac:dyDescent="0.25">
      <c r="A146" s="243"/>
      <c r="B146" s="243"/>
      <c r="C146" s="232"/>
      <c r="D146" s="232"/>
      <c r="E146" s="279"/>
      <c r="F146" s="232"/>
      <c r="G146" s="245"/>
    </row>
    <row r="147" spans="1:7" x14ac:dyDescent="0.25">
      <c r="A147" s="243"/>
      <c r="B147" s="243"/>
      <c r="C147" s="232"/>
      <c r="D147" s="232"/>
      <c r="E147" s="279"/>
      <c r="F147" s="232"/>
      <c r="G147" s="245"/>
    </row>
    <row r="148" spans="1:7" x14ac:dyDescent="0.25">
      <c r="A148" s="243"/>
      <c r="B148" s="243"/>
      <c r="C148" s="232"/>
      <c r="D148" s="232"/>
      <c r="E148" s="279"/>
      <c r="F148" s="232"/>
      <c r="G148" s="245"/>
    </row>
    <row r="149" spans="1:7" x14ac:dyDescent="0.25">
      <c r="A149" s="243"/>
      <c r="B149" s="243"/>
      <c r="C149" s="232"/>
      <c r="D149" s="232"/>
      <c r="E149" s="279"/>
      <c r="F149" s="232"/>
      <c r="G149" s="245"/>
    </row>
    <row r="150" spans="1:7" x14ac:dyDescent="0.25">
      <c r="A150" s="266"/>
      <c r="B150" s="266"/>
      <c r="C150" s="266"/>
      <c r="D150" s="266"/>
      <c r="E150" s="266"/>
      <c r="F150" s="266"/>
      <c r="G150" s="266"/>
    </row>
    <row r="151" spans="1:7" x14ac:dyDescent="0.25">
      <c r="A151" s="243"/>
      <c r="B151" s="243"/>
      <c r="C151" s="232"/>
      <c r="D151" s="232"/>
      <c r="E151" s="279"/>
      <c r="F151" s="232"/>
      <c r="G151" s="245"/>
    </row>
    <row r="152" spans="1:7" x14ac:dyDescent="0.25">
      <c r="A152" s="243"/>
      <c r="B152" s="243"/>
      <c r="C152" s="232"/>
      <c r="D152" s="232"/>
      <c r="E152" s="279"/>
      <c r="F152" s="232"/>
      <c r="G152" s="245"/>
    </row>
    <row r="153" spans="1:7" x14ac:dyDescent="0.25">
      <c r="A153" s="243"/>
      <c r="B153" s="243"/>
      <c r="C153" s="232"/>
      <c r="D153" s="232"/>
      <c r="E153" s="279"/>
      <c r="F153" s="232"/>
      <c r="G153" s="245"/>
    </row>
    <row r="154" spans="1:7" x14ac:dyDescent="0.25">
      <c r="A154" s="243"/>
      <c r="B154" s="243"/>
      <c r="C154" s="243"/>
      <c r="D154" s="243"/>
      <c r="E154" s="242"/>
      <c r="F154" s="243"/>
      <c r="G154" s="245"/>
    </row>
    <row r="155" spans="1:7" x14ac:dyDescent="0.25">
      <c r="A155" s="243"/>
      <c r="B155" s="243"/>
      <c r="C155" s="243"/>
      <c r="D155" s="243"/>
      <c r="E155" s="242"/>
      <c r="F155" s="243"/>
      <c r="G155" s="245"/>
    </row>
    <row r="156" spans="1:7" x14ac:dyDescent="0.25">
      <c r="A156" s="243"/>
      <c r="B156" s="243"/>
      <c r="C156" s="243"/>
      <c r="D156" s="243"/>
      <c r="E156" s="242"/>
      <c r="F156" s="243"/>
      <c r="G156" s="245"/>
    </row>
    <row r="157" spans="1:7" x14ac:dyDescent="0.25">
      <c r="A157" s="243"/>
      <c r="B157" s="243"/>
      <c r="C157" s="243"/>
      <c r="D157" s="243"/>
      <c r="E157" s="242"/>
      <c r="F157" s="243"/>
      <c r="G157" s="245"/>
    </row>
    <row r="158" spans="1:7" x14ac:dyDescent="0.25">
      <c r="A158" s="243"/>
      <c r="B158" s="243"/>
      <c r="C158" s="243"/>
      <c r="D158" s="243"/>
      <c r="E158" s="242"/>
      <c r="F158" s="243"/>
      <c r="G158" s="245"/>
    </row>
    <row r="159" spans="1:7" x14ac:dyDescent="0.25">
      <c r="A159" s="243"/>
      <c r="B159" s="243"/>
      <c r="C159" s="243"/>
      <c r="D159" s="243"/>
      <c r="E159" s="242"/>
      <c r="F159" s="243"/>
      <c r="G159" s="245"/>
    </row>
    <row r="160" spans="1:7" x14ac:dyDescent="0.25">
      <c r="A160" s="266"/>
      <c r="B160" s="266"/>
      <c r="C160" s="266"/>
      <c r="D160" s="266"/>
      <c r="E160" s="266"/>
      <c r="F160" s="266"/>
      <c r="G160" s="266"/>
    </row>
    <row r="161" spans="1:7" x14ac:dyDescent="0.25">
      <c r="A161" s="243"/>
      <c r="B161" s="280"/>
      <c r="C161" s="232"/>
      <c r="D161" s="232"/>
      <c r="E161" s="279"/>
      <c r="F161" s="232"/>
      <c r="G161" s="245"/>
    </row>
    <row r="162" spans="1:7" x14ac:dyDescent="0.25">
      <c r="A162" s="243"/>
      <c r="B162" s="280"/>
      <c r="C162" s="232"/>
      <c r="D162" s="232"/>
      <c r="E162" s="279"/>
      <c r="F162" s="232"/>
      <c r="G162" s="245"/>
    </row>
    <row r="163" spans="1:7" x14ac:dyDescent="0.25">
      <c r="A163" s="243"/>
      <c r="B163" s="280"/>
      <c r="C163" s="232"/>
      <c r="D163" s="232"/>
      <c r="E163" s="232"/>
      <c r="F163" s="232"/>
      <c r="G163" s="245"/>
    </row>
    <row r="164" spans="1:7" x14ac:dyDescent="0.25">
      <c r="A164" s="243"/>
      <c r="B164" s="280"/>
      <c r="C164" s="232"/>
      <c r="D164" s="232"/>
      <c r="E164" s="232"/>
      <c r="F164" s="232"/>
      <c r="G164" s="245"/>
    </row>
    <row r="165" spans="1:7" x14ac:dyDescent="0.25">
      <c r="A165" s="243"/>
      <c r="B165" s="280"/>
      <c r="C165" s="232"/>
      <c r="D165" s="232"/>
      <c r="E165" s="232"/>
      <c r="F165" s="232"/>
      <c r="G165" s="245"/>
    </row>
    <row r="166" spans="1:7" x14ac:dyDescent="0.25">
      <c r="A166" s="243"/>
      <c r="B166" s="268"/>
      <c r="C166" s="232"/>
      <c r="D166" s="232"/>
      <c r="E166" s="232"/>
      <c r="F166" s="232"/>
      <c r="G166" s="245"/>
    </row>
    <row r="167" spans="1:7" x14ac:dyDescent="0.25">
      <c r="A167" s="243"/>
      <c r="B167" s="268"/>
      <c r="C167" s="232"/>
      <c r="D167" s="232"/>
      <c r="E167" s="232"/>
      <c r="F167" s="232"/>
      <c r="G167" s="245"/>
    </row>
    <row r="168" spans="1:7" x14ac:dyDescent="0.25">
      <c r="A168" s="243"/>
      <c r="B168" s="280"/>
      <c r="C168" s="232"/>
      <c r="D168" s="232"/>
      <c r="E168" s="232"/>
      <c r="F168" s="232"/>
      <c r="G168" s="245"/>
    </row>
    <row r="169" spans="1:7" x14ac:dyDescent="0.25">
      <c r="A169" s="243"/>
      <c r="B169" s="280"/>
      <c r="C169" s="232"/>
      <c r="D169" s="232"/>
      <c r="E169" s="232"/>
      <c r="F169" s="232"/>
      <c r="G169" s="245"/>
    </row>
    <row r="170" spans="1:7" x14ac:dyDescent="0.25">
      <c r="A170" s="266"/>
      <c r="B170" s="266"/>
      <c r="C170" s="266"/>
      <c r="D170" s="266"/>
      <c r="E170" s="266"/>
      <c r="F170" s="266"/>
      <c r="G170" s="266"/>
    </row>
    <row r="171" spans="1:7" x14ac:dyDescent="0.25">
      <c r="A171" s="243"/>
      <c r="B171" s="243"/>
      <c r="C171" s="232"/>
      <c r="D171" s="232"/>
      <c r="E171" s="279"/>
      <c r="F171" s="232"/>
      <c r="G171" s="245"/>
    </row>
    <row r="172" spans="1:7" x14ac:dyDescent="0.25">
      <c r="A172" s="243"/>
      <c r="B172" s="281"/>
      <c r="C172" s="232"/>
      <c r="D172" s="232"/>
      <c r="E172" s="279"/>
      <c r="F172" s="232"/>
      <c r="G172" s="245"/>
    </row>
    <row r="173" spans="1:7" x14ac:dyDescent="0.25">
      <c r="A173" s="243"/>
      <c r="B173" s="281"/>
      <c r="C173" s="232"/>
      <c r="D173" s="232"/>
      <c r="E173" s="279"/>
      <c r="F173" s="232"/>
      <c r="G173" s="245"/>
    </row>
    <row r="174" spans="1:7" x14ac:dyDescent="0.25">
      <c r="A174" s="243"/>
      <c r="B174" s="281"/>
      <c r="C174" s="232"/>
      <c r="D174" s="232"/>
      <c r="E174" s="279"/>
      <c r="F174" s="232"/>
      <c r="G174" s="245"/>
    </row>
    <row r="175" spans="1:7" x14ac:dyDescent="0.25">
      <c r="A175" s="243"/>
      <c r="B175" s="281"/>
      <c r="C175" s="232"/>
      <c r="D175" s="232"/>
      <c r="E175" s="279"/>
      <c r="F175" s="232"/>
      <c r="G175" s="245"/>
    </row>
    <row r="176" spans="1:7" x14ac:dyDescent="0.25">
      <c r="A176" s="243"/>
      <c r="B176" s="245"/>
      <c r="C176" s="245"/>
      <c r="D176" s="245"/>
      <c r="E176" s="245"/>
      <c r="F176" s="245"/>
      <c r="G176" s="245"/>
    </row>
    <row r="177" spans="1:7" x14ac:dyDescent="0.25">
      <c r="A177" s="243"/>
      <c r="B177" s="245"/>
      <c r="C177" s="245"/>
      <c r="D177" s="245"/>
      <c r="E177" s="245"/>
      <c r="F177" s="245"/>
      <c r="G177" s="245"/>
    </row>
    <row r="178" spans="1:7" x14ac:dyDescent="0.25">
      <c r="A178" s="243"/>
      <c r="B178" s="245"/>
      <c r="C178" s="245"/>
      <c r="D178" s="245"/>
      <c r="E178" s="245"/>
      <c r="F178" s="245"/>
      <c r="G178" s="245"/>
    </row>
    <row r="179" spans="1:7" ht="18.75" x14ac:dyDescent="0.25">
      <c r="A179" s="282"/>
      <c r="B179" s="283"/>
      <c r="C179" s="284"/>
      <c r="D179" s="284"/>
      <c r="E179" s="284"/>
      <c r="F179" s="284"/>
      <c r="G179" s="284"/>
    </row>
    <row r="180" spans="1:7" x14ac:dyDescent="0.25">
      <c r="A180" s="266"/>
      <c r="B180" s="266"/>
      <c r="C180" s="266"/>
      <c r="D180" s="266"/>
      <c r="E180" s="266"/>
      <c r="F180" s="266"/>
      <c r="G180" s="266"/>
    </row>
    <row r="181" spans="1:7" x14ac:dyDescent="0.25">
      <c r="A181" s="243"/>
      <c r="B181" s="245"/>
      <c r="C181" s="276"/>
      <c r="D181" s="243"/>
      <c r="E181" s="244"/>
      <c r="F181" s="252"/>
      <c r="G181" s="252"/>
    </row>
    <row r="182" spans="1:7" x14ac:dyDescent="0.25">
      <c r="A182" s="244"/>
      <c r="B182" s="285"/>
      <c r="C182" s="244"/>
      <c r="D182" s="244"/>
      <c r="E182" s="244"/>
      <c r="F182" s="252"/>
      <c r="G182" s="252"/>
    </row>
    <row r="183" spans="1:7" x14ac:dyDescent="0.25">
      <c r="A183" s="243"/>
      <c r="B183" s="245"/>
      <c r="C183" s="244"/>
      <c r="D183" s="244"/>
      <c r="E183" s="244"/>
      <c r="F183" s="252"/>
      <c r="G183" s="252"/>
    </row>
    <row r="184" spans="1:7" x14ac:dyDescent="0.25">
      <c r="A184" s="243"/>
      <c r="B184" s="245"/>
      <c r="C184" s="276"/>
      <c r="D184" s="286"/>
      <c r="E184" s="244"/>
      <c r="F184" s="233"/>
      <c r="G184" s="233"/>
    </row>
    <row r="185" spans="1:7" x14ac:dyDescent="0.25">
      <c r="A185" s="243"/>
      <c r="B185" s="245"/>
      <c r="C185" s="276"/>
      <c r="D185" s="286"/>
      <c r="E185" s="244"/>
      <c r="F185" s="233"/>
      <c r="G185" s="233"/>
    </row>
    <row r="186" spans="1:7" x14ac:dyDescent="0.25">
      <c r="A186" s="243"/>
      <c r="B186" s="245"/>
      <c r="C186" s="276"/>
      <c r="D186" s="286"/>
      <c r="E186" s="244"/>
      <c r="F186" s="233"/>
      <c r="G186" s="233"/>
    </row>
    <row r="187" spans="1:7" x14ac:dyDescent="0.25">
      <c r="A187" s="243"/>
      <c r="B187" s="245"/>
      <c r="C187" s="276"/>
      <c r="D187" s="286"/>
      <c r="E187" s="244"/>
      <c r="F187" s="233"/>
      <c r="G187" s="233"/>
    </row>
    <row r="188" spans="1:7" x14ac:dyDescent="0.25">
      <c r="A188" s="243"/>
      <c r="B188" s="245"/>
      <c r="C188" s="276"/>
      <c r="D188" s="286"/>
      <c r="E188" s="244"/>
      <c r="F188" s="233"/>
      <c r="G188" s="233"/>
    </row>
    <row r="189" spans="1:7" x14ac:dyDescent="0.25">
      <c r="A189" s="243"/>
      <c r="B189" s="245"/>
      <c r="C189" s="276"/>
      <c r="D189" s="286"/>
      <c r="E189" s="244"/>
      <c r="F189" s="233"/>
      <c r="G189" s="233"/>
    </row>
    <row r="190" spans="1:7" x14ac:dyDescent="0.25">
      <c r="A190" s="243"/>
      <c r="B190" s="245"/>
      <c r="C190" s="276"/>
      <c r="D190" s="286"/>
      <c r="E190" s="244"/>
      <c r="F190" s="233"/>
      <c r="G190" s="233"/>
    </row>
    <row r="191" spans="1:7" x14ac:dyDescent="0.25">
      <c r="A191" s="243"/>
      <c r="B191" s="245"/>
      <c r="C191" s="276"/>
      <c r="D191" s="286"/>
      <c r="E191" s="244"/>
      <c r="F191" s="233"/>
      <c r="G191" s="233"/>
    </row>
    <row r="192" spans="1:7" x14ac:dyDescent="0.25">
      <c r="A192" s="243"/>
      <c r="B192" s="245"/>
      <c r="C192" s="276"/>
      <c r="D192" s="286"/>
      <c r="E192" s="244"/>
      <c r="F192" s="233"/>
      <c r="G192" s="233"/>
    </row>
    <row r="193" spans="1:7" x14ac:dyDescent="0.25">
      <c r="A193" s="243"/>
      <c r="B193" s="245"/>
      <c r="C193" s="276"/>
      <c r="D193" s="286"/>
      <c r="E193" s="245"/>
      <c r="F193" s="233"/>
      <c r="G193" s="233"/>
    </row>
    <row r="194" spans="1:7" x14ac:dyDescent="0.25">
      <c r="A194" s="243"/>
      <c r="B194" s="245"/>
      <c r="C194" s="276"/>
      <c r="D194" s="286"/>
      <c r="E194" s="245"/>
      <c r="F194" s="233"/>
      <c r="G194" s="233"/>
    </row>
    <row r="195" spans="1:7" x14ac:dyDescent="0.25">
      <c r="A195" s="243"/>
      <c r="B195" s="245"/>
      <c r="C195" s="276"/>
      <c r="D195" s="286"/>
      <c r="E195" s="245"/>
      <c r="F195" s="233"/>
      <c r="G195" s="233"/>
    </row>
    <row r="196" spans="1:7" x14ac:dyDescent="0.25">
      <c r="A196" s="243"/>
      <c r="B196" s="245"/>
      <c r="C196" s="276"/>
      <c r="D196" s="286"/>
      <c r="E196" s="245"/>
      <c r="F196" s="233"/>
      <c r="G196" s="233"/>
    </row>
    <row r="197" spans="1:7" x14ac:dyDescent="0.25">
      <c r="A197" s="243"/>
      <c r="B197" s="245"/>
      <c r="C197" s="276"/>
      <c r="D197" s="286"/>
      <c r="E197" s="245"/>
      <c r="F197" s="233"/>
      <c r="G197" s="233"/>
    </row>
    <row r="198" spans="1:7" x14ac:dyDescent="0.25">
      <c r="A198" s="243"/>
      <c r="B198" s="245"/>
      <c r="C198" s="276"/>
      <c r="D198" s="286"/>
      <c r="E198" s="245"/>
      <c r="F198" s="233"/>
      <c r="G198" s="233"/>
    </row>
    <row r="199" spans="1:7" x14ac:dyDescent="0.25">
      <c r="A199" s="243"/>
      <c r="B199" s="245"/>
      <c r="C199" s="276"/>
      <c r="D199" s="286"/>
      <c r="E199" s="243"/>
      <c r="F199" s="233"/>
      <c r="G199" s="233"/>
    </row>
    <row r="200" spans="1:7" x14ac:dyDescent="0.25">
      <c r="A200" s="243"/>
      <c r="B200" s="245"/>
      <c r="C200" s="276"/>
      <c r="D200" s="286"/>
      <c r="E200" s="287"/>
      <c r="F200" s="233"/>
      <c r="G200" s="233"/>
    </row>
    <row r="201" spans="1:7" x14ac:dyDescent="0.25">
      <c r="A201" s="243"/>
      <c r="B201" s="245"/>
      <c r="C201" s="276"/>
      <c r="D201" s="286"/>
      <c r="E201" s="287"/>
      <c r="F201" s="233"/>
      <c r="G201" s="233"/>
    </row>
    <row r="202" spans="1:7" x14ac:dyDescent="0.25">
      <c r="A202" s="243"/>
      <c r="B202" s="245"/>
      <c r="C202" s="276"/>
      <c r="D202" s="286"/>
      <c r="E202" s="287"/>
      <c r="F202" s="233"/>
      <c r="G202" s="233"/>
    </row>
    <row r="203" spans="1:7" x14ac:dyDescent="0.25">
      <c r="A203" s="243"/>
      <c r="B203" s="245"/>
      <c r="C203" s="276"/>
      <c r="D203" s="286"/>
      <c r="E203" s="287"/>
      <c r="F203" s="233"/>
      <c r="G203" s="233"/>
    </row>
    <row r="204" spans="1:7" x14ac:dyDescent="0.25">
      <c r="A204" s="243"/>
      <c r="B204" s="245"/>
      <c r="C204" s="276"/>
      <c r="D204" s="286"/>
      <c r="E204" s="287"/>
      <c r="F204" s="233"/>
      <c r="G204" s="233"/>
    </row>
    <row r="205" spans="1:7" x14ac:dyDescent="0.25">
      <c r="A205" s="243"/>
      <c r="B205" s="245"/>
      <c r="C205" s="276"/>
      <c r="D205" s="286"/>
      <c r="E205" s="287"/>
      <c r="F205" s="233"/>
      <c r="G205" s="233"/>
    </row>
    <row r="206" spans="1:7" x14ac:dyDescent="0.25">
      <c r="A206" s="243"/>
      <c r="B206" s="245"/>
      <c r="C206" s="276"/>
      <c r="D206" s="286"/>
      <c r="E206" s="287"/>
      <c r="F206" s="233"/>
      <c r="G206" s="233"/>
    </row>
    <row r="207" spans="1:7" x14ac:dyDescent="0.25">
      <c r="A207" s="243"/>
      <c r="B207" s="245"/>
      <c r="C207" s="276"/>
      <c r="D207" s="286"/>
      <c r="E207" s="287"/>
      <c r="F207" s="233"/>
      <c r="G207" s="233"/>
    </row>
    <row r="208" spans="1:7" x14ac:dyDescent="0.25">
      <c r="A208" s="243"/>
      <c r="B208" s="288"/>
      <c r="C208" s="289"/>
      <c r="D208" s="290"/>
      <c r="E208" s="287"/>
      <c r="F208" s="291"/>
      <c r="G208" s="291"/>
    </row>
    <row r="209" spans="1:7" x14ac:dyDescent="0.25">
      <c r="A209" s="266"/>
      <c r="B209" s="266"/>
      <c r="C209" s="266"/>
      <c r="D209" s="266"/>
      <c r="E209" s="266"/>
      <c r="F209" s="266"/>
      <c r="G209" s="266"/>
    </row>
    <row r="210" spans="1:7" x14ac:dyDescent="0.25">
      <c r="A210" s="243"/>
      <c r="B210" s="243"/>
      <c r="C210" s="232"/>
      <c r="D210" s="243"/>
      <c r="E210" s="243"/>
      <c r="F210" s="271"/>
      <c r="G210" s="271"/>
    </row>
    <row r="211" spans="1:7" x14ac:dyDescent="0.25">
      <c r="A211" s="243"/>
      <c r="B211" s="243"/>
      <c r="C211" s="243"/>
      <c r="D211" s="243"/>
      <c r="E211" s="243"/>
      <c r="F211" s="271"/>
      <c r="G211" s="271"/>
    </row>
    <row r="212" spans="1:7" x14ac:dyDescent="0.25">
      <c r="A212" s="243"/>
      <c r="B212" s="245"/>
      <c r="C212" s="243"/>
      <c r="D212" s="243"/>
      <c r="E212" s="243"/>
      <c r="F212" s="271"/>
      <c r="G212" s="271"/>
    </row>
    <row r="213" spans="1:7" x14ac:dyDescent="0.25">
      <c r="A213" s="243"/>
      <c r="B213" s="243"/>
      <c r="C213" s="276"/>
      <c r="D213" s="286"/>
      <c r="E213" s="243"/>
      <c r="F213" s="233"/>
      <c r="G213" s="233"/>
    </row>
    <row r="214" spans="1:7" x14ac:dyDescent="0.25">
      <c r="A214" s="243"/>
      <c r="B214" s="243"/>
      <c r="C214" s="276"/>
      <c r="D214" s="286"/>
      <c r="E214" s="243"/>
      <c r="F214" s="233"/>
      <c r="G214" s="233"/>
    </row>
    <row r="215" spans="1:7" x14ac:dyDescent="0.25">
      <c r="A215" s="243"/>
      <c r="B215" s="243"/>
      <c r="C215" s="276"/>
      <c r="D215" s="286"/>
      <c r="E215" s="243"/>
      <c r="F215" s="233"/>
      <c r="G215" s="233"/>
    </row>
    <row r="216" spans="1:7" x14ac:dyDescent="0.25">
      <c r="A216" s="243"/>
      <c r="B216" s="243"/>
      <c r="C216" s="276"/>
      <c r="D216" s="286"/>
      <c r="E216" s="243"/>
      <c r="F216" s="233"/>
      <c r="G216" s="233"/>
    </row>
    <row r="217" spans="1:7" x14ac:dyDescent="0.25">
      <c r="A217" s="243"/>
      <c r="B217" s="243"/>
      <c r="C217" s="276"/>
      <c r="D217" s="286"/>
      <c r="E217" s="243"/>
      <c r="F217" s="233"/>
      <c r="G217" s="233"/>
    </row>
    <row r="218" spans="1:7" x14ac:dyDescent="0.25">
      <c r="A218" s="243"/>
      <c r="B218" s="243"/>
      <c r="C218" s="276"/>
      <c r="D218" s="286"/>
      <c r="E218" s="243"/>
      <c r="F218" s="233"/>
      <c r="G218" s="233"/>
    </row>
    <row r="219" spans="1:7" x14ac:dyDescent="0.25">
      <c r="A219" s="243"/>
      <c r="B219" s="243"/>
      <c r="C219" s="276"/>
      <c r="D219" s="286"/>
      <c r="E219" s="243"/>
      <c r="F219" s="233"/>
      <c r="G219" s="233"/>
    </row>
    <row r="220" spans="1:7" x14ac:dyDescent="0.25">
      <c r="A220" s="243"/>
      <c r="B220" s="243"/>
      <c r="C220" s="276"/>
      <c r="D220" s="286"/>
      <c r="E220" s="243"/>
      <c r="F220" s="233"/>
      <c r="G220" s="233"/>
    </row>
    <row r="221" spans="1:7" x14ac:dyDescent="0.25">
      <c r="A221" s="243"/>
      <c r="B221" s="288"/>
      <c r="C221" s="276"/>
      <c r="D221" s="286"/>
      <c r="E221" s="243"/>
      <c r="F221" s="233"/>
      <c r="G221" s="233"/>
    </row>
    <row r="222" spans="1:7" x14ac:dyDescent="0.25">
      <c r="A222" s="243"/>
      <c r="B222" s="272"/>
      <c r="C222" s="276"/>
      <c r="D222" s="286"/>
      <c r="E222" s="243"/>
      <c r="F222" s="233"/>
      <c r="G222" s="233"/>
    </row>
    <row r="223" spans="1:7" x14ac:dyDescent="0.25">
      <c r="A223" s="243"/>
      <c r="B223" s="272"/>
      <c r="C223" s="276"/>
      <c r="D223" s="286"/>
      <c r="E223" s="243"/>
      <c r="F223" s="233"/>
      <c r="G223" s="233"/>
    </row>
    <row r="224" spans="1:7" x14ac:dyDescent="0.25">
      <c r="A224" s="243"/>
      <c r="B224" s="272"/>
      <c r="C224" s="276"/>
      <c r="D224" s="286"/>
      <c r="E224" s="243"/>
      <c r="F224" s="233"/>
      <c r="G224" s="233"/>
    </row>
    <row r="225" spans="1:7" x14ac:dyDescent="0.25">
      <c r="A225" s="243"/>
      <c r="B225" s="272"/>
      <c r="C225" s="276"/>
      <c r="D225" s="286"/>
      <c r="E225" s="243"/>
      <c r="F225" s="233"/>
      <c r="G225" s="233"/>
    </row>
    <row r="226" spans="1:7" x14ac:dyDescent="0.25">
      <c r="A226" s="243"/>
      <c r="B226" s="272"/>
      <c r="C226" s="276"/>
      <c r="D226" s="286"/>
      <c r="E226" s="243"/>
      <c r="F226" s="233"/>
      <c r="G226" s="233"/>
    </row>
    <row r="227" spans="1:7" x14ac:dyDescent="0.25">
      <c r="A227" s="243"/>
      <c r="B227" s="272"/>
      <c r="C227" s="276"/>
      <c r="D227" s="286"/>
      <c r="E227" s="243"/>
      <c r="F227" s="233"/>
      <c r="G227" s="233"/>
    </row>
    <row r="228" spans="1:7" x14ac:dyDescent="0.25">
      <c r="A228" s="243"/>
      <c r="B228" s="272"/>
      <c r="C228" s="243"/>
      <c r="D228" s="243"/>
      <c r="E228" s="243"/>
      <c r="F228" s="233"/>
      <c r="G228" s="233"/>
    </row>
    <row r="229" spans="1:7" x14ac:dyDescent="0.25">
      <c r="A229" s="243"/>
      <c r="B229" s="272"/>
      <c r="C229" s="243"/>
      <c r="D229" s="243"/>
      <c r="E229" s="243"/>
      <c r="F229" s="233"/>
      <c r="G229" s="233"/>
    </row>
    <row r="230" spans="1:7" x14ac:dyDescent="0.25">
      <c r="A230" s="243"/>
      <c r="B230" s="272"/>
      <c r="C230" s="243"/>
      <c r="D230" s="243"/>
      <c r="E230" s="243"/>
      <c r="F230" s="233"/>
      <c r="G230" s="233"/>
    </row>
    <row r="231" spans="1:7" x14ac:dyDescent="0.25">
      <c r="A231" s="266"/>
      <c r="B231" s="266"/>
      <c r="C231" s="266"/>
      <c r="D231" s="266"/>
      <c r="E231" s="266"/>
      <c r="F231" s="266"/>
      <c r="G231" s="266"/>
    </row>
    <row r="232" spans="1:7" x14ac:dyDescent="0.25">
      <c r="A232" s="243"/>
      <c r="B232" s="243"/>
      <c r="C232" s="232"/>
      <c r="D232" s="243"/>
      <c r="E232" s="243"/>
      <c r="F232" s="271"/>
      <c r="G232" s="271"/>
    </row>
    <row r="233" spans="1:7" x14ac:dyDescent="0.25">
      <c r="A233" s="243"/>
      <c r="B233" s="243"/>
      <c r="C233" s="243"/>
      <c r="D233" s="243"/>
      <c r="E233" s="243"/>
      <c r="F233" s="271"/>
      <c r="G233" s="271"/>
    </row>
    <row r="234" spans="1:7" x14ac:dyDescent="0.25">
      <c r="A234" s="243"/>
      <c r="B234" s="245"/>
      <c r="C234" s="243"/>
      <c r="D234" s="243"/>
      <c r="E234" s="243"/>
      <c r="F234" s="271"/>
      <c r="G234" s="271"/>
    </row>
    <row r="235" spans="1:7" x14ac:dyDescent="0.25">
      <c r="A235" s="243"/>
      <c r="B235" s="243"/>
      <c r="C235" s="276"/>
      <c r="D235" s="286"/>
      <c r="E235" s="243"/>
      <c r="F235" s="233"/>
      <c r="G235" s="233"/>
    </row>
    <row r="236" spans="1:7" x14ac:dyDescent="0.25">
      <c r="A236" s="243"/>
      <c r="B236" s="243"/>
      <c r="C236" s="276"/>
      <c r="D236" s="286"/>
      <c r="E236" s="243"/>
      <c r="F236" s="233"/>
      <c r="G236" s="233"/>
    </row>
    <row r="237" spans="1:7" x14ac:dyDescent="0.25">
      <c r="A237" s="243"/>
      <c r="B237" s="243"/>
      <c r="C237" s="276"/>
      <c r="D237" s="286"/>
      <c r="E237" s="243"/>
      <c r="F237" s="233"/>
      <c r="G237" s="233"/>
    </row>
    <row r="238" spans="1:7" x14ac:dyDescent="0.25">
      <c r="A238" s="243"/>
      <c r="B238" s="243"/>
      <c r="C238" s="276"/>
      <c r="D238" s="286"/>
      <c r="E238" s="243"/>
      <c r="F238" s="233"/>
      <c r="G238" s="233"/>
    </row>
    <row r="239" spans="1:7" x14ac:dyDescent="0.25">
      <c r="A239" s="243"/>
      <c r="B239" s="243"/>
      <c r="C239" s="276"/>
      <c r="D239" s="286"/>
      <c r="E239" s="243"/>
      <c r="F239" s="233"/>
      <c r="G239" s="233"/>
    </row>
    <row r="240" spans="1:7" x14ac:dyDescent="0.25">
      <c r="A240" s="243"/>
      <c r="B240" s="243"/>
      <c r="C240" s="276"/>
      <c r="D240" s="286"/>
      <c r="E240" s="243"/>
      <c r="F240" s="233"/>
      <c r="G240" s="233"/>
    </row>
    <row r="241" spans="1:7" x14ac:dyDescent="0.25">
      <c r="A241" s="243"/>
      <c r="B241" s="243"/>
      <c r="C241" s="276"/>
      <c r="D241" s="286"/>
      <c r="E241" s="243"/>
      <c r="F241" s="233"/>
      <c r="G241" s="233"/>
    </row>
    <row r="242" spans="1:7" x14ac:dyDescent="0.25">
      <c r="A242" s="243"/>
      <c r="B242" s="243"/>
      <c r="C242" s="276"/>
      <c r="D242" s="286"/>
      <c r="E242" s="243"/>
      <c r="F242" s="233"/>
      <c r="G242" s="233"/>
    </row>
    <row r="243" spans="1:7" x14ac:dyDescent="0.25">
      <c r="A243" s="243"/>
      <c r="B243" s="288"/>
      <c r="C243" s="276"/>
      <c r="D243" s="286"/>
      <c r="E243" s="243"/>
      <c r="F243" s="233"/>
      <c r="G243" s="233"/>
    </row>
    <row r="244" spans="1:7" x14ac:dyDescent="0.25">
      <c r="A244" s="243"/>
      <c r="B244" s="272"/>
      <c r="C244" s="276"/>
      <c r="D244" s="286"/>
      <c r="E244" s="243"/>
      <c r="F244" s="233"/>
      <c r="G244" s="233"/>
    </row>
    <row r="245" spans="1:7" x14ac:dyDescent="0.25">
      <c r="A245" s="243"/>
      <c r="B245" s="272"/>
      <c r="C245" s="276"/>
      <c r="D245" s="286"/>
      <c r="E245" s="243"/>
      <c r="F245" s="233"/>
      <c r="G245" s="233"/>
    </row>
    <row r="246" spans="1:7" x14ac:dyDescent="0.25">
      <c r="A246" s="243"/>
      <c r="B246" s="272"/>
      <c r="C246" s="276"/>
      <c r="D246" s="286"/>
      <c r="E246" s="243"/>
      <c r="F246" s="233"/>
      <c r="G246" s="233"/>
    </row>
    <row r="247" spans="1:7" x14ac:dyDescent="0.25">
      <c r="A247" s="243"/>
      <c r="B247" s="272"/>
      <c r="C247" s="276"/>
      <c r="D247" s="286"/>
      <c r="E247" s="243"/>
      <c r="F247" s="233"/>
      <c r="G247" s="233"/>
    </row>
    <row r="248" spans="1:7" x14ac:dyDescent="0.25">
      <c r="A248" s="243"/>
      <c r="B248" s="272"/>
      <c r="C248" s="276"/>
      <c r="D248" s="286"/>
      <c r="E248" s="243"/>
      <c r="F248" s="233"/>
      <c r="G248" s="233"/>
    </row>
    <row r="249" spans="1:7" x14ac:dyDescent="0.25">
      <c r="A249" s="243"/>
      <c r="B249" s="272"/>
      <c r="C249" s="276"/>
      <c r="D249" s="286"/>
      <c r="E249" s="243"/>
      <c r="F249" s="233"/>
      <c r="G249" s="233"/>
    </row>
    <row r="250" spans="1:7" x14ac:dyDescent="0.25">
      <c r="A250" s="243"/>
      <c r="B250" s="272"/>
      <c r="C250" s="243"/>
      <c r="D250" s="243"/>
      <c r="E250" s="243"/>
      <c r="F250" s="292"/>
      <c r="G250" s="292"/>
    </row>
    <row r="251" spans="1:7" x14ac:dyDescent="0.25">
      <c r="A251" s="243"/>
      <c r="B251" s="272"/>
      <c r="C251" s="243"/>
      <c r="D251" s="243"/>
      <c r="E251" s="243"/>
      <c r="F251" s="292"/>
      <c r="G251" s="292"/>
    </row>
    <row r="252" spans="1:7" x14ac:dyDescent="0.25">
      <c r="A252" s="243"/>
      <c r="B252" s="272"/>
      <c r="C252" s="243"/>
      <c r="D252" s="243"/>
      <c r="E252" s="243"/>
      <c r="F252" s="292"/>
      <c r="G252" s="292"/>
    </row>
    <row r="253" spans="1:7" x14ac:dyDescent="0.25">
      <c r="A253" s="266"/>
      <c r="B253" s="266"/>
      <c r="C253" s="266"/>
      <c r="D253" s="266"/>
      <c r="E253" s="266"/>
      <c r="F253" s="266"/>
      <c r="G253" s="266"/>
    </row>
    <row r="254" spans="1:7" x14ac:dyDescent="0.25">
      <c r="A254" s="243"/>
      <c r="B254" s="243"/>
      <c r="C254" s="232"/>
      <c r="D254" s="243"/>
      <c r="E254" s="287"/>
      <c r="F254" s="287"/>
      <c r="G254" s="287"/>
    </row>
    <row r="255" spans="1:7" x14ac:dyDescent="0.25">
      <c r="A255" s="243"/>
      <c r="B255" s="243"/>
      <c r="C255" s="232"/>
      <c r="D255" s="243"/>
      <c r="E255" s="287"/>
      <c r="F255" s="287"/>
      <c r="G255" s="242"/>
    </row>
    <row r="256" spans="1:7" x14ac:dyDescent="0.25">
      <c r="A256" s="243"/>
      <c r="B256" s="243"/>
      <c r="C256" s="232"/>
      <c r="D256" s="243"/>
      <c r="E256" s="287"/>
      <c r="F256" s="287"/>
      <c r="G256" s="242"/>
    </row>
    <row r="257" spans="1:7" x14ac:dyDescent="0.25">
      <c r="A257" s="243"/>
      <c r="B257" s="245"/>
      <c r="C257" s="232"/>
      <c r="D257" s="244"/>
      <c r="E257" s="244"/>
      <c r="F257" s="252"/>
      <c r="G257" s="252"/>
    </row>
    <row r="258" spans="1:7" x14ac:dyDescent="0.25">
      <c r="A258" s="243"/>
      <c r="B258" s="243"/>
      <c r="C258" s="232"/>
      <c r="D258" s="243"/>
      <c r="E258" s="287"/>
      <c r="F258" s="287"/>
      <c r="G258" s="242"/>
    </row>
    <row r="259" spans="1:7" x14ac:dyDescent="0.25">
      <c r="A259" s="243"/>
      <c r="B259" s="272"/>
      <c r="C259" s="232"/>
      <c r="D259" s="243"/>
      <c r="E259" s="287"/>
      <c r="F259" s="287"/>
      <c r="G259" s="242"/>
    </row>
    <row r="260" spans="1:7" x14ac:dyDescent="0.25">
      <c r="A260" s="243"/>
      <c r="B260" s="272"/>
      <c r="C260" s="293"/>
      <c r="D260" s="243"/>
      <c r="E260" s="287"/>
      <c r="F260" s="287"/>
      <c r="G260" s="242"/>
    </row>
    <row r="261" spans="1:7" x14ac:dyDescent="0.25">
      <c r="A261" s="243"/>
      <c r="B261" s="272"/>
      <c r="C261" s="232"/>
      <c r="D261" s="243"/>
      <c r="E261" s="287"/>
      <c r="F261" s="287"/>
      <c r="G261" s="242"/>
    </row>
    <row r="262" spans="1:7" x14ac:dyDescent="0.25">
      <c r="A262" s="243"/>
      <c r="B262" s="272"/>
      <c r="C262" s="232"/>
      <c r="D262" s="243"/>
      <c r="E262" s="287"/>
      <c r="F262" s="287"/>
      <c r="G262" s="242"/>
    </row>
    <row r="263" spans="1:7" x14ac:dyDescent="0.25">
      <c r="A263" s="243"/>
      <c r="B263" s="272"/>
      <c r="C263" s="232"/>
      <c r="D263" s="243"/>
      <c r="E263" s="287"/>
      <c r="F263" s="287"/>
      <c r="G263" s="242"/>
    </row>
    <row r="264" spans="1:7" x14ac:dyDescent="0.25">
      <c r="A264" s="243"/>
      <c r="B264" s="272"/>
      <c r="C264" s="232"/>
      <c r="D264" s="243"/>
      <c r="E264" s="287"/>
      <c r="F264" s="287"/>
      <c r="G264" s="242"/>
    </row>
    <row r="265" spans="1:7" x14ac:dyDescent="0.25">
      <c r="A265" s="243"/>
      <c r="B265" s="272"/>
      <c r="C265" s="232"/>
      <c r="D265" s="243"/>
      <c r="E265" s="287"/>
      <c r="F265" s="287"/>
      <c r="G265" s="242"/>
    </row>
    <row r="266" spans="1:7" x14ac:dyDescent="0.25">
      <c r="A266" s="243"/>
      <c r="B266" s="272"/>
      <c r="C266" s="232"/>
      <c r="D266" s="243"/>
      <c r="E266" s="287"/>
      <c r="F266" s="287"/>
      <c r="G266" s="242"/>
    </row>
    <row r="267" spans="1:7" x14ac:dyDescent="0.25">
      <c r="A267" s="243"/>
      <c r="B267" s="272"/>
      <c r="C267" s="232"/>
      <c r="D267" s="243"/>
      <c r="E267" s="287"/>
      <c r="F267" s="287"/>
      <c r="G267" s="242"/>
    </row>
    <row r="268" spans="1:7" x14ac:dyDescent="0.25">
      <c r="A268" s="243"/>
      <c r="B268" s="272"/>
      <c r="C268" s="232"/>
      <c r="D268" s="243"/>
      <c r="E268" s="287"/>
      <c r="F268" s="287"/>
      <c r="G268" s="242"/>
    </row>
    <row r="269" spans="1:7" x14ac:dyDescent="0.25">
      <c r="A269" s="243"/>
      <c r="B269" s="272"/>
      <c r="C269" s="232"/>
      <c r="D269" s="243"/>
      <c r="E269" s="287"/>
      <c r="F269" s="287"/>
      <c r="G269" s="242"/>
    </row>
    <row r="270" spans="1:7" x14ac:dyDescent="0.25">
      <c r="A270" s="266"/>
      <c r="B270" s="266"/>
      <c r="C270" s="266"/>
      <c r="D270" s="266"/>
      <c r="E270" s="266"/>
      <c r="F270" s="266"/>
      <c r="G270" s="266"/>
    </row>
    <row r="271" spans="1:7" x14ac:dyDescent="0.25">
      <c r="A271" s="243"/>
      <c r="B271" s="243"/>
      <c r="C271" s="232"/>
      <c r="D271" s="243"/>
      <c r="E271" s="242"/>
      <c r="F271" s="242"/>
      <c r="G271" s="242"/>
    </row>
    <row r="272" spans="1:7" x14ac:dyDescent="0.25">
      <c r="A272" s="243"/>
      <c r="B272" s="243"/>
      <c r="C272" s="232"/>
      <c r="D272" s="243"/>
      <c r="E272" s="242"/>
      <c r="F272" s="242"/>
      <c r="G272" s="242"/>
    </row>
    <row r="273" spans="1:7" x14ac:dyDescent="0.25">
      <c r="A273" s="243"/>
      <c r="B273" s="243"/>
      <c r="C273" s="232"/>
      <c r="D273" s="243"/>
      <c r="E273" s="242"/>
      <c r="F273" s="242"/>
      <c r="G273" s="242"/>
    </row>
    <row r="274" spans="1:7" x14ac:dyDescent="0.25">
      <c r="A274" s="243"/>
      <c r="B274" s="243"/>
      <c r="C274" s="232"/>
      <c r="D274" s="243"/>
      <c r="E274" s="242"/>
      <c r="F274" s="242"/>
      <c r="G274" s="242"/>
    </row>
    <row r="275" spans="1:7" x14ac:dyDescent="0.25">
      <c r="A275" s="243"/>
      <c r="B275" s="243"/>
      <c r="C275" s="232"/>
      <c r="D275" s="243"/>
      <c r="E275" s="242"/>
      <c r="F275" s="242"/>
      <c r="G275" s="242"/>
    </row>
    <row r="276" spans="1:7" x14ac:dyDescent="0.25">
      <c r="A276" s="243"/>
      <c r="B276" s="243"/>
      <c r="C276" s="232"/>
      <c r="D276" s="243"/>
      <c r="E276" s="242"/>
      <c r="F276" s="242"/>
      <c r="G276" s="242"/>
    </row>
    <row r="277" spans="1:7" x14ac:dyDescent="0.25">
      <c r="A277" s="266"/>
      <c r="B277" s="266"/>
      <c r="C277" s="266"/>
      <c r="D277" s="266"/>
      <c r="E277" s="266"/>
      <c r="F277" s="266"/>
      <c r="G277" s="266"/>
    </row>
    <row r="278" spans="1:7" x14ac:dyDescent="0.25">
      <c r="A278" s="243"/>
      <c r="B278" s="245"/>
      <c r="C278" s="243"/>
      <c r="D278" s="243"/>
      <c r="E278" s="246"/>
      <c r="F278" s="246"/>
      <c r="G278" s="246"/>
    </row>
    <row r="279" spans="1:7" x14ac:dyDescent="0.25">
      <c r="A279" s="243"/>
      <c r="B279" s="245"/>
      <c r="C279" s="243"/>
      <c r="D279" s="243"/>
      <c r="E279" s="246"/>
      <c r="F279" s="246"/>
      <c r="G279" s="246"/>
    </row>
    <row r="280" spans="1:7" x14ac:dyDescent="0.25">
      <c r="A280" s="243"/>
      <c r="B280" s="245"/>
      <c r="C280" s="243"/>
      <c r="D280" s="243"/>
      <c r="E280" s="246"/>
      <c r="F280" s="246"/>
      <c r="G280" s="246"/>
    </row>
    <row r="281" spans="1:7" x14ac:dyDescent="0.25">
      <c r="A281" s="243"/>
      <c r="B281" s="245"/>
      <c r="C281" s="243"/>
      <c r="D281" s="243"/>
      <c r="E281" s="246"/>
      <c r="F281" s="246"/>
      <c r="G281" s="246"/>
    </row>
    <row r="282" spans="1:7" x14ac:dyDescent="0.25">
      <c r="A282" s="243"/>
      <c r="B282" s="245"/>
      <c r="C282" s="243"/>
      <c r="D282" s="243"/>
      <c r="E282" s="246"/>
      <c r="F282" s="246"/>
      <c r="G282" s="246"/>
    </row>
    <row r="283" spans="1:7" x14ac:dyDescent="0.25">
      <c r="A283" s="243"/>
      <c r="B283" s="245"/>
      <c r="C283" s="243"/>
      <c r="D283" s="243"/>
      <c r="E283" s="246"/>
      <c r="F283" s="246"/>
      <c r="G283" s="246"/>
    </row>
    <row r="284" spans="1:7" x14ac:dyDescent="0.25">
      <c r="A284" s="243"/>
      <c r="B284" s="245"/>
      <c r="C284" s="243"/>
      <c r="D284" s="243"/>
      <c r="E284" s="246"/>
      <c r="F284" s="246"/>
      <c r="G284" s="246"/>
    </row>
    <row r="285" spans="1:7" x14ac:dyDescent="0.25">
      <c r="A285" s="243"/>
      <c r="B285" s="245"/>
      <c r="C285" s="243"/>
      <c r="D285" s="243"/>
      <c r="E285" s="246"/>
      <c r="F285" s="246"/>
      <c r="G285" s="246"/>
    </row>
    <row r="286" spans="1:7" x14ac:dyDescent="0.25">
      <c r="A286" s="243"/>
      <c r="B286" s="245"/>
      <c r="C286" s="243"/>
      <c r="D286" s="243"/>
      <c r="E286" s="246"/>
      <c r="F286" s="246"/>
      <c r="G286" s="246"/>
    </row>
    <row r="287" spans="1:7" x14ac:dyDescent="0.25">
      <c r="A287" s="243"/>
      <c r="B287" s="245"/>
      <c r="C287" s="243"/>
      <c r="D287" s="243"/>
      <c r="E287" s="246"/>
      <c r="F287" s="246"/>
      <c r="G287" s="246"/>
    </row>
    <row r="288" spans="1:7" x14ac:dyDescent="0.25">
      <c r="A288" s="243"/>
      <c r="B288" s="245"/>
      <c r="C288" s="243"/>
      <c r="D288" s="243"/>
      <c r="E288" s="246"/>
      <c r="F288" s="246"/>
      <c r="G288" s="246"/>
    </row>
    <row r="289" spans="1:7" x14ac:dyDescent="0.25">
      <c r="A289" s="243"/>
      <c r="B289" s="245"/>
      <c r="C289" s="243"/>
      <c r="D289" s="243"/>
      <c r="E289" s="246"/>
      <c r="F289" s="246"/>
      <c r="G289" s="246"/>
    </row>
    <row r="290" spans="1:7" x14ac:dyDescent="0.25">
      <c r="A290" s="243"/>
      <c r="B290" s="245"/>
      <c r="C290" s="243"/>
      <c r="D290" s="243"/>
      <c r="E290" s="246"/>
      <c r="F290" s="246"/>
      <c r="G290" s="246"/>
    </row>
    <row r="291" spans="1:7" x14ac:dyDescent="0.25">
      <c r="A291" s="243"/>
      <c r="B291" s="245"/>
      <c r="C291" s="243"/>
      <c r="D291" s="243"/>
      <c r="E291" s="246"/>
      <c r="F291" s="246"/>
      <c r="G291" s="246"/>
    </row>
    <row r="292" spans="1:7" x14ac:dyDescent="0.25">
      <c r="A292" s="243"/>
      <c r="B292" s="245"/>
      <c r="C292" s="243"/>
      <c r="D292" s="243"/>
      <c r="E292" s="246"/>
      <c r="F292" s="246"/>
      <c r="G292" s="246"/>
    </row>
    <row r="293" spans="1:7" x14ac:dyDescent="0.25">
      <c r="A293" s="243"/>
      <c r="B293" s="245"/>
      <c r="C293" s="243"/>
      <c r="D293" s="243"/>
      <c r="E293" s="246"/>
      <c r="F293" s="246"/>
      <c r="G293" s="246"/>
    </row>
    <row r="294" spans="1:7" x14ac:dyDescent="0.25">
      <c r="A294" s="243"/>
      <c r="B294" s="245"/>
      <c r="C294" s="243"/>
      <c r="D294" s="243"/>
      <c r="E294" s="246"/>
      <c r="F294" s="246"/>
      <c r="G294" s="246"/>
    </row>
    <row r="295" spans="1:7" x14ac:dyDescent="0.25">
      <c r="A295" s="243"/>
      <c r="B295" s="245"/>
      <c r="C295" s="243"/>
      <c r="D295" s="243"/>
      <c r="E295" s="246"/>
      <c r="F295" s="246"/>
      <c r="G295" s="246"/>
    </row>
    <row r="296" spans="1:7" x14ac:dyDescent="0.25">
      <c r="A296" s="243"/>
      <c r="B296" s="245"/>
      <c r="C296" s="243"/>
      <c r="D296" s="243"/>
      <c r="E296" s="246"/>
      <c r="F296" s="246"/>
      <c r="G296" s="246"/>
    </row>
    <row r="297" spans="1:7" x14ac:dyDescent="0.25">
      <c r="A297" s="243"/>
      <c r="B297" s="245"/>
      <c r="C297" s="243"/>
      <c r="D297" s="243"/>
      <c r="E297" s="246"/>
      <c r="F297" s="246"/>
      <c r="G297" s="246"/>
    </row>
    <row r="298" spans="1:7" x14ac:dyDescent="0.25">
      <c r="A298" s="243"/>
      <c r="B298" s="245"/>
      <c r="C298" s="243"/>
      <c r="D298" s="243"/>
      <c r="E298" s="246"/>
      <c r="F298" s="246"/>
      <c r="G298" s="246"/>
    </row>
    <row r="299" spans="1:7" x14ac:dyDescent="0.25">
      <c r="A299" s="243"/>
      <c r="B299" s="245"/>
      <c r="C299" s="243"/>
      <c r="D299" s="243"/>
      <c r="E299" s="246"/>
      <c r="F299" s="246"/>
      <c r="G299" s="246"/>
    </row>
    <row r="300" spans="1:7" x14ac:dyDescent="0.25">
      <c r="A300" s="266"/>
      <c r="B300" s="266"/>
      <c r="C300" s="266"/>
      <c r="D300" s="266"/>
      <c r="E300" s="266"/>
      <c r="F300" s="266"/>
      <c r="G300" s="266"/>
    </row>
    <row r="301" spans="1:7" x14ac:dyDescent="0.25">
      <c r="A301" s="243"/>
      <c r="B301" s="245"/>
      <c r="C301" s="243"/>
      <c r="D301" s="243"/>
      <c r="E301" s="246"/>
      <c r="F301" s="246"/>
      <c r="G301" s="246"/>
    </row>
    <row r="302" spans="1:7" x14ac:dyDescent="0.25">
      <c r="A302" s="243"/>
      <c r="B302" s="245"/>
      <c r="C302" s="243"/>
      <c r="D302" s="243"/>
      <c r="E302" s="246"/>
      <c r="F302" s="246"/>
      <c r="G302" s="246"/>
    </row>
    <row r="303" spans="1:7" x14ac:dyDescent="0.25">
      <c r="A303" s="243"/>
      <c r="B303" s="245"/>
      <c r="C303" s="243"/>
      <c r="D303" s="243"/>
      <c r="E303" s="246"/>
      <c r="F303" s="246"/>
      <c r="G303" s="246"/>
    </row>
    <row r="304" spans="1:7" x14ac:dyDescent="0.25">
      <c r="A304" s="243"/>
      <c r="B304" s="245"/>
      <c r="C304" s="243"/>
      <c r="D304" s="243"/>
      <c r="E304" s="246"/>
      <c r="F304" s="246"/>
      <c r="G304" s="246"/>
    </row>
    <row r="305" spans="1:7" x14ac:dyDescent="0.25">
      <c r="A305" s="243"/>
      <c r="B305" s="245"/>
      <c r="C305" s="243"/>
      <c r="D305" s="243"/>
      <c r="E305" s="246"/>
      <c r="F305" s="246"/>
      <c r="G305" s="246"/>
    </row>
    <row r="306" spans="1:7" x14ac:dyDescent="0.25">
      <c r="A306" s="243"/>
      <c r="B306" s="245"/>
      <c r="C306" s="243"/>
      <c r="D306" s="243"/>
      <c r="E306" s="246"/>
      <c r="F306" s="246"/>
      <c r="G306" s="246"/>
    </row>
    <row r="307" spans="1:7" x14ac:dyDescent="0.25">
      <c r="A307" s="243"/>
      <c r="B307" s="245"/>
      <c r="C307" s="243"/>
      <c r="D307" s="243"/>
      <c r="E307" s="246"/>
      <c r="F307" s="246"/>
      <c r="G307" s="246"/>
    </row>
    <row r="308" spans="1:7" x14ac:dyDescent="0.25">
      <c r="A308" s="243"/>
      <c r="B308" s="245"/>
      <c r="C308" s="243"/>
      <c r="D308" s="243"/>
      <c r="E308" s="246"/>
      <c r="F308" s="246"/>
      <c r="G308" s="246"/>
    </row>
    <row r="309" spans="1:7" x14ac:dyDescent="0.25">
      <c r="A309" s="243"/>
      <c r="B309" s="245"/>
      <c r="C309" s="243"/>
      <c r="D309" s="243"/>
      <c r="E309" s="246"/>
      <c r="F309" s="246"/>
      <c r="G309" s="246"/>
    </row>
    <row r="310" spans="1:7" x14ac:dyDescent="0.25">
      <c r="A310" s="243"/>
      <c r="B310" s="245"/>
      <c r="C310" s="243"/>
      <c r="D310" s="243"/>
      <c r="E310" s="246"/>
      <c r="F310" s="246"/>
      <c r="G310" s="246"/>
    </row>
    <row r="311" spans="1:7" x14ac:dyDescent="0.25">
      <c r="A311" s="243"/>
      <c r="B311" s="245"/>
      <c r="C311" s="243"/>
      <c r="D311" s="243"/>
      <c r="E311" s="246"/>
      <c r="F311" s="246"/>
      <c r="G311" s="246"/>
    </row>
    <row r="312" spans="1:7" x14ac:dyDescent="0.25">
      <c r="A312" s="243"/>
      <c r="B312" s="245"/>
      <c r="C312" s="243"/>
      <c r="D312" s="243"/>
      <c r="E312" s="246"/>
      <c r="F312" s="246"/>
      <c r="G312" s="246"/>
    </row>
    <row r="313" spans="1:7" x14ac:dyDescent="0.25">
      <c r="A313" s="243"/>
      <c r="B313" s="245"/>
      <c r="C313" s="243"/>
      <c r="D313" s="243"/>
      <c r="E313" s="246"/>
      <c r="F313" s="246"/>
      <c r="G313" s="246"/>
    </row>
    <row r="314" spans="1:7" x14ac:dyDescent="0.25">
      <c r="A314" s="266"/>
      <c r="B314" s="266"/>
      <c r="C314" s="266"/>
      <c r="D314" s="266"/>
      <c r="E314" s="266"/>
      <c r="F314" s="266"/>
      <c r="G314" s="266"/>
    </row>
    <row r="315" spans="1:7" x14ac:dyDescent="0.25">
      <c r="A315" s="243"/>
      <c r="B315" s="245"/>
      <c r="C315" s="243"/>
      <c r="D315" s="243"/>
      <c r="E315" s="246"/>
      <c r="F315" s="246"/>
      <c r="G315" s="246"/>
    </row>
    <row r="316" spans="1:7" x14ac:dyDescent="0.25">
      <c r="A316" s="243"/>
      <c r="B316" s="241"/>
      <c r="C316" s="243"/>
      <c r="D316" s="243"/>
      <c r="E316" s="246"/>
      <c r="F316" s="246"/>
      <c r="G316" s="246"/>
    </row>
    <row r="317" spans="1:7" x14ac:dyDescent="0.25">
      <c r="A317" s="243"/>
      <c r="B317" s="245"/>
      <c r="C317" s="243"/>
      <c r="D317" s="243"/>
      <c r="E317" s="246"/>
      <c r="F317" s="246"/>
      <c r="G317" s="246"/>
    </row>
    <row r="318" spans="1:7" x14ac:dyDescent="0.25">
      <c r="A318" s="243"/>
      <c r="B318" s="245"/>
      <c r="C318" s="243"/>
      <c r="D318" s="243"/>
      <c r="E318" s="246"/>
      <c r="F318" s="246"/>
      <c r="G318" s="246"/>
    </row>
    <row r="319" spans="1:7" x14ac:dyDescent="0.25">
      <c r="A319" s="243"/>
      <c r="B319" s="245"/>
      <c r="C319" s="243"/>
      <c r="D319" s="243"/>
      <c r="E319" s="246"/>
      <c r="F319" s="246"/>
      <c r="G319" s="246"/>
    </row>
    <row r="320" spans="1:7" x14ac:dyDescent="0.25">
      <c r="A320" s="243"/>
      <c r="B320" s="245"/>
      <c r="C320" s="243"/>
      <c r="D320" s="243"/>
      <c r="E320" s="246"/>
      <c r="F320" s="246"/>
      <c r="G320" s="246"/>
    </row>
    <row r="321" spans="1:7" x14ac:dyDescent="0.25">
      <c r="A321" s="243"/>
      <c r="B321" s="245"/>
      <c r="C321" s="243"/>
      <c r="D321" s="243"/>
      <c r="E321" s="246"/>
      <c r="F321" s="246"/>
      <c r="G321" s="246"/>
    </row>
    <row r="322" spans="1:7" x14ac:dyDescent="0.25">
      <c r="A322" s="243"/>
      <c r="B322" s="245"/>
      <c r="C322" s="243"/>
      <c r="D322" s="243"/>
      <c r="E322" s="246"/>
      <c r="F322" s="246"/>
      <c r="G322" s="246"/>
    </row>
    <row r="323" spans="1:7" x14ac:dyDescent="0.25">
      <c r="A323" s="243"/>
      <c r="B323" s="245"/>
      <c r="C323" s="243"/>
      <c r="D323" s="243"/>
      <c r="E323" s="246"/>
      <c r="F323" s="246"/>
      <c r="G323" s="246"/>
    </row>
    <row r="324" spans="1:7" x14ac:dyDescent="0.25">
      <c r="A324" s="266"/>
      <c r="B324" s="266"/>
      <c r="C324" s="266"/>
      <c r="D324" s="266"/>
      <c r="E324" s="266"/>
      <c r="F324" s="266"/>
      <c r="G324" s="266"/>
    </row>
    <row r="325" spans="1:7" x14ac:dyDescent="0.25">
      <c r="A325" s="243"/>
      <c r="B325" s="245"/>
      <c r="C325" s="243"/>
      <c r="D325" s="243"/>
      <c r="E325" s="246"/>
      <c r="F325" s="246"/>
      <c r="G325" s="246"/>
    </row>
    <row r="326" spans="1:7" x14ac:dyDescent="0.25">
      <c r="A326" s="243"/>
      <c r="B326" s="241"/>
      <c r="C326" s="243"/>
      <c r="D326" s="243"/>
      <c r="E326" s="246"/>
      <c r="F326" s="246"/>
      <c r="G326" s="246"/>
    </row>
    <row r="327" spans="1:7" x14ac:dyDescent="0.25">
      <c r="A327" s="243"/>
      <c r="B327" s="245"/>
      <c r="C327" s="243"/>
      <c r="D327" s="243"/>
      <c r="E327" s="246"/>
      <c r="F327" s="246"/>
      <c r="G327" s="246"/>
    </row>
    <row r="328" spans="1:7" x14ac:dyDescent="0.25">
      <c r="A328" s="243"/>
      <c r="B328" s="243"/>
      <c r="C328" s="243"/>
      <c r="D328" s="243"/>
      <c r="E328" s="246"/>
      <c r="F328" s="246"/>
      <c r="G328" s="246"/>
    </row>
    <row r="329" spans="1:7" x14ac:dyDescent="0.25">
      <c r="A329" s="243"/>
      <c r="B329" s="245"/>
      <c r="C329" s="243"/>
      <c r="D329" s="243"/>
      <c r="E329" s="246"/>
      <c r="F329" s="246"/>
      <c r="G329" s="246"/>
    </row>
    <row r="330" spans="1:7" x14ac:dyDescent="0.25">
      <c r="A330" s="243"/>
      <c r="B330" s="243"/>
      <c r="C330" s="232"/>
      <c r="D330" s="243"/>
      <c r="E330" s="242"/>
      <c r="F330" s="242"/>
      <c r="G330" s="242"/>
    </row>
    <row r="331" spans="1:7" x14ac:dyDescent="0.25">
      <c r="A331" s="243"/>
      <c r="B331" s="243"/>
      <c r="C331" s="232"/>
      <c r="D331" s="243"/>
      <c r="E331" s="242"/>
      <c r="F331" s="242"/>
      <c r="G331" s="242"/>
    </row>
    <row r="332" spans="1:7" x14ac:dyDescent="0.25">
      <c r="A332" s="243"/>
      <c r="B332" s="243"/>
      <c r="C332" s="232"/>
      <c r="D332" s="243"/>
      <c r="E332" s="242"/>
      <c r="F332" s="242"/>
      <c r="G332" s="242"/>
    </row>
    <row r="333" spans="1:7" x14ac:dyDescent="0.25">
      <c r="A333" s="243"/>
      <c r="B333" s="243"/>
      <c r="C333" s="232"/>
      <c r="D333" s="243"/>
      <c r="E333" s="242"/>
      <c r="F333" s="242"/>
      <c r="G333" s="242"/>
    </row>
    <row r="334" spans="1:7" x14ac:dyDescent="0.25">
      <c r="A334" s="243"/>
      <c r="B334" s="243"/>
      <c r="C334" s="232"/>
      <c r="D334" s="243"/>
      <c r="E334" s="242"/>
      <c r="F334" s="242"/>
      <c r="G334" s="242"/>
    </row>
    <row r="335" spans="1:7" x14ac:dyDescent="0.25">
      <c r="A335" s="243"/>
      <c r="B335" s="243"/>
      <c r="C335" s="232"/>
      <c r="D335" s="243"/>
      <c r="E335" s="242"/>
      <c r="F335" s="242"/>
      <c r="G335" s="242"/>
    </row>
    <row r="336" spans="1:7" x14ac:dyDescent="0.25">
      <c r="A336" s="243"/>
      <c r="B336" s="243"/>
      <c r="C336" s="232"/>
      <c r="D336" s="243"/>
      <c r="E336" s="242"/>
      <c r="F336" s="242"/>
      <c r="G336" s="242"/>
    </row>
    <row r="337" spans="1:7" x14ac:dyDescent="0.25">
      <c r="A337" s="243"/>
      <c r="B337" s="243"/>
      <c r="C337" s="232"/>
      <c r="D337" s="243"/>
      <c r="E337" s="242"/>
      <c r="F337" s="242"/>
      <c r="G337" s="242"/>
    </row>
    <row r="338" spans="1:7" x14ac:dyDescent="0.25">
      <c r="A338" s="243"/>
      <c r="B338" s="243"/>
      <c r="C338" s="232"/>
      <c r="D338" s="243"/>
      <c r="E338" s="242"/>
      <c r="F338" s="242"/>
      <c r="G338" s="242"/>
    </row>
    <row r="339" spans="1:7" x14ac:dyDescent="0.25">
      <c r="A339" s="243"/>
      <c r="B339" s="243"/>
      <c r="C339" s="232"/>
      <c r="D339" s="243"/>
      <c r="E339" s="242"/>
      <c r="F339" s="242"/>
      <c r="G339" s="242"/>
    </row>
    <row r="340" spans="1:7" x14ac:dyDescent="0.25">
      <c r="A340" s="243"/>
      <c r="B340" s="243"/>
      <c r="C340" s="232"/>
      <c r="D340" s="243"/>
      <c r="E340" s="242"/>
      <c r="F340" s="242"/>
      <c r="G340" s="242"/>
    </row>
    <row r="341" spans="1:7" x14ac:dyDescent="0.25">
      <c r="A341" s="243"/>
      <c r="B341" s="243"/>
      <c r="C341" s="232"/>
      <c r="D341" s="243"/>
      <c r="E341" s="242"/>
      <c r="F341" s="242"/>
      <c r="G341" s="242"/>
    </row>
    <row r="342" spans="1:7" x14ac:dyDescent="0.25">
      <c r="A342" s="243"/>
      <c r="B342" s="243"/>
      <c r="C342" s="232"/>
      <c r="D342" s="243"/>
      <c r="E342" s="242"/>
      <c r="F342" s="242"/>
      <c r="G342" s="242"/>
    </row>
    <row r="343" spans="1:7" x14ac:dyDescent="0.25">
      <c r="A343" s="243"/>
      <c r="B343" s="243"/>
      <c r="C343" s="232"/>
      <c r="D343" s="243"/>
      <c r="E343" s="242"/>
      <c r="F343" s="242"/>
      <c r="G343" s="242"/>
    </row>
    <row r="344" spans="1:7" x14ac:dyDescent="0.25">
      <c r="A344" s="243"/>
      <c r="B344" s="243"/>
      <c r="C344" s="232"/>
      <c r="D344" s="243"/>
      <c r="E344" s="242"/>
      <c r="F344" s="242"/>
      <c r="G344" s="242"/>
    </row>
    <row r="345" spans="1:7" x14ac:dyDescent="0.25">
      <c r="A345" s="243"/>
      <c r="B345" s="243"/>
      <c r="C345" s="232"/>
      <c r="D345" s="243"/>
      <c r="E345" s="242"/>
      <c r="F345" s="242"/>
      <c r="G345" s="242"/>
    </row>
    <row r="346" spans="1:7" x14ac:dyDescent="0.25">
      <c r="A346" s="243"/>
      <c r="B346" s="243"/>
      <c r="C346" s="232"/>
      <c r="D346" s="243"/>
      <c r="E346" s="242"/>
      <c r="F346" s="242"/>
      <c r="G346" s="242"/>
    </row>
    <row r="347" spans="1:7" x14ac:dyDescent="0.25">
      <c r="A347" s="243"/>
      <c r="B347" s="243"/>
      <c r="C347" s="232"/>
      <c r="D347" s="243"/>
      <c r="E347" s="242"/>
      <c r="F347" s="242"/>
      <c r="G347" s="242"/>
    </row>
    <row r="348" spans="1:7" x14ac:dyDescent="0.25">
      <c r="A348" s="243"/>
      <c r="B348" s="243"/>
      <c r="C348" s="232"/>
      <c r="D348" s="243"/>
      <c r="E348" s="242"/>
      <c r="F348" s="242"/>
      <c r="G348" s="242"/>
    </row>
    <row r="349" spans="1:7" x14ac:dyDescent="0.25">
      <c r="A349" s="243"/>
      <c r="B349" s="243"/>
      <c r="C349" s="232"/>
      <c r="D349" s="243"/>
      <c r="E349" s="242"/>
      <c r="F349" s="242"/>
      <c r="G349" s="242"/>
    </row>
    <row r="350" spans="1:7" x14ac:dyDescent="0.25">
      <c r="A350" s="243"/>
      <c r="B350" s="243"/>
      <c r="C350" s="232"/>
      <c r="D350" s="243"/>
      <c r="E350" s="242"/>
      <c r="F350" s="242"/>
      <c r="G350" s="242"/>
    </row>
    <row r="351" spans="1:7" x14ac:dyDescent="0.25">
      <c r="A351" s="243"/>
      <c r="B351" s="243"/>
      <c r="C351" s="232"/>
      <c r="D351" s="243"/>
      <c r="E351" s="242"/>
      <c r="F351" s="242"/>
      <c r="G351" s="242"/>
    </row>
    <row r="352" spans="1:7" x14ac:dyDescent="0.25">
      <c r="A352" s="243"/>
      <c r="B352" s="243"/>
      <c r="C352" s="232"/>
      <c r="D352" s="243"/>
      <c r="E352" s="242"/>
      <c r="F352" s="242"/>
      <c r="G352" s="242"/>
    </row>
    <row r="353" spans="1:7" x14ac:dyDescent="0.25">
      <c r="A353" s="243"/>
      <c r="B353" s="243"/>
      <c r="C353" s="232"/>
      <c r="D353" s="243"/>
      <c r="E353" s="242"/>
      <c r="F353" s="242"/>
      <c r="G353" s="242"/>
    </row>
    <row r="354" spans="1:7" x14ac:dyDescent="0.25">
      <c r="A354" s="243"/>
      <c r="B354" s="243"/>
      <c r="C354" s="232"/>
      <c r="D354" s="243"/>
      <c r="E354" s="242"/>
      <c r="F354" s="242"/>
      <c r="G354" s="242"/>
    </row>
    <row r="355" spans="1:7" x14ac:dyDescent="0.25">
      <c r="A355" s="243"/>
      <c r="B355" s="243"/>
      <c r="C355" s="232"/>
      <c r="D355" s="243"/>
      <c r="E355" s="242"/>
      <c r="F355" s="242"/>
      <c r="G355" s="242"/>
    </row>
    <row r="356" spans="1:7" x14ac:dyDescent="0.25">
      <c r="A356" s="243"/>
      <c r="B356" s="243"/>
      <c r="C356" s="232"/>
      <c r="D356" s="243"/>
      <c r="E356" s="242"/>
      <c r="F356" s="242"/>
      <c r="G356" s="242"/>
    </row>
    <row r="357" spans="1:7" x14ac:dyDescent="0.25">
      <c r="A357" s="243"/>
      <c r="B357" s="243"/>
      <c r="C357" s="232"/>
      <c r="D357" s="243"/>
      <c r="E357" s="242"/>
      <c r="F357" s="242"/>
      <c r="G357" s="242"/>
    </row>
    <row r="358" spans="1:7" x14ac:dyDescent="0.25">
      <c r="A358" s="243"/>
      <c r="B358" s="243"/>
      <c r="C358" s="232"/>
      <c r="D358" s="243"/>
      <c r="E358" s="242"/>
      <c r="F358" s="242"/>
      <c r="G358" s="242"/>
    </row>
    <row r="359" spans="1:7" x14ac:dyDescent="0.25">
      <c r="A359" s="243"/>
      <c r="B359" s="243"/>
      <c r="C359" s="232"/>
      <c r="D359" s="243"/>
      <c r="E359" s="242"/>
      <c r="F359" s="242"/>
      <c r="G359" s="242"/>
    </row>
    <row r="360" spans="1:7" x14ac:dyDescent="0.25">
      <c r="A360" s="243"/>
      <c r="B360" s="243"/>
      <c r="C360" s="232"/>
      <c r="D360" s="243"/>
      <c r="E360" s="242"/>
      <c r="F360" s="242"/>
      <c r="G360" s="242"/>
    </row>
    <row r="361" spans="1:7" x14ac:dyDescent="0.25">
      <c r="A361" s="243"/>
      <c r="B361" s="243"/>
      <c r="C361" s="232"/>
      <c r="D361" s="243"/>
      <c r="E361" s="242"/>
      <c r="F361" s="242"/>
      <c r="G361" s="242"/>
    </row>
    <row r="362" spans="1:7" x14ac:dyDescent="0.25">
      <c r="A362" s="243"/>
      <c r="B362" s="243"/>
      <c r="C362" s="232"/>
      <c r="D362" s="243"/>
      <c r="E362" s="242"/>
      <c r="F362" s="242"/>
      <c r="G362" s="242"/>
    </row>
    <row r="363" spans="1:7" x14ac:dyDescent="0.25">
      <c r="A363" s="243"/>
      <c r="B363" s="243"/>
      <c r="C363" s="232"/>
      <c r="D363" s="243"/>
      <c r="E363" s="242"/>
      <c r="F363" s="242"/>
      <c r="G363" s="242"/>
    </row>
    <row r="364" spans="1:7" x14ac:dyDescent="0.25">
      <c r="A364" s="243"/>
      <c r="B364" s="243"/>
      <c r="C364" s="232"/>
      <c r="D364" s="243"/>
      <c r="E364" s="242"/>
      <c r="F364" s="242"/>
      <c r="G364" s="242"/>
    </row>
    <row r="365" spans="1:7" x14ac:dyDescent="0.25">
      <c r="A365" s="243"/>
      <c r="B365" s="243"/>
      <c r="C365" s="232"/>
      <c r="D365" s="243"/>
      <c r="E365" s="242"/>
      <c r="F365" s="242"/>
      <c r="G365" s="242"/>
    </row>
    <row r="366" spans="1:7" x14ac:dyDescent="0.25">
      <c r="A366" s="243"/>
      <c r="B366" s="243"/>
      <c r="C366" s="232"/>
      <c r="D366" s="243"/>
      <c r="E366" s="242"/>
      <c r="F366" s="242"/>
      <c r="G366" s="242"/>
    </row>
    <row r="367" spans="1:7" x14ac:dyDescent="0.25">
      <c r="A367" s="243"/>
      <c r="B367" s="243"/>
      <c r="C367" s="232"/>
      <c r="D367" s="243"/>
      <c r="E367" s="242"/>
      <c r="F367" s="242"/>
      <c r="G367" s="242"/>
    </row>
    <row r="368" spans="1:7" x14ac:dyDescent="0.25">
      <c r="A368" s="243"/>
      <c r="B368" s="243"/>
      <c r="C368" s="232"/>
      <c r="D368" s="243"/>
      <c r="E368" s="242"/>
      <c r="F368" s="242"/>
      <c r="G368" s="242"/>
    </row>
    <row r="369" spans="1:7" x14ac:dyDescent="0.25">
      <c r="A369" s="243"/>
      <c r="B369" s="243"/>
      <c r="C369" s="232"/>
      <c r="D369" s="243"/>
      <c r="E369" s="242"/>
      <c r="F369" s="242"/>
      <c r="G369" s="242"/>
    </row>
    <row r="370" spans="1:7" x14ac:dyDescent="0.25">
      <c r="A370" s="243"/>
      <c r="B370" s="243"/>
      <c r="C370" s="232"/>
      <c r="D370" s="243"/>
      <c r="E370" s="242"/>
      <c r="F370" s="242"/>
      <c r="G370" s="242"/>
    </row>
    <row r="371" spans="1:7" x14ac:dyDescent="0.25">
      <c r="A371" s="243"/>
      <c r="B371" s="243"/>
      <c r="C371" s="232"/>
      <c r="D371" s="243"/>
      <c r="E371" s="242"/>
      <c r="F371" s="242"/>
      <c r="G371" s="242"/>
    </row>
    <row r="372" spans="1:7" x14ac:dyDescent="0.25">
      <c r="A372" s="243"/>
      <c r="B372" s="243"/>
      <c r="C372" s="232"/>
      <c r="D372" s="243"/>
      <c r="E372" s="242"/>
      <c r="F372" s="242"/>
      <c r="G372" s="242"/>
    </row>
    <row r="373" spans="1:7" x14ac:dyDescent="0.25">
      <c r="A373" s="243"/>
      <c r="B373" s="243"/>
      <c r="C373" s="232"/>
      <c r="D373" s="243"/>
      <c r="E373" s="242"/>
      <c r="F373" s="242"/>
      <c r="G373" s="242"/>
    </row>
    <row r="374" spans="1:7" x14ac:dyDescent="0.25">
      <c r="A374" s="243"/>
      <c r="B374" s="243"/>
      <c r="C374" s="232"/>
      <c r="D374" s="243"/>
      <c r="E374" s="242"/>
      <c r="F374" s="242"/>
      <c r="G374" s="242"/>
    </row>
    <row r="375" spans="1:7" x14ac:dyDescent="0.25">
      <c r="A375" s="243"/>
      <c r="B375" s="243"/>
      <c r="C375" s="232"/>
      <c r="D375" s="243"/>
      <c r="E375" s="242"/>
      <c r="F375" s="242"/>
      <c r="G375" s="242"/>
    </row>
    <row r="376" spans="1:7" x14ac:dyDescent="0.25">
      <c r="A376" s="243"/>
      <c r="B376" s="243"/>
      <c r="C376" s="232"/>
      <c r="D376" s="243"/>
      <c r="E376" s="242"/>
      <c r="F376" s="242"/>
      <c r="G376" s="242"/>
    </row>
    <row r="377" spans="1:7" x14ac:dyDescent="0.25">
      <c r="A377" s="243"/>
      <c r="B377" s="243"/>
      <c r="C377" s="232"/>
      <c r="D377" s="243"/>
      <c r="E377" s="242"/>
      <c r="F377" s="242"/>
      <c r="G377" s="242"/>
    </row>
    <row r="378" spans="1:7" x14ac:dyDescent="0.25">
      <c r="A378" s="243"/>
      <c r="B378" s="243"/>
      <c r="C378" s="232"/>
      <c r="D378" s="243"/>
      <c r="E378" s="242"/>
      <c r="F378" s="242"/>
      <c r="G378" s="242"/>
    </row>
    <row r="379" spans="1:7" x14ac:dyDescent="0.25">
      <c r="A379" s="243"/>
      <c r="B379" s="243"/>
      <c r="C379" s="232"/>
      <c r="D379" s="243"/>
      <c r="E379" s="242"/>
      <c r="F379" s="242"/>
      <c r="G379" s="242"/>
    </row>
    <row r="380" spans="1:7" ht="18.75" x14ac:dyDescent="0.25">
      <c r="A380" s="282"/>
      <c r="B380" s="283"/>
      <c r="C380" s="282"/>
      <c r="D380" s="282"/>
      <c r="E380" s="282"/>
      <c r="F380" s="282"/>
      <c r="G380" s="282"/>
    </row>
    <row r="381" spans="1:7" x14ac:dyDescent="0.25">
      <c r="A381" s="266"/>
      <c r="B381" s="266"/>
      <c r="C381" s="266"/>
      <c r="D381" s="266"/>
      <c r="E381" s="266"/>
      <c r="F381" s="266"/>
      <c r="G381" s="266"/>
    </row>
    <row r="382" spans="1:7" x14ac:dyDescent="0.25">
      <c r="A382" s="243"/>
      <c r="B382" s="243"/>
      <c r="C382" s="276"/>
      <c r="D382" s="244"/>
      <c r="E382" s="244"/>
      <c r="F382" s="252"/>
      <c r="G382" s="252"/>
    </row>
    <row r="383" spans="1:7" x14ac:dyDescent="0.25">
      <c r="A383" s="244"/>
      <c r="B383" s="243"/>
      <c r="C383" s="243"/>
      <c r="D383" s="244"/>
      <c r="E383" s="244"/>
      <c r="F383" s="252"/>
      <c r="G383" s="252"/>
    </row>
    <row r="384" spans="1:7" x14ac:dyDescent="0.25">
      <c r="A384" s="243"/>
      <c r="B384" s="243"/>
      <c r="C384" s="243"/>
      <c r="D384" s="244"/>
      <c r="E384" s="244"/>
      <c r="F384" s="252"/>
      <c r="G384" s="252"/>
    </row>
    <row r="385" spans="1:7" x14ac:dyDescent="0.25">
      <c r="A385" s="243"/>
      <c r="B385" s="245"/>
      <c r="C385" s="276"/>
      <c r="D385" s="276"/>
      <c r="E385" s="244"/>
      <c r="F385" s="233"/>
      <c r="G385" s="233"/>
    </row>
    <row r="386" spans="1:7" x14ac:dyDescent="0.25">
      <c r="A386" s="243"/>
      <c r="B386" s="245"/>
      <c r="C386" s="276"/>
      <c r="D386" s="276"/>
      <c r="E386" s="244"/>
      <c r="F386" s="233"/>
      <c r="G386" s="233"/>
    </row>
    <row r="387" spans="1:7" x14ac:dyDescent="0.25">
      <c r="A387" s="243"/>
      <c r="B387" s="245"/>
      <c r="C387" s="276"/>
      <c r="D387" s="276"/>
      <c r="E387" s="244"/>
      <c r="F387" s="233"/>
      <c r="G387" s="233"/>
    </row>
    <row r="388" spans="1:7" x14ac:dyDescent="0.25">
      <c r="A388" s="243"/>
      <c r="B388" s="245"/>
      <c r="C388" s="276"/>
      <c r="D388" s="276"/>
      <c r="E388" s="244"/>
      <c r="F388" s="233"/>
      <c r="G388" s="233"/>
    </row>
    <row r="389" spans="1:7" x14ac:dyDescent="0.25">
      <c r="A389" s="243"/>
      <c r="B389" s="245"/>
      <c r="C389" s="276"/>
      <c r="D389" s="276"/>
      <c r="E389" s="244"/>
      <c r="F389" s="233"/>
      <c r="G389" s="233"/>
    </row>
    <row r="390" spans="1:7" x14ac:dyDescent="0.25">
      <c r="A390" s="243"/>
      <c r="B390" s="245"/>
      <c r="C390" s="276"/>
      <c r="D390" s="276"/>
      <c r="E390" s="244"/>
      <c r="F390" s="233"/>
      <c r="G390" s="233"/>
    </row>
    <row r="391" spans="1:7" x14ac:dyDescent="0.25">
      <c r="A391" s="243"/>
      <c r="B391" s="245"/>
      <c r="C391" s="276"/>
      <c r="D391" s="276"/>
      <c r="E391" s="244"/>
      <c r="F391" s="233"/>
      <c r="G391" s="233"/>
    </row>
    <row r="392" spans="1:7" x14ac:dyDescent="0.25">
      <c r="A392" s="243"/>
      <c r="B392" s="245"/>
      <c r="C392" s="276"/>
      <c r="D392" s="286"/>
      <c r="E392" s="244"/>
      <c r="F392" s="233"/>
      <c r="G392" s="233"/>
    </row>
    <row r="393" spans="1:7" x14ac:dyDescent="0.25">
      <c r="A393" s="243"/>
      <c r="B393" s="245"/>
      <c r="C393" s="276"/>
      <c r="D393" s="286"/>
      <c r="E393" s="244"/>
      <c r="F393" s="233"/>
      <c r="G393" s="233"/>
    </row>
    <row r="394" spans="1:7" x14ac:dyDescent="0.25">
      <c r="A394" s="243"/>
      <c r="B394" s="245"/>
      <c r="C394" s="276"/>
      <c r="D394" s="286"/>
      <c r="E394" s="245"/>
      <c r="F394" s="233"/>
      <c r="G394" s="233"/>
    </row>
    <row r="395" spans="1:7" x14ac:dyDescent="0.25">
      <c r="A395" s="243"/>
      <c r="B395" s="245"/>
      <c r="C395" s="276"/>
      <c r="D395" s="286"/>
      <c r="E395" s="245"/>
      <c r="F395" s="233"/>
      <c r="G395" s="233"/>
    </row>
    <row r="396" spans="1:7" x14ac:dyDescent="0.25">
      <c r="A396" s="243"/>
      <c r="B396" s="245"/>
      <c r="C396" s="276"/>
      <c r="D396" s="286"/>
      <c r="E396" s="245"/>
      <c r="F396" s="233"/>
      <c r="G396" s="233"/>
    </row>
    <row r="397" spans="1:7" x14ac:dyDescent="0.25">
      <c r="A397" s="243"/>
      <c r="B397" s="245"/>
      <c r="C397" s="276"/>
      <c r="D397" s="286"/>
      <c r="E397" s="245"/>
      <c r="F397" s="233"/>
      <c r="G397" s="233"/>
    </row>
    <row r="398" spans="1:7" x14ac:dyDescent="0.25">
      <c r="A398" s="243"/>
      <c r="B398" s="245"/>
      <c r="C398" s="276"/>
      <c r="D398" s="286"/>
      <c r="E398" s="245"/>
      <c r="F398" s="233"/>
      <c r="G398" s="233"/>
    </row>
    <row r="399" spans="1:7" x14ac:dyDescent="0.25">
      <c r="A399" s="243"/>
      <c r="B399" s="245"/>
      <c r="C399" s="276"/>
      <c r="D399" s="286"/>
      <c r="E399" s="245"/>
      <c r="F399" s="233"/>
      <c r="G399" s="233"/>
    </row>
    <row r="400" spans="1:7" x14ac:dyDescent="0.25">
      <c r="A400" s="243"/>
      <c r="B400" s="245"/>
      <c r="C400" s="276"/>
      <c r="D400" s="286"/>
      <c r="E400" s="243"/>
      <c r="F400" s="233"/>
      <c r="G400" s="233"/>
    </row>
    <row r="401" spans="1:7" x14ac:dyDescent="0.25">
      <c r="A401" s="243"/>
      <c r="B401" s="245"/>
      <c r="C401" s="276"/>
      <c r="D401" s="286"/>
      <c r="E401" s="287"/>
      <c r="F401" s="233"/>
      <c r="G401" s="233"/>
    </row>
    <row r="402" spans="1:7" x14ac:dyDescent="0.25">
      <c r="A402" s="243"/>
      <c r="B402" s="245"/>
      <c r="C402" s="276"/>
      <c r="D402" s="286"/>
      <c r="E402" s="287"/>
      <c r="F402" s="233"/>
      <c r="G402" s="233"/>
    </row>
    <row r="403" spans="1:7" x14ac:dyDescent="0.25">
      <c r="A403" s="243"/>
      <c r="B403" s="245"/>
      <c r="C403" s="276"/>
      <c r="D403" s="286"/>
      <c r="E403" s="287"/>
      <c r="F403" s="233"/>
      <c r="G403" s="233"/>
    </row>
    <row r="404" spans="1:7" x14ac:dyDescent="0.25">
      <c r="A404" s="243"/>
      <c r="B404" s="245"/>
      <c r="C404" s="276"/>
      <c r="D404" s="286"/>
      <c r="E404" s="287"/>
      <c r="F404" s="233"/>
      <c r="G404" s="233"/>
    </row>
    <row r="405" spans="1:7" x14ac:dyDescent="0.25">
      <c r="A405" s="243"/>
      <c r="B405" s="245"/>
      <c r="C405" s="276"/>
      <c r="D405" s="286"/>
      <c r="E405" s="287"/>
      <c r="F405" s="233"/>
      <c r="G405" s="233"/>
    </row>
    <row r="406" spans="1:7" x14ac:dyDescent="0.25">
      <c r="A406" s="243"/>
      <c r="B406" s="245"/>
      <c r="C406" s="276"/>
      <c r="D406" s="286"/>
      <c r="E406" s="287"/>
      <c r="F406" s="233"/>
      <c r="G406" s="233"/>
    </row>
    <row r="407" spans="1:7" x14ac:dyDescent="0.25">
      <c r="A407" s="243"/>
      <c r="B407" s="245"/>
      <c r="C407" s="276"/>
      <c r="D407" s="286"/>
      <c r="E407" s="287"/>
      <c r="F407" s="233"/>
      <c r="G407" s="233"/>
    </row>
    <row r="408" spans="1:7" x14ac:dyDescent="0.25">
      <c r="A408" s="243"/>
      <c r="B408" s="245"/>
      <c r="C408" s="276"/>
      <c r="D408" s="286"/>
      <c r="E408" s="287"/>
      <c r="F408" s="233"/>
      <c r="G408" s="233"/>
    </row>
    <row r="409" spans="1:7" x14ac:dyDescent="0.25">
      <c r="A409" s="243"/>
      <c r="B409" s="288"/>
      <c r="C409" s="289"/>
      <c r="D409" s="290"/>
      <c r="E409" s="287"/>
      <c r="F409" s="291"/>
      <c r="G409" s="291"/>
    </row>
    <row r="410" spans="1:7" x14ac:dyDescent="0.25">
      <c r="A410" s="266"/>
      <c r="B410" s="266"/>
      <c r="C410" s="266"/>
      <c r="D410" s="266"/>
      <c r="E410" s="266"/>
      <c r="F410" s="266"/>
      <c r="G410" s="266"/>
    </row>
    <row r="411" spans="1:7" x14ac:dyDescent="0.25">
      <c r="A411" s="243"/>
      <c r="B411" s="243"/>
      <c r="C411" s="232"/>
      <c r="D411" s="243"/>
      <c r="E411" s="243"/>
      <c r="F411" s="243"/>
      <c r="G411" s="243"/>
    </row>
    <row r="412" spans="1:7" x14ac:dyDescent="0.25">
      <c r="A412" s="243"/>
      <c r="B412" s="243"/>
      <c r="C412" s="243"/>
      <c r="D412" s="243"/>
      <c r="E412" s="243"/>
      <c r="F412" s="243"/>
      <c r="G412" s="243"/>
    </row>
    <row r="413" spans="1:7" x14ac:dyDescent="0.25">
      <c r="A413" s="243"/>
      <c r="B413" s="245"/>
      <c r="C413" s="243"/>
      <c r="D413" s="243"/>
      <c r="E413" s="243"/>
      <c r="F413" s="243"/>
      <c r="G413" s="243"/>
    </row>
    <row r="414" spans="1:7" x14ac:dyDescent="0.25">
      <c r="A414" s="243"/>
      <c r="B414" s="243"/>
      <c r="C414" s="276"/>
      <c r="D414" s="286"/>
      <c r="E414" s="243"/>
      <c r="F414" s="233"/>
      <c r="G414" s="233"/>
    </row>
    <row r="415" spans="1:7" x14ac:dyDescent="0.25">
      <c r="A415" s="243"/>
      <c r="B415" s="243"/>
      <c r="C415" s="276"/>
      <c r="D415" s="286"/>
      <c r="E415" s="243"/>
      <c r="F415" s="233"/>
      <c r="G415" s="233"/>
    </row>
    <row r="416" spans="1:7" x14ac:dyDescent="0.25">
      <c r="A416" s="243"/>
      <c r="B416" s="243"/>
      <c r="C416" s="276"/>
      <c r="D416" s="286"/>
      <c r="E416" s="243"/>
      <c r="F416" s="233"/>
      <c r="G416" s="233"/>
    </row>
    <row r="417" spans="1:7" x14ac:dyDescent="0.25">
      <c r="A417" s="243"/>
      <c r="B417" s="243"/>
      <c r="C417" s="276"/>
      <c r="D417" s="286"/>
      <c r="E417" s="243"/>
      <c r="F417" s="233"/>
      <c r="G417" s="233"/>
    </row>
    <row r="418" spans="1:7" x14ac:dyDescent="0.25">
      <c r="A418" s="243"/>
      <c r="B418" s="243"/>
      <c r="C418" s="276"/>
      <c r="D418" s="286"/>
      <c r="E418" s="243"/>
      <c r="F418" s="233"/>
      <c r="G418" s="233"/>
    </row>
    <row r="419" spans="1:7" x14ac:dyDescent="0.25">
      <c r="A419" s="243"/>
      <c r="B419" s="243"/>
      <c r="C419" s="276"/>
      <c r="D419" s="286"/>
      <c r="E419" s="243"/>
      <c r="F419" s="233"/>
      <c r="G419" s="233"/>
    </row>
    <row r="420" spans="1:7" x14ac:dyDescent="0.25">
      <c r="A420" s="243"/>
      <c r="B420" s="243"/>
      <c r="C420" s="276"/>
      <c r="D420" s="286"/>
      <c r="E420" s="243"/>
      <c r="F420" s="233"/>
      <c r="G420" s="233"/>
    </row>
    <row r="421" spans="1:7" x14ac:dyDescent="0.25">
      <c r="A421" s="243"/>
      <c r="B421" s="243"/>
      <c r="C421" s="276"/>
      <c r="D421" s="286"/>
      <c r="E421" s="243"/>
      <c r="F421" s="233"/>
      <c r="G421" s="233"/>
    </row>
    <row r="422" spans="1:7" x14ac:dyDescent="0.25">
      <c r="A422" s="243"/>
      <c r="B422" s="288"/>
      <c r="C422" s="276"/>
      <c r="D422" s="286"/>
      <c r="E422" s="243"/>
      <c r="F422" s="232"/>
      <c r="G422" s="232"/>
    </row>
    <row r="423" spans="1:7" x14ac:dyDescent="0.25">
      <c r="A423" s="243"/>
      <c r="B423" s="272"/>
      <c r="C423" s="276"/>
      <c r="D423" s="286"/>
      <c r="E423" s="243"/>
      <c r="F423" s="233"/>
      <c r="G423" s="233"/>
    </row>
    <row r="424" spans="1:7" x14ac:dyDescent="0.25">
      <c r="A424" s="243"/>
      <c r="B424" s="272"/>
      <c r="C424" s="276"/>
      <c r="D424" s="286"/>
      <c r="E424" s="243"/>
      <c r="F424" s="233"/>
      <c r="G424" s="233"/>
    </row>
    <row r="425" spans="1:7" x14ac:dyDescent="0.25">
      <c r="A425" s="243"/>
      <c r="B425" s="272"/>
      <c r="C425" s="276"/>
      <c r="D425" s="286"/>
      <c r="E425" s="243"/>
      <c r="F425" s="233"/>
      <c r="G425" s="233"/>
    </row>
    <row r="426" spans="1:7" x14ac:dyDescent="0.25">
      <c r="A426" s="243"/>
      <c r="B426" s="272"/>
      <c r="C426" s="276"/>
      <c r="D426" s="286"/>
      <c r="E426" s="243"/>
      <c r="F426" s="233"/>
      <c r="G426" s="233"/>
    </row>
    <row r="427" spans="1:7" x14ac:dyDescent="0.25">
      <c r="A427" s="243"/>
      <c r="B427" s="272"/>
      <c r="C427" s="276"/>
      <c r="D427" s="286"/>
      <c r="E427" s="243"/>
      <c r="F427" s="233"/>
      <c r="G427" s="233"/>
    </row>
    <row r="428" spans="1:7" x14ac:dyDescent="0.25">
      <c r="A428" s="243"/>
      <c r="B428" s="272"/>
      <c r="C428" s="276"/>
      <c r="D428" s="286"/>
      <c r="E428" s="243"/>
      <c r="F428" s="233"/>
      <c r="G428" s="233"/>
    </row>
    <row r="429" spans="1:7" x14ac:dyDescent="0.25">
      <c r="A429" s="243"/>
      <c r="B429" s="272"/>
      <c r="C429" s="243"/>
      <c r="D429" s="243"/>
      <c r="E429" s="243"/>
      <c r="F429" s="292"/>
      <c r="G429" s="292"/>
    </row>
    <row r="430" spans="1:7" x14ac:dyDescent="0.25">
      <c r="A430" s="243"/>
      <c r="B430" s="272"/>
      <c r="C430" s="243"/>
      <c r="D430" s="243"/>
      <c r="E430" s="243"/>
      <c r="F430" s="292"/>
      <c r="G430" s="292"/>
    </row>
    <row r="431" spans="1:7" x14ac:dyDescent="0.25">
      <c r="A431" s="243"/>
      <c r="B431" s="272"/>
      <c r="C431" s="243"/>
      <c r="D431" s="243"/>
      <c r="E431" s="243"/>
      <c r="F431" s="287"/>
      <c r="G431" s="287"/>
    </row>
    <row r="432" spans="1:7" x14ac:dyDescent="0.25">
      <c r="A432" s="266"/>
      <c r="B432" s="266"/>
      <c r="C432" s="266"/>
      <c r="D432" s="266"/>
      <c r="E432" s="266"/>
      <c r="F432" s="266"/>
      <c r="G432" s="266"/>
    </row>
    <row r="433" spans="1:7" x14ac:dyDescent="0.25">
      <c r="A433" s="243"/>
      <c r="B433" s="243"/>
      <c r="C433" s="232"/>
      <c r="D433" s="243"/>
      <c r="E433" s="243"/>
      <c r="F433" s="243"/>
      <c r="G433" s="243"/>
    </row>
    <row r="434" spans="1:7" x14ac:dyDescent="0.25">
      <c r="A434" s="243"/>
      <c r="B434" s="243"/>
      <c r="C434" s="243"/>
      <c r="D434" s="243"/>
      <c r="E434" s="243"/>
      <c r="F434" s="243"/>
      <c r="G434" s="243"/>
    </row>
    <row r="435" spans="1:7" x14ac:dyDescent="0.25">
      <c r="A435" s="243"/>
      <c r="B435" s="245"/>
      <c r="C435" s="243"/>
      <c r="D435" s="243"/>
      <c r="E435" s="243"/>
      <c r="F435" s="243"/>
      <c r="G435" s="243"/>
    </row>
    <row r="436" spans="1:7" x14ac:dyDescent="0.25">
      <c r="A436" s="243"/>
      <c r="B436" s="243"/>
      <c r="C436" s="276"/>
      <c r="D436" s="286"/>
      <c r="E436" s="243"/>
      <c r="F436" s="233"/>
      <c r="G436" s="233"/>
    </row>
    <row r="437" spans="1:7" x14ac:dyDescent="0.25">
      <c r="A437" s="243"/>
      <c r="B437" s="243"/>
      <c r="C437" s="276"/>
      <c r="D437" s="286"/>
      <c r="E437" s="243"/>
      <c r="F437" s="233"/>
      <c r="G437" s="233"/>
    </row>
    <row r="438" spans="1:7" x14ac:dyDescent="0.25">
      <c r="A438" s="243"/>
      <c r="B438" s="243"/>
      <c r="C438" s="276"/>
      <c r="D438" s="286"/>
      <c r="E438" s="243"/>
      <c r="F438" s="233"/>
      <c r="G438" s="233"/>
    </row>
    <row r="439" spans="1:7" x14ac:dyDescent="0.25">
      <c r="A439" s="243"/>
      <c r="B439" s="243"/>
      <c r="C439" s="276"/>
      <c r="D439" s="286"/>
      <c r="E439" s="243"/>
      <c r="F439" s="233"/>
      <c r="G439" s="233"/>
    </row>
    <row r="440" spans="1:7" x14ac:dyDescent="0.25">
      <c r="A440" s="243"/>
      <c r="B440" s="243"/>
      <c r="C440" s="276"/>
      <c r="D440" s="286"/>
      <c r="E440" s="243"/>
      <c r="F440" s="233"/>
      <c r="G440" s="233"/>
    </row>
    <row r="441" spans="1:7" x14ac:dyDescent="0.25">
      <c r="A441" s="243"/>
      <c r="B441" s="243"/>
      <c r="C441" s="276"/>
      <c r="D441" s="286"/>
      <c r="E441" s="243"/>
      <c r="F441" s="233"/>
      <c r="G441" s="233"/>
    </row>
    <row r="442" spans="1:7" x14ac:dyDescent="0.25">
      <c r="A442" s="243"/>
      <c r="B442" s="243"/>
      <c r="C442" s="276"/>
      <c r="D442" s="286"/>
      <c r="E442" s="243"/>
      <c r="F442" s="233"/>
      <c r="G442" s="233"/>
    </row>
    <row r="443" spans="1:7" x14ac:dyDescent="0.25">
      <c r="A443" s="243"/>
      <c r="B443" s="243"/>
      <c r="C443" s="276"/>
      <c r="D443" s="286"/>
      <c r="E443" s="243"/>
      <c r="F443" s="233"/>
      <c r="G443" s="233"/>
    </row>
    <row r="444" spans="1:7" x14ac:dyDescent="0.25">
      <c r="A444" s="243"/>
      <c r="B444" s="288"/>
      <c r="C444" s="276"/>
      <c r="D444" s="286"/>
      <c r="E444" s="243"/>
      <c r="F444" s="232"/>
      <c r="G444" s="232"/>
    </row>
    <row r="445" spans="1:7" x14ac:dyDescent="0.25">
      <c r="A445" s="243"/>
      <c r="B445" s="272"/>
      <c r="C445" s="276"/>
      <c r="D445" s="286"/>
      <c r="E445" s="243"/>
      <c r="F445" s="233"/>
      <c r="G445" s="233"/>
    </row>
    <row r="446" spans="1:7" x14ac:dyDescent="0.25">
      <c r="A446" s="243"/>
      <c r="B446" s="272"/>
      <c r="C446" s="276"/>
      <c r="D446" s="286"/>
      <c r="E446" s="243"/>
      <c r="F446" s="233"/>
      <c r="G446" s="233"/>
    </row>
    <row r="447" spans="1:7" x14ac:dyDescent="0.25">
      <c r="A447" s="243"/>
      <c r="B447" s="272"/>
      <c r="C447" s="276"/>
      <c r="D447" s="286"/>
      <c r="E447" s="243"/>
      <c r="F447" s="233"/>
      <c r="G447" s="233"/>
    </row>
    <row r="448" spans="1:7" x14ac:dyDescent="0.25">
      <c r="A448" s="243"/>
      <c r="B448" s="272"/>
      <c r="C448" s="276"/>
      <c r="D448" s="286"/>
      <c r="E448" s="243"/>
      <c r="F448" s="233"/>
      <c r="G448" s="233"/>
    </row>
    <row r="449" spans="1:7" x14ac:dyDescent="0.25">
      <c r="A449" s="243"/>
      <c r="B449" s="272"/>
      <c r="C449" s="276"/>
      <c r="D449" s="286"/>
      <c r="E449" s="243"/>
      <c r="F449" s="233"/>
      <c r="G449" s="233"/>
    </row>
    <row r="450" spans="1:7" x14ac:dyDescent="0.25">
      <c r="A450" s="243"/>
      <c r="B450" s="272"/>
      <c r="C450" s="276"/>
      <c r="D450" s="286"/>
      <c r="E450" s="243"/>
      <c r="F450" s="233"/>
      <c r="G450" s="233"/>
    </row>
    <row r="451" spans="1:7" x14ac:dyDescent="0.25">
      <c r="A451" s="243"/>
      <c r="B451" s="272"/>
      <c r="C451" s="243"/>
      <c r="D451" s="243"/>
      <c r="E451" s="243"/>
      <c r="F451" s="233"/>
      <c r="G451" s="233"/>
    </row>
    <row r="452" spans="1:7" x14ac:dyDescent="0.25">
      <c r="A452" s="243"/>
      <c r="B452" s="272"/>
      <c r="C452" s="243"/>
      <c r="D452" s="243"/>
      <c r="E452" s="243"/>
      <c r="F452" s="233"/>
      <c r="G452" s="233"/>
    </row>
    <row r="453" spans="1:7" x14ac:dyDescent="0.25">
      <c r="A453" s="243"/>
      <c r="B453" s="272"/>
      <c r="C453" s="243"/>
      <c r="D453" s="243"/>
      <c r="E453" s="243"/>
      <c r="F453" s="233"/>
      <c r="G453" s="232"/>
    </row>
    <row r="454" spans="1:7" x14ac:dyDescent="0.25">
      <c r="A454" s="266"/>
      <c r="B454" s="266"/>
      <c r="C454" s="266"/>
      <c r="D454" s="266"/>
      <c r="E454" s="266"/>
      <c r="F454" s="266"/>
      <c r="G454" s="266"/>
    </row>
    <row r="455" spans="1:7" x14ac:dyDescent="0.25">
      <c r="A455" s="243"/>
      <c r="B455" s="245"/>
      <c r="C455" s="232"/>
      <c r="D455" s="232"/>
      <c r="E455" s="243"/>
      <c r="F455" s="243"/>
      <c r="G455" s="243"/>
    </row>
    <row r="456" spans="1:7" x14ac:dyDescent="0.25">
      <c r="A456" s="243"/>
      <c r="B456" s="245"/>
      <c r="C456" s="232"/>
      <c r="D456" s="232"/>
      <c r="E456" s="243"/>
      <c r="F456" s="243"/>
      <c r="G456" s="243"/>
    </row>
    <row r="457" spans="1:7" x14ac:dyDescent="0.25">
      <c r="A457" s="243"/>
      <c r="B457" s="245"/>
      <c r="C457" s="232"/>
      <c r="D457" s="232"/>
      <c r="E457" s="243"/>
      <c r="F457" s="243"/>
      <c r="G457" s="243"/>
    </row>
    <row r="458" spans="1:7" x14ac:dyDescent="0.25">
      <c r="A458" s="243"/>
      <c r="B458" s="245"/>
      <c r="C458" s="232"/>
      <c r="D458" s="232"/>
      <c r="E458" s="243"/>
      <c r="F458" s="243"/>
      <c r="G458" s="243"/>
    </row>
    <row r="459" spans="1:7" x14ac:dyDescent="0.25">
      <c r="A459" s="243"/>
      <c r="B459" s="245"/>
      <c r="C459" s="232"/>
      <c r="D459" s="232"/>
      <c r="E459" s="243"/>
      <c r="F459" s="243"/>
      <c r="G459" s="243"/>
    </row>
    <row r="460" spans="1:7" x14ac:dyDescent="0.25">
      <c r="A460" s="243"/>
      <c r="B460" s="245"/>
      <c r="C460" s="232"/>
      <c r="D460" s="232"/>
      <c r="E460" s="243"/>
      <c r="F460" s="243"/>
      <c r="G460" s="243"/>
    </row>
    <row r="461" spans="1:7" x14ac:dyDescent="0.25">
      <c r="A461" s="243"/>
      <c r="B461" s="245"/>
      <c r="C461" s="232"/>
      <c r="D461" s="232"/>
      <c r="E461" s="243"/>
      <c r="F461" s="243"/>
      <c r="G461" s="243"/>
    </row>
    <row r="462" spans="1:7" x14ac:dyDescent="0.25">
      <c r="A462" s="243"/>
      <c r="B462" s="245"/>
      <c r="C462" s="232"/>
      <c r="D462" s="232"/>
      <c r="E462" s="243"/>
      <c r="F462" s="243"/>
      <c r="G462" s="243"/>
    </row>
    <row r="463" spans="1:7" x14ac:dyDescent="0.25">
      <c r="A463" s="243"/>
      <c r="B463" s="245"/>
      <c r="C463" s="232"/>
      <c r="D463" s="232"/>
      <c r="E463" s="243"/>
      <c r="F463" s="243"/>
      <c r="G463" s="243"/>
    </row>
    <row r="464" spans="1:7" x14ac:dyDescent="0.25">
      <c r="A464" s="243"/>
      <c r="B464" s="245"/>
      <c r="C464" s="232"/>
      <c r="D464" s="232"/>
      <c r="E464" s="243"/>
      <c r="F464" s="243"/>
      <c r="G464" s="243"/>
    </row>
    <row r="465" spans="1:7" x14ac:dyDescent="0.25">
      <c r="A465" s="243"/>
      <c r="B465" s="272"/>
      <c r="C465" s="232"/>
      <c r="D465" s="243"/>
      <c r="E465" s="243"/>
      <c r="F465" s="243"/>
      <c r="G465" s="243"/>
    </row>
    <row r="466" spans="1:7" x14ac:dyDescent="0.25">
      <c r="A466" s="243"/>
      <c r="B466" s="272"/>
      <c r="C466" s="232"/>
      <c r="D466" s="243"/>
      <c r="E466" s="243"/>
      <c r="F466" s="243"/>
      <c r="G466" s="243"/>
    </row>
    <row r="467" spans="1:7" x14ac:dyDescent="0.25">
      <c r="A467" s="243"/>
      <c r="B467" s="272"/>
      <c r="C467" s="232"/>
      <c r="D467" s="243"/>
      <c r="E467" s="243"/>
      <c r="F467" s="243"/>
      <c r="G467" s="243"/>
    </row>
    <row r="468" spans="1:7" x14ac:dyDescent="0.25">
      <c r="A468" s="243"/>
      <c r="B468" s="272"/>
      <c r="C468" s="232"/>
      <c r="D468" s="243"/>
      <c r="E468" s="243"/>
      <c r="F468" s="243"/>
      <c r="G468" s="243"/>
    </row>
    <row r="469" spans="1:7" x14ac:dyDescent="0.25">
      <c r="A469" s="243"/>
      <c r="B469" s="272"/>
      <c r="C469" s="232"/>
      <c r="D469" s="243"/>
      <c r="E469" s="243"/>
      <c r="F469" s="243"/>
      <c r="G469" s="243"/>
    </row>
    <row r="470" spans="1:7" x14ac:dyDescent="0.25">
      <c r="A470" s="243"/>
      <c r="B470" s="272"/>
      <c r="C470" s="232"/>
      <c r="D470" s="243"/>
      <c r="E470" s="243"/>
      <c r="F470" s="243"/>
      <c r="G470" s="243"/>
    </row>
    <row r="471" spans="1:7" x14ac:dyDescent="0.25">
      <c r="A471" s="243"/>
      <c r="B471" s="272"/>
      <c r="C471" s="232"/>
      <c r="D471" s="243"/>
      <c r="E471" s="243"/>
      <c r="F471" s="243"/>
      <c r="G471" s="243"/>
    </row>
    <row r="472" spans="1:7" x14ac:dyDescent="0.25">
      <c r="A472" s="243"/>
      <c r="B472" s="272"/>
      <c r="C472" s="232"/>
      <c r="D472" s="243"/>
      <c r="E472" s="243"/>
      <c r="F472" s="243"/>
      <c r="G472" s="243"/>
    </row>
    <row r="473" spans="1:7" x14ac:dyDescent="0.25">
      <c r="A473" s="243"/>
      <c r="B473" s="272"/>
      <c r="C473" s="232"/>
      <c r="D473" s="243"/>
      <c r="E473" s="243"/>
      <c r="F473" s="243"/>
      <c r="G473" s="243"/>
    </row>
    <row r="474" spans="1:7" x14ac:dyDescent="0.25">
      <c r="A474" s="243"/>
      <c r="B474" s="272"/>
      <c r="C474" s="232"/>
      <c r="D474" s="243"/>
      <c r="E474" s="243"/>
      <c r="F474" s="243"/>
      <c r="G474" s="243"/>
    </row>
    <row r="475" spans="1:7" x14ac:dyDescent="0.25">
      <c r="A475" s="243"/>
      <c r="B475" s="272"/>
      <c r="C475" s="232"/>
      <c r="D475" s="243"/>
      <c r="E475" s="243"/>
      <c r="F475" s="243"/>
      <c r="G475" s="243"/>
    </row>
    <row r="476" spans="1:7" x14ac:dyDescent="0.25">
      <c r="A476" s="243"/>
      <c r="B476" s="272"/>
      <c r="C476" s="232"/>
      <c r="D476" s="243"/>
      <c r="E476" s="243"/>
      <c r="F476" s="243"/>
      <c r="G476" s="242"/>
    </row>
    <row r="477" spans="1:7" x14ac:dyDescent="0.25">
      <c r="A477" s="243"/>
      <c r="B477" s="272"/>
      <c r="C477" s="232"/>
      <c r="D477" s="243"/>
      <c r="E477" s="243"/>
      <c r="F477" s="243"/>
      <c r="G477" s="242"/>
    </row>
    <row r="478" spans="1:7" x14ac:dyDescent="0.25">
      <c r="A478" s="243"/>
      <c r="B478" s="272"/>
      <c r="C478" s="232"/>
      <c r="D478" s="243"/>
      <c r="E478" s="243"/>
      <c r="F478" s="243"/>
      <c r="G478" s="242"/>
    </row>
    <row r="479" spans="1:7" x14ac:dyDescent="0.25">
      <c r="A479" s="243"/>
      <c r="B479" s="272"/>
      <c r="C479" s="232"/>
      <c r="D479" s="294"/>
      <c r="E479" s="294"/>
      <c r="F479" s="294"/>
      <c r="G479" s="294"/>
    </row>
    <row r="480" spans="1:7" x14ac:dyDescent="0.25">
      <c r="A480" s="243"/>
      <c r="B480" s="272"/>
      <c r="C480" s="232"/>
      <c r="D480" s="294"/>
      <c r="E480" s="294"/>
      <c r="F480" s="294"/>
      <c r="G480" s="294"/>
    </row>
    <row r="481" spans="1:7" x14ac:dyDescent="0.25">
      <c r="A481" s="243"/>
      <c r="B481" s="272"/>
      <c r="C481" s="232"/>
      <c r="D481" s="294"/>
      <c r="E481" s="294"/>
      <c r="F481" s="294"/>
      <c r="G481" s="294"/>
    </row>
    <row r="482" spans="1:7" x14ac:dyDescent="0.25">
      <c r="A482" s="266"/>
      <c r="B482" s="266"/>
      <c r="C482" s="266"/>
      <c r="D482" s="266"/>
      <c r="E482" s="266"/>
      <c r="F482" s="266"/>
      <c r="G482" s="266"/>
    </row>
    <row r="483" spans="1:7" x14ac:dyDescent="0.25">
      <c r="A483" s="243"/>
      <c r="B483" s="245"/>
      <c r="C483" s="243"/>
      <c r="D483" s="243"/>
      <c r="E483" s="246"/>
      <c r="F483" s="233"/>
      <c r="G483" s="233"/>
    </row>
    <row r="484" spans="1:7" x14ac:dyDescent="0.25">
      <c r="A484" s="243"/>
      <c r="B484" s="245"/>
      <c r="C484" s="243"/>
      <c r="D484" s="243"/>
      <c r="E484" s="246"/>
      <c r="F484" s="233"/>
      <c r="G484" s="233"/>
    </row>
    <row r="485" spans="1:7" x14ac:dyDescent="0.25">
      <c r="A485" s="243"/>
      <c r="B485" s="245"/>
      <c r="C485" s="243"/>
      <c r="D485" s="243"/>
      <c r="E485" s="246"/>
      <c r="F485" s="233"/>
      <c r="G485" s="233"/>
    </row>
    <row r="486" spans="1:7" x14ac:dyDescent="0.25">
      <c r="A486" s="243"/>
      <c r="B486" s="245"/>
      <c r="C486" s="243"/>
      <c r="D486" s="243"/>
      <c r="E486" s="246"/>
      <c r="F486" s="233"/>
      <c r="G486" s="233"/>
    </row>
    <row r="487" spans="1:7" x14ac:dyDescent="0.25">
      <c r="A487" s="243"/>
      <c r="B487" s="245"/>
      <c r="C487" s="243"/>
      <c r="D487" s="243"/>
      <c r="E487" s="246"/>
      <c r="F487" s="233"/>
      <c r="G487" s="233"/>
    </row>
    <row r="488" spans="1:7" x14ac:dyDescent="0.25">
      <c r="A488" s="243"/>
      <c r="B488" s="245"/>
      <c r="C488" s="243"/>
      <c r="D488" s="243"/>
      <c r="E488" s="246"/>
      <c r="F488" s="233"/>
      <c r="G488" s="233"/>
    </row>
    <row r="489" spans="1:7" x14ac:dyDescent="0.25">
      <c r="A489" s="243"/>
      <c r="B489" s="245"/>
      <c r="C489" s="243"/>
      <c r="D489" s="243"/>
      <c r="E489" s="246"/>
      <c r="F489" s="233"/>
      <c r="G489" s="233"/>
    </row>
    <row r="490" spans="1:7" x14ac:dyDescent="0.25">
      <c r="A490" s="243"/>
      <c r="B490" s="245"/>
      <c r="C490" s="243"/>
      <c r="D490" s="243"/>
      <c r="E490" s="246"/>
      <c r="F490" s="233"/>
      <c r="G490" s="233"/>
    </row>
    <row r="491" spans="1:7" x14ac:dyDescent="0.25">
      <c r="A491" s="243"/>
      <c r="B491" s="245"/>
      <c r="C491" s="243"/>
      <c r="D491" s="243"/>
      <c r="E491" s="246"/>
      <c r="F491" s="233"/>
      <c r="G491" s="233"/>
    </row>
    <row r="492" spans="1:7" x14ac:dyDescent="0.25">
      <c r="A492" s="243"/>
      <c r="B492" s="245"/>
      <c r="C492" s="243"/>
      <c r="D492" s="243"/>
      <c r="E492" s="246"/>
      <c r="F492" s="233"/>
      <c r="G492" s="233"/>
    </row>
    <row r="493" spans="1:7" x14ac:dyDescent="0.25">
      <c r="A493" s="243"/>
      <c r="B493" s="245"/>
      <c r="C493" s="243"/>
      <c r="D493" s="243"/>
      <c r="E493" s="246"/>
      <c r="F493" s="233"/>
      <c r="G493" s="233"/>
    </row>
    <row r="494" spans="1:7" x14ac:dyDescent="0.25">
      <c r="A494" s="243"/>
      <c r="B494" s="245"/>
      <c r="C494" s="243"/>
      <c r="D494" s="243"/>
      <c r="E494" s="246"/>
      <c r="F494" s="233"/>
      <c r="G494" s="233"/>
    </row>
    <row r="495" spans="1:7" x14ac:dyDescent="0.25">
      <c r="A495" s="243"/>
      <c r="B495" s="245"/>
      <c r="C495" s="243"/>
      <c r="D495" s="243"/>
      <c r="E495" s="246"/>
      <c r="F495" s="233"/>
      <c r="G495" s="233"/>
    </row>
    <row r="496" spans="1:7" x14ac:dyDescent="0.25">
      <c r="A496" s="243"/>
      <c r="B496" s="245"/>
      <c r="C496" s="243"/>
      <c r="D496" s="243"/>
      <c r="E496" s="246"/>
      <c r="F496" s="233"/>
      <c r="G496" s="233"/>
    </row>
    <row r="497" spans="1:7" x14ac:dyDescent="0.25">
      <c r="A497" s="243"/>
      <c r="B497" s="245"/>
      <c r="C497" s="243"/>
      <c r="D497" s="243"/>
      <c r="E497" s="246"/>
      <c r="F497" s="233"/>
      <c r="G497" s="233"/>
    </row>
    <row r="498" spans="1:7" x14ac:dyDescent="0.25">
      <c r="A498" s="243"/>
      <c r="B498" s="245"/>
      <c r="C498" s="243"/>
      <c r="D498" s="243"/>
      <c r="E498" s="246"/>
      <c r="F498" s="233"/>
      <c r="G498" s="233"/>
    </row>
    <row r="499" spans="1:7" x14ac:dyDescent="0.25">
      <c r="A499" s="243"/>
      <c r="B499" s="245"/>
      <c r="C499" s="243"/>
      <c r="D499" s="243"/>
      <c r="E499" s="246"/>
      <c r="F499" s="233"/>
      <c r="G499" s="233"/>
    </row>
    <row r="500" spans="1:7" x14ac:dyDescent="0.25">
      <c r="A500" s="243"/>
      <c r="B500" s="245"/>
      <c r="C500" s="243"/>
      <c r="D500" s="243"/>
      <c r="E500" s="246"/>
      <c r="F500" s="233"/>
      <c r="G500" s="233"/>
    </row>
    <row r="501" spans="1:7" x14ac:dyDescent="0.25">
      <c r="A501" s="243"/>
      <c r="B501" s="245"/>
      <c r="C501" s="243"/>
      <c r="D501" s="243"/>
      <c r="E501" s="246"/>
      <c r="F501" s="246"/>
      <c r="G501" s="246"/>
    </row>
    <row r="502" spans="1:7" x14ac:dyDescent="0.25">
      <c r="A502" s="243"/>
      <c r="B502" s="245"/>
      <c r="C502" s="243"/>
      <c r="D502" s="243"/>
      <c r="E502" s="246"/>
      <c r="F502" s="246"/>
      <c r="G502" s="246"/>
    </row>
    <row r="503" spans="1:7" x14ac:dyDescent="0.25">
      <c r="A503" s="243"/>
      <c r="B503" s="245"/>
      <c r="C503" s="243"/>
      <c r="D503" s="243"/>
      <c r="E503" s="246"/>
      <c r="F503" s="246"/>
      <c r="G503" s="246"/>
    </row>
    <row r="504" spans="1:7" x14ac:dyDescent="0.25">
      <c r="A504" s="243"/>
      <c r="B504" s="245"/>
      <c r="C504" s="243"/>
      <c r="D504" s="243"/>
      <c r="E504" s="246"/>
      <c r="F504" s="246"/>
      <c r="G504" s="246"/>
    </row>
    <row r="505" spans="1:7" x14ac:dyDescent="0.25">
      <c r="A505" s="266"/>
      <c r="B505" s="266"/>
      <c r="C505" s="266"/>
      <c r="D505" s="266"/>
      <c r="E505" s="266"/>
      <c r="F505" s="266"/>
      <c r="G505" s="266"/>
    </row>
    <row r="506" spans="1:7" x14ac:dyDescent="0.25">
      <c r="A506" s="243"/>
      <c r="B506" s="245"/>
      <c r="C506" s="243"/>
      <c r="D506" s="243"/>
      <c r="E506" s="246"/>
      <c r="F506" s="233"/>
      <c r="G506" s="233"/>
    </row>
    <row r="507" spans="1:7" x14ac:dyDescent="0.25">
      <c r="A507" s="243"/>
      <c r="B507" s="245"/>
      <c r="C507" s="243"/>
      <c r="D507" s="243"/>
      <c r="E507" s="246"/>
      <c r="F507" s="233"/>
      <c r="G507" s="233"/>
    </row>
    <row r="508" spans="1:7" x14ac:dyDescent="0.25">
      <c r="A508" s="243"/>
      <c r="B508" s="245"/>
      <c r="C508" s="243"/>
      <c r="D508" s="243"/>
      <c r="E508" s="246"/>
      <c r="F508" s="233"/>
      <c r="G508" s="233"/>
    </row>
    <row r="509" spans="1:7" x14ac:dyDescent="0.25">
      <c r="A509" s="243"/>
      <c r="B509" s="245"/>
      <c r="C509" s="243"/>
      <c r="D509" s="243"/>
      <c r="E509" s="246"/>
      <c r="F509" s="233"/>
      <c r="G509" s="233"/>
    </row>
    <row r="510" spans="1:7" x14ac:dyDescent="0.25">
      <c r="A510" s="243"/>
      <c r="B510" s="245"/>
      <c r="C510" s="243"/>
      <c r="D510" s="243"/>
      <c r="E510" s="246"/>
      <c r="F510" s="233"/>
      <c r="G510" s="233"/>
    </row>
    <row r="511" spans="1:7" x14ac:dyDescent="0.25">
      <c r="A511" s="243"/>
      <c r="B511" s="245"/>
      <c r="C511" s="243"/>
      <c r="D511" s="243"/>
      <c r="E511" s="246"/>
      <c r="F511" s="233"/>
      <c r="G511" s="233"/>
    </row>
    <row r="512" spans="1:7" x14ac:dyDescent="0.25">
      <c r="A512" s="243"/>
      <c r="B512" s="245"/>
      <c r="C512" s="243"/>
      <c r="D512" s="243"/>
      <c r="E512" s="246"/>
      <c r="F512" s="233"/>
      <c r="G512" s="233"/>
    </row>
    <row r="513" spans="1:7" x14ac:dyDescent="0.25">
      <c r="A513" s="243"/>
      <c r="B513" s="245"/>
      <c r="C513" s="243"/>
      <c r="D513" s="243"/>
      <c r="E513" s="246"/>
      <c r="F513" s="233"/>
      <c r="G513" s="233"/>
    </row>
    <row r="514" spans="1:7" x14ac:dyDescent="0.25">
      <c r="A514" s="243"/>
      <c r="B514" s="245"/>
      <c r="C514" s="243"/>
      <c r="D514" s="243"/>
      <c r="E514" s="246"/>
      <c r="F514" s="233"/>
      <c r="G514" s="233"/>
    </row>
    <row r="515" spans="1:7" x14ac:dyDescent="0.25">
      <c r="A515" s="243"/>
      <c r="B515" s="245"/>
      <c r="C515" s="243"/>
      <c r="D515" s="243"/>
      <c r="E515" s="246"/>
      <c r="F515" s="246"/>
      <c r="G515" s="246"/>
    </row>
  </sheetData>
  <sheetProtection algorithmName="SHA-512" hashValue="gVA9zgA3r2u+2dzN5FmhLHODb/SygSk9Yp1ivinmPldrLqUery/kF03SgpzTTCJkuU78ijMKtmY3sG48g7mZ8Q==" saltValue="9NJqNldSMHkWFMmaFqd/hw=="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88"/>
  <sheetViews>
    <sheetView zoomScale="80" zoomScaleNormal="80" workbookViewId="0">
      <selection activeCell="C73" sqref="C73"/>
    </sheetView>
  </sheetViews>
  <sheetFormatPr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1623</v>
      </c>
      <c r="D9" s="24"/>
      <c r="E9" s="24"/>
      <c r="F9" s="24"/>
      <c r="G9" s="24"/>
      <c r="H9" s="24"/>
      <c r="I9" s="7"/>
      <c r="J9" s="8"/>
      <c r="M9" s="22"/>
      <c r="N9" s="7"/>
    </row>
    <row r="10" spans="1:14" x14ac:dyDescent="0.25">
      <c r="B10" s="6"/>
      <c r="C10" s="23" t="s">
        <v>1624</v>
      </c>
      <c r="D10" s="29"/>
      <c r="E10" s="29"/>
      <c r="F10" s="24"/>
      <c r="G10" s="24"/>
      <c r="H10" s="24"/>
      <c r="I10" s="7"/>
      <c r="J10" s="8"/>
      <c r="M10" s="22"/>
      <c r="N10" s="7"/>
    </row>
    <row r="11" spans="1:14" x14ac:dyDescent="0.25">
      <c r="B11" s="6"/>
      <c r="C11" s="23" t="s">
        <v>1625</v>
      </c>
      <c r="D11" s="24"/>
      <c r="E11" s="24"/>
      <c r="F11" s="24"/>
      <c r="G11" s="24"/>
      <c r="H11" s="24"/>
      <c r="I11" s="7"/>
      <c r="J11" s="8"/>
      <c r="M11" s="22"/>
      <c r="N11" s="22"/>
    </row>
    <row r="12" spans="1:14" x14ac:dyDescent="0.25">
      <c r="B12" s="6"/>
      <c r="C12" s="23"/>
      <c r="D12" s="23" t="s">
        <v>1626</v>
      </c>
      <c r="E12" s="24"/>
      <c r="F12" s="24"/>
      <c r="G12" s="24"/>
      <c r="H12" s="24"/>
      <c r="I12" s="7"/>
      <c r="J12" s="8"/>
      <c r="M12" s="22"/>
      <c r="N12" s="22"/>
    </row>
    <row r="13" spans="1:14" x14ac:dyDescent="0.25">
      <c r="B13" s="6"/>
      <c r="C13" s="23"/>
      <c r="D13" s="23" t="s">
        <v>1627</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1628</v>
      </c>
      <c r="D17" s="23"/>
      <c r="E17" s="23"/>
      <c r="F17" s="28"/>
      <c r="G17" s="28"/>
      <c r="H17" s="28"/>
      <c r="I17" s="28"/>
      <c r="J17" s="8"/>
      <c r="M17" s="22"/>
      <c r="N17" s="23"/>
    </row>
    <row r="18" spans="2:14" s="2" customFormat="1" x14ac:dyDescent="0.25">
      <c r="B18" s="6"/>
      <c r="C18" s="29" t="s">
        <v>1629</v>
      </c>
      <c r="D18" s="29"/>
      <c r="E18" s="24"/>
      <c r="F18" s="28"/>
      <c r="G18" s="28"/>
      <c r="H18" s="28"/>
      <c r="I18" s="28"/>
      <c r="J18" s="8"/>
      <c r="M18" s="22"/>
      <c r="N18" s="23"/>
    </row>
    <row r="19" spans="2:14" s="2" customFormat="1" x14ac:dyDescent="0.25">
      <c r="B19" s="6"/>
      <c r="C19" s="23" t="s">
        <v>1630</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1631</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1632</v>
      </c>
      <c r="D24" s="23"/>
      <c r="E24" s="23"/>
      <c r="F24" s="31"/>
      <c r="G24" s="31"/>
      <c r="H24" s="31"/>
      <c r="I24" s="14"/>
      <c r="J24" s="8"/>
    </row>
    <row r="25" spans="2:14" s="2" customFormat="1" ht="15" customHeight="1" x14ac:dyDescent="0.25">
      <c r="B25" s="6"/>
      <c r="C25" s="591" t="s">
        <v>1634</v>
      </c>
      <c r="D25" s="591"/>
      <c r="E25" s="591"/>
      <c r="F25" s="591"/>
      <c r="G25" s="591"/>
      <c r="H25" s="591"/>
      <c r="I25" s="14"/>
      <c r="J25" s="8"/>
    </row>
    <row r="26" spans="2:14" s="2" customFormat="1" x14ac:dyDescent="0.25">
      <c r="B26" s="6"/>
      <c r="C26" s="591"/>
      <c r="D26" s="591"/>
      <c r="E26" s="591"/>
      <c r="F26" s="591"/>
      <c r="G26" s="591"/>
      <c r="H26" s="591"/>
      <c r="I26" s="14"/>
      <c r="J26" s="8"/>
    </row>
    <row r="27" spans="2:14" s="2" customFormat="1" x14ac:dyDescent="0.25">
      <c r="B27" s="6"/>
      <c r="C27" s="591" t="s">
        <v>1633</v>
      </c>
      <c r="D27" s="591"/>
      <c r="E27" s="591"/>
      <c r="F27" s="591"/>
      <c r="G27" s="591"/>
      <c r="H27" s="591"/>
      <c r="I27" s="14"/>
      <c r="J27" s="8"/>
    </row>
    <row r="28" spans="2:14" s="2" customFormat="1" x14ac:dyDescent="0.25">
      <c r="B28" s="6"/>
      <c r="C28" s="591"/>
      <c r="D28" s="591"/>
      <c r="E28" s="591"/>
      <c r="F28" s="591"/>
      <c r="G28" s="591"/>
      <c r="H28" s="591"/>
      <c r="I28" s="14"/>
      <c r="J28" s="8"/>
    </row>
    <row r="29" spans="2:14" s="2" customFormat="1" x14ac:dyDescent="0.25">
      <c r="B29" s="6"/>
      <c r="C29" s="591" t="s">
        <v>1635</v>
      </c>
      <c r="D29" s="591"/>
      <c r="E29" s="591"/>
      <c r="F29" s="591"/>
      <c r="G29" s="591"/>
      <c r="H29" s="591"/>
      <c r="I29" s="14"/>
      <c r="J29" s="8"/>
    </row>
    <row r="30" spans="2:14" s="2" customFormat="1" x14ac:dyDescent="0.25">
      <c r="B30" s="6"/>
      <c r="C30" s="591"/>
      <c r="D30" s="591"/>
      <c r="E30" s="591"/>
      <c r="F30" s="591"/>
      <c r="G30" s="591"/>
      <c r="H30" s="591"/>
      <c r="I30" s="14"/>
      <c r="J30" s="8"/>
    </row>
    <row r="31" spans="2:14" s="2" customFormat="1" x14ac:dyDescent="0.25">
      <c r="B31" s="6"/>
      <c r="C31" s="23" t="s">
        <v>1639</v>
      </c>
      <c r="D31" s="23"/>
      <c r="E31" s="23"/>
      <c r="F31" s="31"/>
      <c r="G31" s="31"/>
      <c r="H31" s="31"/>
      <c r="I31" s="14"/>
      <c r="J31" s="8"/>
    </row>
    <row r="32" spans="2:14" s="2" customFormat="1" x14ac:dyDescent="0.25">
      <c r="B32" s="6"/>
      <c r="C32" s="23"/>
      <c r="D32" s="23" t="s">
        <v>1636</v>
      </c>
      <c r="E32" s="23"/>
      <c r="F32" s="31"/>
      <c r="G32" s="31"/>
      <c r="H32" s="31"/>
      <c r="I32" s="14"/>
      <c r="J32" s="8"/>
    </row>
    <row r="33" spans="2:20" s="2" customFormat="1" x14ac:dyDescent="0.25">
      <c r="B33" s="6"/>
      <c r="C33" s="23"/>
      <c r="D33" s="23" t="s">
        <v>1637</v>
      </c>
      <c r="E33" s="23"/>
      <c r="F33" s="31"/>
      <c r="G33" s="31"/>
      <c r="H33" s="31"/>
      <c r="I33" s="14"/>
      <c r="J33" s="8"/>
    </row>
    <row r="34" spans="2:20" s="2" customFormat="1" x14ac:dyDescent="0.25">
      <c r="B34" s="6"/>
      <c r="C34" s="23"/>
      <c r="D34" s="23" t="s">
        <v>1638</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314"/>
      <c r="C72" s="315"/>
      <c r="D72" s="315"/>
      <c r="E72" s="315"/>
      <c r="F72" s="315"/>
      <c r="G72" s="315"/>
      <c r="H72" s="315"/>
      <c r="I72" s="315"/>
      <c r="J72" s="316"/>
    </row>
    <row r="73" spans="1:20" ht="18.75" x14ac:dyDescent="0.3">
      <c r="B73" s="26"/>
      <c r="C73" s="319" t="s">
        <v>2715</v>
      </c>
      <c r="D73" s="22"/>
      <c r="E73" s="22"/>
      <c r="F73" s="22"/>
      <c r="G73" s="22"/>
      <c r="H73" s="22"/>
      <c r="I73" s="22"/>
      <c r="J73" s="27"/>
    </row>
    <row r="74" spans="1:20" s="234" customFormat="1" ht="18.75" x14ac:dyDescent="0.3">
      <c r="A74" s="2"/>
      <c r="B74" s="26"/>
      <c r="C74" s="321" t="s">
        <v>2716</v>
      </c>
      <c r="D74" s="22"/>
      <c r="E74" s="22"/>
      <c r="F74" s="22"/>
      <c r="G74" s="22"/>
      <c r="H74" s="22"/>
      <c r="I74" s="22"/>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20" t="s">
        <v>2705</v>
      </c>
      <c r="D76" s="22"/>
      <c r="E76" s="22"/>
      <c r="F76" s="22"/>
      <c r="G76" s="22"/>
      <c r="H76" s="22"/>
      <c r="I76" s="22"/>
      <c r="J76" s="27"/>
    </row>
    <row r="77" spans="1:20" x14ac:dyDescent="0.25">
      <c r="B77" s="26"/>
      <c r="C77" s="320" t="s">
        <v>2706</v>
      </c>
      <c r="D77" s="22"/>
      <c r="E77" s="22"/>
      <c r="F77" s="22"/>
      <c r="G77" s="22"/>
      <c r="H77" s="22"/>
      <c r="I77" s="22"/>
      <c r="J77" s="27"/>
    </row>
    <row r="78" spans="1:20" x14ac:dyDescent="0.25">
      <c r="B78" s="26"/>
      <c r="C78" s="320" t="s">
        <v>2707</v>
      </c>
      <c r="D78" s="22"/>
      <c r="E78" s="22"/>
      <c r="F78" s="22"/>
      <c r="G78" s="22"/>
      <c r="H78" s="22"/>
      <c r="I78" s="22"/>
      <c r="J78" s="27"/>
    </row>
    <row r="79" spans="1:20" ht="24" customHeight="1" x14ac:dyDescent="0.25">
      <c r="B79" s="26"/>
      <c r="C79" s="592" t="s">
        <v>2708</v>
      </c>
      <c r="D79" s="592"/>
      <c r="E79" s="592"/>
      <c r="F79" s="592"/>
      <c r="G79" s="592"/>
      <c r="H79" s="592"/>
      <c r="I79" s="592"/>
      <c r="J79" s="27"/>
    </row>
    <row r="80" spans="1:20" x14ac:dyDescent="0.25">
      <c r="B80" s="26"/>
      <c r="C80" s="320" t="s">
        <v>2709</v>
      </c>
      <c r="D80" s="22"/>
      <c r="E80" s="22"/>
      <c r="F80" s="22"/>
      <c r="G80" s="22"/>
      <c r="H80" s="22"/>
      <c r="I80" s="22"/>
      <c r="J80" s="27"/>
    </row>
    <row r="81" spans="2:10" x14ac:dyDescent="0.25">
      <c r="B81" s="26"/>
      <c r="C81" s="320" t="s">
        <v>2710</v>
      </c>
      <c r="D81" s="22"/>
      <c r="E81" s="22"/>
      <c r="F81" s="22"/>
      <c r="G81" s="22"/>
      <c r="H81" s="22"/>
      <c r="I81" s="22"/>
      <c r="J81" s="27"/>
    </row>
    <row r="82" spans="2:10" x14ac:dyDescent="0.25">
      <c r="B82" s="26"/>
      <c r="C82" s="320" t="s">
        <v>2711</v>
      </c>
      <c r="D82" s="22"/>
      <c r="E82" s="22"/>
      <c r="F82" s="22"/>
      <c r="G82" s="22"/>
      <c r="H82" s="22"/>
      <c r="I82" s="22"/>
      <c r="J82" s="27"/>
    </row>
    <row r="83" spans="2:10" x14ac:dyDescent="0.25">
      <c r="B83" s="26"/>
      <c r="C83" s="320" t="s">
        <v>2712</v>
      </c>
      <c r="D83" s="22"/>
      <c r="E83" s="22"/>
      <c r="F83" s="22"/>
      <c r="G83" s="22"/>
      <c r="H83" s="22"/>
      <c r="I83" s="22"/>
      <c r="J83" s="27"/>
    </row>
    <row r="84" spans="2:10" x14ac:dyDescent="0.25">
      <c r="B84" s="26"/>
      <c r="C84" s="320" t="s">
        <v>2713</v>
      </c>
      <c r="D84" s="22"/>
      <c r="E84" s="22"/>
      <c r="F84" s="22"/>
      <c r="G84" s="22"/>
      <c r="H84" s="22"/>
      <c r="I84" s="22"/>
      <c r="J84" s="27"/>
    </row>
    <row r="85" spans="2:10" x14ac:dyDescent="0.25">
      <c r="B85" s="26"/>
      <c r="C85" s="320" t="s">
        <v>2714</v>
      </c>
      <c r="D85" s="22"/>
      <c r="E85" s="22"/>
      <c r="F85" s="22"/>
      <c r="G85" s="22"/>
      <c r="H85" s="22"/>
      <c r="I85" s="22"/>
      <c r="J85" s="27"/>
    </row>
    <row r="86" spans="2:10" x14ac:dyDescent="0.25">
      <c r="B86" s="26"/>
      <c r="C86" s="22"/>
      <c r="D86" s="22"/>
      <c r="E86" s="22"/>
      <c r="F86" s="22"/>
      <c r="G86" s="22"/>
      <c r="H86" s="22"/>
      <c r="I86" s="22"/>
      <c r="J86" s="27"/>
    </row>
    <row r="87" spans="2:10" x14ac:dyDescent="0.25">
      <c r="B87" s="26"/>
      <c r="C87" s="22"/>
      <c r="D87" s="22"/>
      <c r="E87" s="22"/>
      <c r="F87" s="22"/>
      <c r="G87" s="22"/>
      <c r="H87" s="22"/>
      <c r="I87" s="22"/>
      <c r="J87" s="27"/>
    </row>
    <row r="88" spans="2:10" ht="15.75" thickBot="1" x14ac:dyDescent="0.3">
      <c r="B88" s="317"/>
      <c r="C88" s="33"/>
      <c r="D88" s="33"/>
      <c r="E88" s="33"/>
      <c r="F88" s="33"/>
      <c r="G88" s="33"/>
      <c r="H88" s="33"/>
      <c r="I88" s="33"/>
      <c r="J88" s="318"/>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activeCell="B2" sqref="B2"/>
    </sheetView>
  </sheetViews>
  <sheetFormatPr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93" t="s">
        <v>37</v>
      </c>
      <c r="B1" s="594"/>
      <c r="C1" s="594"/>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1611</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2188</v>
      </c>
      <c r="D24" s="59"/>
    </row>
    <row r="25" spans="1:31" ht="14.45" customHeight="1" x14ac:dyDescent="0.25">
      <c r="A25" s="198" t="s">
        <v>1617</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98" t="s">
        <v>1614</v>
      </c>
      <c r="B29" s="198"/>
      <c r="C29" s="199"/>
    </row>
    <row r="30" spans="1:31" ht="60" x14ac:dyDescent="0.25">
      <c r="A30" s="200"/>
      <c r="B30" s="201" t="s">
        <v>1612</v>
      </c>
      <c r="C30" s="58" t="s">
        <v>2189</v>
      </c>
    </row>
    <row r="31" spans="1:31" x14ac:dyDescent="0.25">
      <c r="A31" s="198" t="s">
        <v>1613</v>
      </c>
      <c r="B31" s="198"/>
      <c r="C31" s="199"/>
    </row>
    <row r="32" spans="1:31" ht="30" x14ac:dyDescent="0.25">
      <c r="A32" s="200"/>
      <c r="B32" s="201" t="s">
        <v>1615</v>
      </c>
      <c r="C32" s="58" t="s">
        <v>1616</v>
      </c>
    </row>
    <row r="33" spans="1:3" x14ac:dyDescent="0.25">
      <c r="A33" s="198" t="s">
        <v>1618</v>
      </c>
      <c r="B33" s="198"/>
      <c r="C33" s="199"/>
    </row>
    <row r="34" spans="1:3" ht="30" x14ac:dyDescent="0.25">
      <c r="A34" s="200"/>
      <c r="B34" s="201" t="s">
        <v>1622</v>
      </c>
      <c r="C34" s="58" t="s">
        <v>1621</v>
      </c>
    </row>
    <row r="38" spans="1:3" x14ac:dyDescent="0.25">
      <c r="C38" s="20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topLeftCell="A199" zoomScale="80" zoomScaleNormal="80" workbookViewId="0">
      <selection activeCell="C194" sqref="C194"/>
    </sheetView>
  </sheetViews>
  <sheetFormatPr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31.5" x14ac:dyDescent="0.25">
      <c r="A1" s="188" t="s">
        <v>1568</v>
      </c>
      <c r="B1" s="188"/>
      <c r="C1" s="64"/>
      <c r="D1" s="64"/>
      <c r="E1" s="64"/>
      <c r="F1" s="306" t="s">
        <v>2380</v>
      </c>
      <c r="H1" s="64"/>
      <c r="I1" s="188"/>
      <c r="J1" s="64"/>
      <c r="K1" s="64"/>
      <c r="L1" s="64"/>
      <c r="M1" s="64"/>
    </row>
    <row r="2" spans="1:13" ht="15.75" thickBot="1" x14ac:dyDescent="0.3">
      <c r="A2" s="64"/>
      <c r="B2" s="65"/>
      <c r="C2" s="65"/>
      <c r="D2" s="64"/>
      <c r="E2" s="64"/>
      <c r="F2" s="64"/>
      <c r="H2" s="64"/>
      <c r="L2" s="64"/>
      <c r="M2" s="64"/>
    </row>
    <row r="3" spans="1:13" ht="19.5" thickBot="1" x14ac:dyDescent="0.3">
      <c r="A3" s="67"/>
      <c r="B3" s="68" t="s">
        <v>71</v>
      </c>
      <c r="C3" s="326" t="s">
        <v>226</v>
      </c>
      <c r="D3" s="67"/>
      <c r="E3" s="67"/>
      <c r="F3" s="64"/>
      <c r="G3" s="67"/>
      <c r="H3" s="64"/>
      <c r="L3" s="64"/>
      <c r="M3" s="64"/>
    </row>
    <row r="4" spans="1:13" ht="15.75" thickBot="1" x14ac:dyDescent="0.3">
      <c r="H4" s="64"/>
      <c r="L4" s="64"/>
      <c r="M4" s="64"/>
    </row>
    <row r="5" spans="1:13" ht="18.75" x14ac:dyDescent="0.25">
      <c r="A5" s="70"/>
      <c r="B5" s="71" t="s">
        <v>73</v>
      </c>
      <c r="C5" s="70"/>
      <c r="E5" s="72"/>
      <c r="F5" s="72"/>
      <c r="H5" s="64"/>
      <c r="L5" s="64"/>
      <c r="M5" s="64"/>
    </row>
    <row r="6" spans="1:13" x14ac:dyDescent="0.25">
      <c r="B6" s="74" t="s">
        <v>74</v>
      </c>
      <c r="C6" s="235"/>
      <c r="D6" s="235"/>
      <c r="H6" s="64"/>
      <c r="L6" s="64"/>
      <c r="M6" s="64"/>
    </row>
    <row r="7" spans="1:13" x14ac:dyDescent="0.25">
      <c r="B7" s="73" t="s">
        <v>75</v>
      </c>
      <c r="C7" s="235"/>
      <c r="D7" s="235"/>
      <c r="H7" s="64"/>
      <c r="L7" s="64"/>
      <c r="M7" s="64"/>
    </row>
    <row r="8" spans="1:13" x14ac:dyDescent="0.25">
      <c r="B8" s="73" t="s">
        <v>76</v>
      </c>
      <c r="C8" s="235"/>
      <c r="D8" s="235"/>
      <c r="F8" s="66" t="s">
        <v>77</v>
      </c>
      <c r="H8" s="64"/>
      <c r="L8" s="64"/>
      <c r="M8" s="64"/>
    </row>
    <row r="9" spans="1:13" x14ac:dyDescent="0.25">
      <c r="B9" s="74" t="s">
        <v>78</v>
      </c>
      <c r="H9" s="64"/>
      <c r="L9" s="64"/>
      <c r="M9" s="64"/>
    </row>
    <row r="10" spans="1:13" x14ac:dyDescent="0.25">
      <c r="B10" s="74" t="s">
        <v>79</v>
      </c>
      <c r="H10" s="64"/>
      <c r="L10" s="64"/>
      <c r="M10" s="64"/>
    </row>
    <row r="11" spans="1:13" ht="15.75" thickBot="1" x14ac:dyDescent="0.3">
      <c r="B11" s="75" t="s">
        <v>80</v>
      </c>
      <c r="H11" s="64"/>
      <c r="L11" s="64"/>
      <c r="M11" s="64"/>
    </row>
    <row r="12" spans="1:13" x14ac:dyDescent="0.25">
      <c r="B12" s="76"/>
      <c r="H12" s="64"/>
      <c r="L12" s="64"/>
      <c r="M12" s="64"/>
    </row>
    <row r="13" spans="1:13" ht="37.5" x14ac:dyDescent="0.25">
      <c r="A13" s="77" t="s">
        <v>81</v>
      </c>
      <c r="B13" s="77" t="s">
        <v>74</v>
      </c>
      <c r="C13" s="78"/>
      <c r="D13" s="78"/>
      <c r="E13" s="78"/>
      <c r="F13" s="78"/>
      <c r="G13" s="79"/>
      <c r="H13" s="64"/>
      <c r="L13" s="64"/>
      <c r="M13" s="64"/>
    </row>
    <row r="14" spans="1:13" x14ac:dyDescent="0.25">
      <c r="A14" s="66" t="s">
        <v>82</v>
      </c>
      <c r="B14" s="80" t="s">
        <v>0</v>
      </c>
      <c r="C14" s="327" t="s">
        <v>540</v>
      </c>
      <c r="E14" s="72"/>
      <c r="F14" s="72"/>
      <c r="H14" s="64"/>
      <c r="L14" s="64"/>
      <c r="M14" s="64"/>
    </row>
    <row r="15" spans="1:13" x14ac:dyDescent="0.25">
      <c r="A15" s="66" t="s">
        <v>84</v>
      </c>
      <c r="B15" s="80" t="s">
        <v>85</v>
      </c>
      <c r="C15" s="327" t="s">
        <v>2717</v>
      </c>
      <c r="E15" s="72"/>
      <c r="F15" s="72"/>
      <c r="H15" s="64"/>
      <c r="L15" s="64"/>
      <c r="M15" s="64"/>
    </row>
    <row r="16" spans="1:13" ht="30" x14ac:dyDescent="0.25">
      <c r="A16" s="66" t="s">
        <v>86</v>
      </c>
      <c r="B16" s="80" t="s">
        <v>87</v>
      </c>
      <c r="C16" s="328" t="s">
        <v>2718</v>
      </c>
      <c r="E16" s="72"/>
      <c r="F16" s="72"/>
      <c r="H16" s="64"/>
      <c r="L16" s="64"/>
      <c r="M16" s="64"/>
    </row>
    <row r="17" spans="1:13" x14ac:dyDescent="0.25">
      <c r="A17" s="66" t="s">
        <v>88</v>
      </c>
      <c r="B17" s="80" t="s">
        <v>89</v>
      </c>
      <c r="C17" s="329">
        <v>44651</v>
      </c>
      <c r="E17" s="72"/>
      <c r="F17" s="72"/>
      <c r="H17" s="64"/>
      <c r="L17" s="64"/>
      <c r="M17" s="64"/>
    </row>
    <row r="18" spans="1:13" outlineLevel="1" x14ac:dyDescent="0.25">
      <c r="A18" s="66" t="s">
        <v>90</v>
      </c>
      <c r="B18" s="81" t="s">
        <v>91</v>
      </c>
      <c r="E18" s="72"/>
      <c r="F18" s="72"/>
      <c r="H18" s="64"/>
      <c r="L18" s="64"/>
      <c r="M18" s="64"/>
    </row>
    <row r="19" spans="1:13" outlineLevel="1" x14ac:dyDescent="0.25">
      <c r="A19" s="66" t="s">
        <v>92</v>
      </c>
      <c r="B19" s="81" t="s">
        <v>93</v>
      </c>
      <c r="E19" s="72"/>
      <c r="F19" s="72"/>
      <c r="H19" s="64"/>
      <c r="L19" s="64"/>
      <c r="M19" s="64"/>
    </row>
    <row r="20" spans="1:13" outlineLevel="1" x14ac:dyDescent="0.25">
      <c r="A20" s="66" t="s">
        <v>94</v>
      </c>
      <c r="B20" s="81"/>
      <c r="E20" s="72"/>
      <c r="F20" s="72"/>
      <c r="H20" s="64"/>
      <c r="L20" s="64"/>
      <c r="M20" s="64"/>
    </row>
    <row r="21" spans="1:13" outlineLevel="1" x14ac:dyDescent="0.25">
      <c r="A21" s="66" t="s">
        <v>95</v>
      </c>
      <c r="B21" s="81"/>
      <c r="E21" s="72"/>
      <c r="F21" s="72"/>
      <c r="H21" s="64"/>
      <c r="L21" s="64"/>
      <c r="M21" s="64"/>
    </row>
    <row r="22" spans="1:13" outlineLevel="1" x14ac:dyDescent="0.25">
      <c r="A22" s="66" t="s">
        <v>96</v>
      </c>
      <c r="B22" s="81"/>
      <c r="E22" s="72"/>
      <c r="F22" s="72"/>
      <c r="H22" s="64"/>
      <c r="L22" s="64"/>
      <c r="M22" s="64"/>
    </row>
    <row r="23" spans="1:13" outlineLevel="1" x14ac:dyDescent="0.25">
      <c r="A23" s="66" t="s">
        <v>97</v>
      </c>
      <c r="B23" s="81"/>
      <c r="E23" s="72"/>
      <c r="F23" s="72"/>
      <c r="H23" s="64"/>
      <c r="L23" s="64"/>
      <c r="M23" s="64"/>
    </row>
    <row r="24" spans="1:13" outlineLevel="1" x14ac:dyDescent="0.25">
      <c r="A24" s="66" t="s">
        <v>98</v>
      </c>
      <c r="B24" s="81"/>
      <c r="E24" s="72"/>
      <c r="F24" s="72"/>
      <c r="H24" s="64"/>
      <c r="L24" s="64"/>
      <c r="M24" s="64"/>
    </row>
    <row r="25" spans="1:13" outlineLevel="1" x14ac:dyDescent="0.25">
      <c r="A25" s="66" t="s">
        <v>99</v>
      </c>
      <c r="B25" s="81"/>
      <c r="E25" s="72"/>
      <c r="F25" s="72"/>
      <c r="H25" s="64"/>
      <c r="L25" s="64"/>
      <c r="M25" s="64"/>
    </row>
    <row r="26" spans="1:13" ht="18.75" x14ac:dyDescent="0.25">
      <c r="A26" s="78"/>
      <c r="B26" s="77" t="s">
        <v>75</v>
      </c>
      <c r="C26" s="78"/>
      <c r="D26" s="78"/>
      <c r="E26" s="78"/>
      <c r="F26" s="78"/>
      <c r="G26" s="79"/>
      <c r="H26" s="64"/>
      <c r="L26" s="64"/>
      <c r="M26" s="64"/>
    </row>
    <row r="27" spans="1:13" x14ac:dyDescent="0.25">
      <c r="A27" s="66" t="s">
        <v>100</v>
      </c>
      <c r="B27" s="82" t="s">
        <v>101</v>
      </c>
      <c r="C27" s="327" t="s">
        <v>2719</v>
      </c>
      <c r="D27" s="83"/>
      <c r="E27" s="83"/>
      <c r="F27" s="83"/>
      <c r="H27" s="64"/>
      <c r="L27" s="64"/>
      <c r="M27" s="64"/>
    </row>
    <row r="28" spans="1:13" x14ac:dyDescent="0.25">
      <c r="A28" s="66" t="s">
        <v>102</v>
      </c>
      <c r="B28" s="82" t="s">
        <v>103</v>
      </c>
      <c r="C28" s="327" t="s">
        <v>2722</v>
      </c>
      <c r="D28" s="83"/>
      <c r="E28" s="83"/>
      <c r="F28" s="83"/>
      <c r="H28" s="64"/>
      <c r="L28" s="64"/>
      <c r="M28" s="64"/>
    </row>
    <row r="29" spans="1:13" ht="30" x14ac:dyDescent="0.25">
      <c r="A29" s="66" t="s">
        <v>104</v>
      </c>
      <c r="B29" s="82" t="s">
        <v>105</v>
      </c>
      <c r="C29" s="328" t="s">
        <v>2720</v>
      </c>
      <c r="E29" s="83"/>
      <c r="F29" s="83"/>
      <c r="H29" s="64"/>
      <c r="L29" s="64"/>
      <c r="M29" s="64"/>
    </row>
    <row r="30" spans="1:13" outlineLevel="1" x14ac:dyDescent="0.25">
      <c r="A30" s="66" t="s">
        <v>106</v>
      </c>
      <c r="B30" s="82"/>
      <c r="E30" s="83"/>
      <c r="F30" s="83"/>
      <c r="H30" s="64"/>
      <c r="L30" s="64"/>
      <c r="M30" s="64"/>
    </row>
    <row r="31" spans="1:13" outlineLevel="1" x14ac:dyDescent="0.25">
      <c r="A31" s="66" t="s">
        <v>107</v>
      </c>
      <c r="B31" s="82"/>
      <c r="E31" s="83"/>
      <c r="F31" s="83"/>
      <c r="H31" s="64"/>
      <c r="L31" s="64"/>
      <c r="M31" s="64"/>
    </row>
    <row r="32" spans="1:13" outlineLevel="1" x14ac:dyDescent="0.25">
      <c r="A32" s="66" t="s">
        <v>108</v>
      </c>
      <c r="B32" s="82"/>
      <c r="E32" s="83"/>
      <c r="F32" s="83"/>
      <c r="H32" s="64"/>
      <c r="L32" s="64"/>
      <c r="M32" s="64"/>
    </row>
    <row r="33" spans="1:14" outlineLevel="1" x14ac:dyDescent="0.25">
      <c r="A33" s="66" t="s">
        <v>109</v>
      </c>
      <c r="B33" s="82"/>
      <c r="E33" s="83"/>
      <c r="F33" s="83"/>
      <c r="H33" s="64"/>
      <c r="L33" s="64"/>
      <c r="M33" s="64"/>
    </row>
    <row r="34" spans="1:14" outlineLevel="1" x14ac:dyDescent="0.25">
      <c r="A34" s="66" t="s">
        <v>110</v>
      </c>
      <c r="B34" s="82"/>
      <c r="E34" s="83"/>
      <c r="F34" s="83"/>
      <c r="H34" s="64"/>
      <c r="L34" s="64"/>
      <c r="M34" s="64"/>
    </row>
    <row r="35" spans="1:14" outlineLevel="1" x14ac:dyDescent="0.25">
      <c r="A35" s="66" t="s">
        <v>111</v>
      </c>
      <c r="B35" s="84"/>
      <c r="E35" s="83"/>
      <c r="F35" s="83"/>
      <c r="H35" s="64"/>
      <c r="L35" s="64"/>
      <c r="M35" s="64"/>
    </row>
    <row r="36" spans="1:14" ht="18.75" x14ac:dyDescent="0.25">
      <c r="A36" s="77"/>
      <c r="B36" s="77" t="s">
        <v>76</v>
      </c>
      <c r="C36" s="77"/>
      <c r="D36" s="78"/>
      <c r="E36" s="78"/>
      <c r="F36" s="78"/>
      <c r="G36" s="79"/>
      <c r="H36" s="64"/>
      <c r="L36" s="64"/>
      <c r="M36" s="64"/>
    </row>
    <row r="37" spans="1:14" ht="15" customHeight="1" x14ac:dyDescent="0.25">
      <c r="A37" s="85"/>
      <c r="B37" s="86" t="s">
        <v>112</v>
      </c>
      <c r="C37" s="85" t="s">
        <v>113</v>
      </c>
      <c r="D37" s="87"/>
      <c r="E37" s="87"/>
      <c r="F37" s="87"/>
      <c r="G37" s="88"/>
      <c r="H37" s="64"/>
      <c r="L37" s="64"/>
      <c r="M37" s="64"/>
    </row>
    <row r="38" spans="1:14" x14ac:dyDescent="0.25">
      <c r="A38" s="66" t="s">
        <v>4</v>
      </c>
      <c r="B38" s="83" t="s">
        <v>1415</v>
      </c>
      <c r="C38" s="342">
        <f>C39+C56</f>
        <v>102353.97242436523</v>
      </c>
      <c r="F38" s="83"/>
      <c r="H38" s="64"/>
      <c r="L38" s="64"/>
      <c r="M38" s="64"/>
    </row>
    <row r="39" spans="1:14" x14ac:dyDescent="0.25">
      <c r="A39" s="66" t="s">
        <v>114</v>
      </c>
      <c r="B39" s="83" t="s">
        <v>115</v>
      </c>
      <c r="C39" s="342">
        <f>C77</f>
        <v>68544.827101309449</v>
      </c>
      <c r="F39" s="83"/>
      <c r="H39" s="64"/>
      <c r="L39" s="64"/>
      <c r="M39" s="64"/>
      <c r="N39" s="96"/>
    </row>
    <row r="40" spans="1:14" outlineLevel="1" x14ac:dyDescent="0.25">
      <c r="A40" s="66" t="s">
        <v>116</v>
      </c>
      <c r="B40" s="89" t="s">
        <v>117</v>
      </c>
      <c r="C40" s="191" t="s">
        <v>1242</v>
      </c>
      <c r="F40" s="83"/>
      <c r="H40" s="64"/>
      <c r="L40" s="64"/>
      <c r="M40" s="64"/>
      <c r="N40" s="96"/>
    </row>
    <row r="41" spans="1:14" outlineLevel="1" x14ac:dyDescent="0.25">
      <c r="A41" s="66" t="s">
        <v>119</v>
      </c>
      <c r="B41" s="89" t="s">
        <v>120</v>
      </c>
      <c r="C41" s="191" t="s">
        <v>1242</v>
      </c>
      <c r="F41" s="83"/>
      <c r="H41" s="64"/>
      <c r="L41" s="64"/>
      <c r="M41" s="64"/>
      <c r="N41" s="96"/>
    </row>
    <row r="42" spans="1:14" outlineLevel="1" x14ac:dyDescent="0.25">
      <c r="A42" s="66" t="s">
        <v>121</v>
      </c>
      <c r="B42" s="89"/>
      <c r="C42" s="191"/>
      <c r="F42" s="83"/>
      <c r="H42" s="64"/>
      <c r="L42" s="64"/>
      <c r="M42" s="64"/>
      <c r="N42" s="96"/>
    </row>
    <row r="43" spans="1:14" outlineLevel="1" x14ac:dyDescent="0.25">
      <c r="A43" s="96" t="s">
        <v>1640</v>
      </c>
      <c r="B43" s="83"/>
      <c r="F43" s="83"/>
      <c r="H43" s="64"/>
      <c r="L43" s="64"/>
      <c r="M43" s="64"/>
      <c r="N43" s="96"/>
    </row>
    <row r="44" spans="1:14" ht="15" customHeight="1" x14ac:dyDescent="0.25">
      <c r="A44" s="85"/>
      <c r="B44" s="86" t="s">
        <v>122</v>
      </c>
      <c r="C44" s="139" t="s">
        <v>1416</v>
      </c>
      <c r="D44" s="85" t="s">
        <v>123</v>
      </c>
      <c r="E44" s="87"/>
      <c r="F44" s="88" t="s">
        <v>124</v>
      </c>
      <c r="G44" s="88" t="s">
        <v>125</v>
      </c>
      <c r="H44" s="64"/>
      <c r="L44" s="64"/>
      <c r="M44" s="64"/>
      <c r="N44" s="96"/>
    </row>
    <row r="45" spans="1:14" x14ac:dyDescent="0.25">
      <c r="A45" s="66" t="s">
        <v>8</v>
      </c>
      <c r="B45" s="83" t="s">
        <v>126</v>
      </c>
      <c r="C45" s="185">
        <v>0.08</v>
      </c>
      <c r="D45" s="185">
        <f>IF(OR(C38="[For completion]",C39="[For completion]"),"Please complete G.3.1.1 and G.3.1.2",(C38/C39-1))</f>
        <v>0.49324138308913912</v>
      </c>
      <c r="E45" s="185"/>
      <c r="F45" s="240">
        <v>0</v>
      </c>
      <c r="G45" s="66" t="s">
        <v>1242</v>
      </c>
      <c r="H45" s="64"/>
      <c r="L45" s="64"/>
      <c r="M45" s="64"/>
      <c r="N45" s="96"/>
    </row>
    <row r="46" spans="1:14" outlineLevel="1" x14ac:dyDescent="0.25">
      <c r="A46" s="66" t="s">
        <v>127</v>
      </c>
      <c r="B46" s="81" t="s">
        <v>128</v>
      </c>
      <c r="C46" s="185"/>
      <c r="D46" s="185"/>
      <c r="E46" s="185"/>
      <c r="F46" s="185"/>
      <c r="G46" s="103"/>
      <c r="H46" s="64"/>
      <c r="L46" s="64"/>
      <c r="M46" s="64"/>
      <c r="N46" s="96"/>
    </row>
    <row r="47" spans="1:14" outlineLevel="1" x14ac:dyDescent="0.25">
      <c r="A47" s="66" t="s">
        <v>129</v>
      </c>
      <c r="B47" s="81" t="s">
        <v>130</v>
      </c>
      <c r="C47" s="185"/>
      <c r="D47" s="185"/>
      <c r="E47" s="185"/>
      <c r="F47" s="185"/>
      <c r="G47" s="103"/>
      <c r="H47" s="64"/>
      <c r="L47" s="64"/>
      <c r="M47" s="64"/>
      <c r="N47" s="96"/>
    </row>
    <row r="48" spans="1:14" outlineLevel="1" x14ac:dyDescent="0.25">
      <c r="A48" s="66" t="s">
        <v>131</v>
      </c>
      <c r="B48" s="81"/>
      <c r="C48" s="103"/>
      <c r="D48" s="103"/>
      <c r="E48" s="103"/>
      <c r="F48" s="103"/>
      <c r="G48" s="103"/>
      <c r="H48" s="64"/>
      <c r="L48" s="64"/>
      <c r="M48" s="64"/>
      <c r="N48" s="96"/>
    </row>
    <row r="49" spans="1:14" outlineLevel="1" x14ac:dyDescent="0.25">
      <c r="A49" s="66" t="s">
        <v>132</v>
      </c>
      <c r="B49" s="81"/>
      <c r="C49" s="103"/>
      <c r="D49" s="103"/>
      <c r="E49" s="103"/>
      <c r="F49" s="103"/>
      <c r="G49" s="103"/>
      <c r="H49" s="64"/>
      <c r="L49" s="64"/>
      <c r="M49" s="64"/>
      <c r="N49" s="96"/>
    </row>
    <row r="50" spans="1:14" outlineLevel="1" x14ac:dyDescent="0.25">
      <c r="A50" s="66" t="s">
        <v>133</v>
      </c>
      <c r="B50" s="81"/>
      <c r="C50" s="103"/>
      <c r="D50" s="103"/>
      <c r="E50" s="103"/>
      <c r="F50" s="103"/>
      <c r="G50" s="103"/>
      <c r="H50" s="64"/>
      <c r="L50" s="64"/>
      <c r="M50" s="64"/>
      <c r="N50" s="96"/>
    </row>
    <row r="51" spans="1:14" outlineLevel="1" x14ac:dyDescent="0.25">
      <c r="A51" s="66" t="s">
        <v>134</v>
      </c>
      <c r="B51" s="81"/>
      <c r="C51" s="103"/>
      <c r="D51" s="103"/>
      <c r="E51" s="103"/>
      <c r="F51" s="103"/>
      <c r="G51" s="103"/>
      <c r="H51" s="64"/>
      <c r="L51" s="64"/>
      <c r="M51" s="64"/>
      <c r="N51" s="96"/>
    </row>
    <row r="52" spans="1:14" ht="15" customHeight="1" x14ac:dyDescent="0.25">
      <c r="A52" s="85"/>
      <c r="B52" s="86" t="s">
        <v>135</v>
      </c>
      <c r="C52" s="85" t="s">
        <v>113</v>
      </c>
      <c r="D52" s="85"/>
      <c r="E52" s="87"/>
      <c r="F52" s="88" t="s">
        <v>136</v>
      </c>
      <c r="G52" s="88"/>
      <c r="H52" s="64"/>
      <c r="L52" s="64"/>
      <c r="M52" s="64"/>
      <c r="N52" s="96"/>
    </row>
    <row r="53" spans="1:14" x14ac:dyDescent="0.25">
      <c r="A53" s="66" t="s">
        <v>137</v>
      </c>
      <c r="B53" s="83" t="s">
        <v>138</v>
      </c>
      <c r="C53" s="342">
        <f>C39</f>
        <v>68544.827101309449</v>
      </c>
      <c r="E53" s="91"/>
      <c r="F53" s="203">
        <f>IF($C$58=0,"",IF(C53="[for completion]","",C53/$C$58))</f>
        <v>0.66968409215344182</v>
      </c>
      <c r="G53" s="92"/>
      <c r="H53" s="64"/>
      <c r="L53" s="64"/>
      <c r="M53" s="64"/>
      <c r="N53" s="96"/>
    </row>
    <row r="54" spans="1:14" x14ac:dyDescent="0.25">
      <c r="A54" s="66" t="s">
        <v>139</v>
      </c>
      <c r="B54" s="83" t="s">
        <v>140</v>
      </c>
      <c r="C54" s="342">
        <v>0</v>
      </c>
      <c r="E54" s="91"/>
      <c r="F54" s="203">
        <f>IF($C$58=0,"",IF(C54="[for completion]","",C54/$C$58))</f>
        <v>0</v>
      </c>
      <c r="G54" s="92"/>
      <c r="H54" s="64"/>
      <c r="L54" s="64"/>
      <c r="M54" s="64"/>
      <c r="N54" s="96"/>
    </row>
    <row r="55" spans="1:14" x14ac:dyDescent="0.25">
      <c r="A55" s="66" t="s">
        <v>141</v>
      </c>
      <c r="B55" s="83" t="s">
        <v>142</v>
      </c>
      <c r="C55" s="342">
        <v>0</v>
      </c>
      <c r="E55" s="91"/>
      <c r="F55" s="210">
        <f t="shared" ref="F55:F56" si="0">IF($C$58=0,"",IF(C55="[for completion]","",C55/$C$58))</f>
        <v>0</v>
      </c>
      <c r="G55" s="92"/>
      <c r="H55" s="64"/>
      <c r="L55" s="64"/>
      <c r="M55" s="64"/>
      <c r="N55" s="96"/>
    </row>
    <row r="56" spans="1:14" x14ac:dyDescent="0.25">
      <c r="A56" s="66" t="s">
        <v>143</v>
      </c>
      <c r="B56" s="83" t="s">
        <v>144</v>
      </c>
      <c r="C56" s="342">
        <f>C179</f>
        <v>33809.145323055774</v>
      </c>
      <c r="E56" s="91"/>
      <c r="F56" s="210">
        <f t="shared" si="0"/>
        <v>0.33031590784655812</v>
      </c>
      <c r="G56" s="92"/>
      <c r="H56" s="64"/>
      <c r="L56" s="64"/>
      <c r="M56" s="64"/>
      <c r="N56" s="96"/>
    </row>
    <row r="57" spans="1:14" x14ac:dyDescent="0.25">
      <c r="A57" s="66" t="s">
        <v>145</v>
      </c>
      <c r="B57" s="66" t="s">
        <v>146</v>
      </c>
      <c r="C57" s="342">
        <v>0</v>
      </c>
      <c r="E57" s="91"/>
      <c r="F57" s="203">
        <f>IF($C$58=0,"",IF(C57="[for completion]","",C57/$C$58))</f>
        <v>0</v>
      </c>
      <c r="G57" s="92"/>
      <c r="H57" s="64"/>
      <c r="L57" s="64"/>
      <c r="M57" s="64"/>
      <c r="N57" s="96"/>
    </row>
    <row r="58" spans="1:14" x14ac:dyDescent="0.25">
      <c r="A58" s="66" t="s">
        <v>147</v>
      </c>
      <c r="B58" s="93" t="s">
        <v>148</v>
      </c>
      <c r="C58" s="193">
        <f>SUM(C53:C57)</f>
        <v>102353.97242436523</v>
      </c>
      <c r="D58" s="91"/>
      <c r="E58" s="91"/>
      <c r="F58" s="204">
        <f>SUM(F53:F57)</f>
        <v>1</v>
      </c>
      <c r="G58" s="92"/>
      <c r="H58" s="64"/>
      <c r="L58" s="64"/>
      <c r="M58" s="64"/>
      <c r="N58" s="96"/>
    </row>
    <row r="59" spans="1:14" outlineLevel="1" x14ac:dyDescent="0.25">
      <c r="A59" s="66" t="s">
        <v>149</v>
      </c>
      <c r="B59" s="95" t="s">
        <v>150</v>
      </c>
      <c r="C59" s="191"/>
      <c r="E59" s="91"/>
      <c r="F59" s="203">
        <f t="shared" ref="F59:F64" si="1">IF($C$58=0,"",IF(C59="[for completion]","",C59/$C$58))</f>
        <v>0</v>
      </c>
      <c r="G59" s="92"/>
      <c r="H59" s="64"/>
      <c r="L59" s="64"/>
      <c r="M59" s="64"/>
      <c r="N59" s="96"/>
    </row>
    <row r="60" spans="1:14" outlineLevel="1" x14ac:dyDescent="0.25">
      <c r="A60" s="66" t="s">
        <v>151</v>
      </c>
      <c r="B60" s="95" t="s">
        <v>150</v>
      </c>
      <c r="C60" s="191"/>
      <c r="E60" s="91"/>
      <c r="F60" s="203">
        <f t="shared" si="1"/>
        <v>0</v>
      </c>
      <c r="G60" s="92"/>
      <c r="H60" s="64"/>
      <c r="L60" s="64"/>
      <c r="M60" s="64"/>
      <c r="N60" s="96"/>
    </row>
    <row r="61" spans="1:14" outlineLevel="1" x14ac:dyDescent="0.25">
      <c r="A61" s="66" t="s">
        <v>152</v>
      </c>
      <c r="B61" s="95" t="s">
        <v>150</v>
      </c>
      <c r="C61" s="191"/>
      <c r="E61" s="91"/>
      <c r="F61" s="203">
        <f t="shared" si="1"/>
        <v>0</v>
      </c>
      <c r="G61" s="92"/>
      <c r="H61" s="64"/>
      <c r="L61" s="64"/>
      <c r="M61" s="64"/>
      <c r="N61" s="96"/>
    </row>
    <row r="62" spans="1:14" outlineLevel="1" x14ac:dyDescent="0.25">
      <c r="A62" s="66" t="s">
        <v>153</v>
      </c>
      <c r="B62" s="95" t="s">
        <v>150</v>
      </c>
      <c r="C62" s="191"/>
      <c r="E62" s="91"/>
      <c r="F62" s="203">
        <f t="shared" si="1"/>
        <v>0</v>
      </c>
      <c r="G62" s="92"/>
      <c r="H62" s="64"/>
      <c r="L62" s="64"/>
      <c r="M62" s="64"/>
      <c r="N62" s="96"/>
    </row>
    <row r="63" spans="1:14" outlineLevel="1" x14ac:dyDescent="0.25">
      <c r="A63" s="66" t="s">
        <v>154</v>
      </c>
      <c r="B63" s="95" t="s">
        <v>150</v>
      </c>
      <c r="C63" s="191"/>
      <c r="E63" s="91"/>
      <c r="F63" s="203">
        <f t="shared" si="1"/>
        <v>0</v>
      </c>
      <c r="G63" s="92"/>
      <c r="H63" s="64"/>
      <c r="L63" s="64"/>
      <c r="M63" s="64"/>
      <c r="N63" s="96"/>
    </row>
    <row r="64" spans="1:14" outlineLevel="1" x14ac:dyDescent="0.25">
      <c r="A64" s="66" t="s">
        <v>155</v>
      </c>
      <c r="B64" s="95" t="s">
        <v>150</v>
      </c>
      <c r="C64" s="194"/>
      <c r="D64" s="96"/>
      <c r="E64" s="96"/>
      <c r="F64" s="203">
        <f t="shared" si="1"/>
        <v>0</v>
      </c>
      <c r="G64" s="94"/>
      <c r="H64" s="64"/>
      <c r="L64" s="64"/>
      <c r="M64" s="64"/>
      <c r="N64" s="96"/>
    </row>
    <row r="65" spans="1:14" ht="15" customHeight="1" x14ac:dyDescent="0.25">
      <c r="A65" s="85"/>
      <c r="B65" s="86" t="s">
        <v>156</v>
      </c>
      <c r="C65" s="139" t="s">
        <v>1427</v>
      </c>
      <c r="D65" s="139" t="s">
        <v>1428</v>
      </c>
      <c r="E65" s="87"/>
      <c r="F65" s="88" t="s">
        <v>157</v>
      </c>
      <c r="G65" s="97" t="s">
        <v>158</v>
      </c>
      <c r="H65" s="64"/>
      <c r="L65" s="64"/>
      <c r="M65" s="64"/>
      <c r="N65" s="96"/>
    </row>
    <row r="66" spans="1:14" x14ac:dyDescent="0.25">
      <c r="A66" s="66" t="s">
        <v>159</v>
      </c>
      <c r="B66" s="83" t="s">
        <v>1500</v>
      </c>
      <c r="C66" s="343">
        <v>33.297356375361829</v>
      </c>
      <c r="D66" s="195" t="s">
        <v>1242</v>
      </c>
      <c r="E66" s="80"/>
      <c r="F66" s="98"/>
      <c r="G66" s="99"/>
      <c r="H66" s="64"/>
      <c r="L66" s="64"/>
      <c r="M66" s="64"/>
      <c r="N66" s="96"/>
    </row>
    <row r="67" spans="1:14" x14ac:dyDescent="0.25">
      <c r="B67" s="83"/>
      <c r="E67" s="80"/>
      <c r="F67" s="98"/>
      <c r="G67" s="99"/>
      <c r="H67" s="64"/>
      <c r="L67" s="64"/>
      <c r="M67" s="64"/>
      <c r="N67" s="96"/>
    </row>
    <row r="68" spans="1:14" x14ac:dyDescent="0.25">
      <c r="B68" s="83" t="s">
        <v>1421</v>
      </c>
      <c r="C68" s="80"/>
      <c r="D68" s="80"/>
      <c r="E68" s="80"/>
      <c r="F68" s="99"/>
      <c r="G68" s="99"/>
      <c r="H68" s="64"/>
      <c r="L68" s="64"/>
      <c r="M68" s="64"/>
      <c r="N68" s="96"/>
    </row>
    <row r="69" spans="1:14" x14ac:dyDescent="0.25">
      <c r="B69" s="83" t="s">
        <v>161</v>
      </c>
      <c r="E69" s="80"/>
      <c r="F69" s="99"/>
      <c r="G69" s="99"/>
      <c r="H69" s="64"/>
      <c r="L69" s="64"/>
      <c r="M69" s="64"/>
      <c r="N69" s="96"/>
    </row>
    <row r="70" spans="1:14" x14ac:dyDescent="0.25">
      <c r="A70" s="66" t="s">
        <v>162</v>
      </c>
      <c r="B70" s="180" t="s">
        <v>1588</v>
      </c>
      <c r="C70" s="330"/>
      <c r="D70" s="327" t="s">
        <v>1242</v>
      </c>
      <c r="E70" s="62"/>
      <c r="F70" s="203">
        <f t="shared" ref="F70:F76" si="2">IF($C$77=0,"",IF(C70="[for completion]","",C70/$C$77))</f>
        <v>0</v>
      </c>
      <c r="G70" s="203" t="str">
        <f>IF($D$77=0,"",IF(D70="[Mark as ND1 if not relevant]","",D70/$D$77))</f>
        <v/>
      </c>
      <c r="H70" s="64"/>
      <c r="L70" s="64"/>
      <c r="M70" s="64"/>
      <c r="N70" s="96"/>
    </row>
    <row r="71" spans="1:14" x14ac:dyDescent="0.25">
      <c r="A71" s="66" t="s">
        <v>163</v>
      </c>
      <c r="B71" s="181" t="s">
        <v>1589</v>
      </c>
      <c r="C71" s="330"/>
      <c r="D71" s="327" t="s">
        <v>1242</v>
      </c>
      <c r="E71" s="62"/>
      <c r="F71" s="203">
        <f t="shared" si="2"/>
        <v>0</v>
      </c>
      <c r="G71" s="203" t="str">
        <f t="shared" ref="G71:G76" si="3">IF($D$77=0,"",IF(D71="[Mark as ND1 if not relevant]","",D71/$D$77))</f>
        <v/>
      </c>
      <c r="H71" s="64"/>
      <c r="L71" s="64"/>
      <c r="M71" s="64"/>
      <c r="N71" s="96"/>
    </row>
    <row r="72" spans="1:14" x14ac:dyDescent="0.25">
      <c r="A72" s="66" t="s">
        <v>164</v>
      </c>
      <c r="B72" s="180" t="s">
        <v>1590</v>
      </c>
      <c r="C72" s="330"/>
      <c r="D72" s="327" t="s">
        <v>1242</v>
      </c>
      <c r="E72" s="62"/>
      <c r="F72" s="203">
        <f t="shared" si="2"/>
        <v>0</v>
      </c>
      <c r="G72" s="203" t="str">
        <f t="shared" si="3"/>
        <v/>
      </c>
      <c r="H72" s="64"/>
      <c r="L72" s="64"/>
      <c r="M72" s="64"/>
      <c r="N72" s="96"/>
    </row>
    <row r="73" spans="1:14" x14ac:dyDescent="0.25">
      <c r="A73" s="66" t="s">
        <v>165</v>
      </c>
      <c r="B73" s="180" t="s">
        <v>1591</v>
      </c>
      <c r="C73" s="330"/>
      <c r="D73" s="327" t="s">
        <v>1242</v>
      </c>
      <c r="E73" s="62"/>
      <c r="F73" s="203">
        <f t="shared" si="2"/>
        <v>0</v>
      </c>
      <c r="G73" s="203" t="str">
        <f t="shared" si="3"/>
        <v/>
      </c>
      <c r="H73" s="64"/>
      <c r="L73" s="64"/>
      <c r="M73" s="64"/>
      <c r="N73" s="96"/>
    </row>
    <row r="74" spans="1:14" x14ac:dyDescent="0.25">
      <c r="A74" s="66" t="s">
        <v>166</v>
      </c>
      <c r="B74" s="180" t="s">
        <v>1592</v>
      </c>
      <c r="C74" s="330"/>
      <c r="D74" s="327" t="s">
        <v>1242</v>
      </c>
      <c r="E74" s="62"/>
      <c r="F74" s="203">
        <f t="shared" si="2"/>
        <v>0</v>
      </c>
      <c r="G74" s="203" t="str">
        <f t="shared" si="3"/>
        <v/>
      </c>
      <c r="H74" s="64"/>
      <c r="L74" s="64"/>
      <c r="M74" s="64"/>
      <c r="N74" s="96"/>
    </row>
    <row r="75" spans="1:14" x14ac:dyDescent="0.25">
      <c r="A75" s="66" t="s">
        <v>167</v>
      </c>
      <c r="B75" s="180" t="s">
        <v>1593</v>
      </c>
      <c r="C75" s="330">
        <v>23.336689400000001</v>
      </c>
      <c r="D75" s="327" t="s">
        <v>1242</v>
      </c>
      <c r="E75" s="62"/>
      <c r="F75" s="203">
        <f t="shared" si="2"/>
        <v>3.4045879735765194E-4</v>
      </c>
      <c r="G75" s="203" t="str">
        <f t="shared" si="3"/>
        <v/>
      </c>
      <c r="H75" s="64"/>
      <c r="L75" s="64"/>
      <c r="M75" s="64"/>
      <c r="N75" s="96"/>
    </row>
    <row r="76" spans="1:14" x14ac:dyDescent="0.25">
      <c r="A76" s="66" t="s">
        <v>168</v>
      </c>
      <c r="B76" s="180" t="s">
        <v>1594</v>
      </c>
      <c r="C76" s="330">
        <v>68521.490411909443</v>
      </c>
      <c r="D76" s="327" t="s">
        <v>1242</v>
      </c>
      <c r="E76" s="62"/>
      <c r="F76" s="203">
        <f t="shared" si="2"/>
        <v>0.99965954120264222</v>
      </c>
      <c r="G76" s="203" t="str">
        <f t="shared" si="3"/>
        <v/>
      </c>
      <c r="H76" s="64"/>
      <c r="L76" s="64"/>
      <c r="M76" s="64"/>
      <c r="N76" s="96"/>
    </row>
    <row r="77" spans="1:14" x14ac:dyDescent="0.25">
      <c r="A77" s="66" t="s">
        <v>169</v>
      </c>
      <c r="B77" s="100" t="s">
        <v>148</v>
      </c>
      <c r="C77" s="193">
        <f>SUM(C70:C76)</f>
        <v>68544.827101309449</v>
      </c>
      <c r="D77" s="193">
        <f>SUM(D70:D76)</f>
        <v>0</v>
      </c>
      <c r="E77" s="83"/>
      <c r="F77" s="204">
        <f>SUM(F70:F76)</f>
        <v>0.99999999999999989</v>
      </c>
      <c r="G77" s="204">
        <f>SUM(G70:G76)</f>
        <v>0</v>
      </c>
      <c r="H77" s="64"/>
      <c r="L77" s="64"/>
      <c r="M77" s="64"/>
      <c r="N77" s="96"/>
    </row>
    <row r="78" spans="1:14" outlineLevel="1" x14ac:dyDescent="0.25">
      <c r="A78" s="66" t="s">
        <v>170</v>
      </c>
      <c r="B78" s="101" t="s">
        <v>171</v>
      </c>
      <c r="C78" s="193"/>
      <c r="D78" s="193"/>
      <c r="E78" s="83"/>
      <c r="F78" s="203">
        <f>IF($C$77=0,"",IF(C78="[for completion]","",C78/$C$77))</f>
        <v>0</v>
      </c>
      <c r="G78" s="203" t="str">
        <f t="shared" ref="G78:G87" si="4">IF($D$77=0,"",IF(D78="[for completion]","",D78/$D$77))</f>
        <v/>
      </c>
      <c r="H78" s="64"/>
      <c r="L78" s="64"/>
      <c r="M78" s="64"/>
      <c r="N78" s="96"/>
    </row>
    <row r="79" spans="1:14" outlineLevel="1" x14ac:dyDescent="0.25">
      <c r="A79" s="66" t="s">
        <v>172</v>
      </c>
      <c r="B79" s="101" t="s">
        <v>173</v>
      </c>
      <c r="C79" s="193"/>
      <c r="D79" s="193"/>
      <c r="E79" s="83"/>
      <c r="F79" s="203">
        <f t="shared" ref="F79:F87" si="5">IF($C$77=0,"",IF(C79="[for completion]","",C79/$C$77))</f>
        <v>0</v>
      </c>
      <c r="G79" s="203" t="str">
        <f t="shared" si="4"/>
        <v/>
      </c>
      <c r="H79" s="64"/>
      <c r="L79" s="64"/>
      <c r="M79" s="64"/>
      <c r="N79" s="96"/>
    </row>
    <row r="80" spans="1:14" outlineLevel="1" x14ac:dyDescent="0.25">
      <c r="A80" s="66" t="s">
        <v>174</v>
      </c>
      <c r="B80" s="101" t="s">
        <v>175</v>
      </c>
      <c r="C80" s="193"/>
      <c r="D80" s="193"/>
      <c r="E80" s="83"/>
      <c r="F80" s="203">
        <f t="shared" si="5"/>
        <v>0</v>
      </c>
      <c r="G80" s="203" t="str">
        <f t="shared" si="4"/>
        <v/>
      </c>
      <c r="H80" s="64"/>
      <c r="L80" s="64"/>
      <c r="M80" s="64"/>
      <c r="N80" s="96"/>
    </row>
    <row r="81" spans="1:14" outlineLevel="1" x14ac:dyDescent="0.25">
      <c r="A81" s="66" t="s">
        <v>176</v>
      </c>
      <c r="B81" s="101" t="s">
        <v>177</v>
      </c>
      <c r="C81" s="193"/>
      <c r="D81" s="193"/>
      <c r="E81" s="83"/>
      <c r="F81" s="203">
        <f t="shared" si="5"/>
        <v>0</v>
      </c>
      <c r="G81" s="203" t="str">
        <f t="shared" si="4"/>
        <v/>
      </c>
      <c r="H81" s="64"/>
      <c r="L81" s="64"/>
      <c r="M81" s="64"/>
      <c r="N81" s="96"/>
    </row>
    <row r="82" spans="1:14" outlineLevel="1" x14ac:dyDescent="0.25">
      <c r="A82" s="66" t="s">
        <v>178</v>
      </c>
      <c r="B82" s="101" t="s">
        <v>179</v>
      </c>
      <c r="C82" s="193"/>
      <c r="D82" s="193"/>
      <c r="E82" s="83"/>
      <c r="F82" s="203">
        <f t="shared" si="5"/>
        <v>0</v>
      </c>
      <c r="G82" s="203" t="str">
        <f t="shared" si="4"/>
        <v/>
      </c>
      <c r="H82" s="64"/>
      <c r="L82" s="64"/>
      <c r="M82" s="64"/>
      <c r="N82" s="96"/>
    </row>
    <row r="83" spans="1:14" outlineLevel="1" x14ac:dyDescent="0.25">
      <c r="A83" s="66" t="s">
        <v>180</v>
      </c>
      <c r="B83" s="101"/>
      <c r="C83" s="91"/>
      <c r="D83" s="91"/>
      <c r="E83" s="83"/>
      <c r="F83" s="92"/>
      <c r="G83" s="92"/>
      <c r="H83" s="64"/>
      <c r="L83" s="64"/>
      <c r="M83" s="64"/>
      <c r="N83" s="96"/>
    </row>
    <row r="84" spans="1:14" outlineLevel="1" x14ac:dyDescent="0.25">
      <c r="A84" s="66" t="s">
        <v>181</v>
      </c>
      <c r="B84" s="101"/>
      <c r="C84" s="91"/>
      <c r="D84" s="91"/>
      <c r="E84" s="83"/>
      <c r="F84" s="92"/>
      <c r="G84" s="92"/>
      <c r="H84" s="64"/>
      <c r="L84" s="64"/>
      <c r="M84" s="64"/>
      <c r="N84" s="96"/>
    </row>
    <row r="85" spans="1:14" outlineLevel="1" x14ac:dyDescent="0.25">
      <c r="A85" s="66" t="s">
        <v>182</v>
      </c>
      <c r="B85" s="101"/>
      <c r="C85" s="91"/>
      <c r="D85" s="91"/>
      <c r="E85" s="83"/>
      <c r="F85" s="92"/>
      <c r="G85" s="92"/>
      <c r="H85" s="64"/>
      <c r="L85" s="64"/>
      <c r="M85" s="64"/>
      <c r="N85" s="96"/>
    </row>
    <row r="86" spans="1:14" outlineLevel="1" x14ac:dyDescent="0.25">
      <c r="A86" s="66" t="s">
        <v>183</v>
      </c>
      <c r="B86" s="100"/>
      <c r="C86" s="91"/>
      <c r="D86" s="91"/>
      <c r="E86" s="83"/>
      <c r="F86" s="92">
        <f t="shared" si="5"/>
        <v>0</v>
      </c>
      <c r="G86" s="92" t="str">
        <f t="shared" si="4"/>
        <v/>
      </c>
      <c r="H86" s="64"/>
      <c r="L86" s="64"/>
      <c r="M86" s="64"/>
      <c r="N86" s="96"/>
    </row>
    <row r="87" spans="1:14" outlineLevel="1" x14ac:dyDescent="0.25">
      <c r="A87" s="66" t="s">
        <v>184</v>
      </c>
      <c r="B87" s="101"/>
      <c r="C87" s="91"/>
      <c r="D87" s="91"/>
      <c r="E87" s="83"/>
      <c r="F87" s="92">
        <f t="shared" si="5"/>
        <v>0</v>
      </c>
      <c r="G87" s="92" t="str">
        <f t="shared" si="4"/>
        <v/>
      </c>
      <c r="H87" s="64"/>
      <c r="L87" s="64"/>
      <c r="M87" s="64"/>
      <c r="N87" s="96"/>
    </row>
    <row r="88" spans="1:14" ht="15" customHeight="1" x14ac:dyDescent="0.25">
      <c r="A88" s="85"/>
      <c r="B88" s="86" t="s">
        <v>185</v>
      </c>
      <c r="C88" s="139" t="s">
        <v>1429</v>
      </c>
      <c r="D88" s="139" t="s">
        <v>1430</v>
      </c>
      <c r="E88" s="87"/>
      <c r="F88" s="88" t="s">
        <v>186</v>
      </c>
      <c r="G88" s="85" t="s">
        <v>187</v>
      </c>
      <c r="H88" s="64"/>
      <c r="L88" s="64"/>
      <c r="M88" s="64"/>
      <c r="N88" s="96"/>
    </row>
    <row r="89" spans="1:14" x14ac:dyDescent="0.25">
      <c r="A89" s="66" t="s">
        <v>188</v>
      </c>
      <c r="B89" s="83" t="s">
        <v>160</v>
      </c>
      <c r="C89" s="343">
        <v>20.83708120016459</v>
      </c>
      <c r="D89" s="195" t="s">
        <v>1242</v>
      </c>
      <c r="E89" s="80"/>
      <c r="F89" s="208"/>
      <c r="G89" s="209"/>
      <c r="H89" s="64"/>
      <c r="L89" s="64"/>
      <c r="M89" s="64"/>
      <c r="N89" s="96"/>
    </row>
    <row r="90" spans="1:14" x14ac:dyDescent="0.25">
      <c r="B90" s="83"/>
      <c r="C90" s="195"/>
      <c r="D90" s="195"/>
      <c r="E90" s="80"/>
      <c r="F90" s="208"/>
      <c r="G90" s="209"/>
      <c r="H90" s="64"/>
      <c r="L90" s="64"/>
      <c r="M90" s="64"/>
      <c r="N90" s="96"/>
    </row>
    <row r="91" spans="1:14" x14ac:dyDescent="0.25">
      <c r="B91" s="83" t="s">
        <v>1422</v>
      </c>
      <c r="C91" s="207"/>
      <c r="D91" s="207"/>
      <c r="E91" s="80"/>
      <c r="F91" s="209"/>
      <c r="G91" s="209"/>
      <c r="H91" s="64"/>
      <c r="L91" s="64"/>
      <c r="M91" s="64"/>
      <c r="N91" s="96"/>
    </row>
    <row r="92" spans="1:14" x14ac:dyDescent="0.25">
      <c r="A92" s="66" t="s">
        <v>189</v>
      </c>
      <c r="B92" s="83" t="s">
        <v>161</v>
      </c>
      <c r="C92" s="195"/>
      <c r="D92" s="195"/>
      <c r="E92" s="80"/>
      <c r="F92" s="209"/>
      <c r="G92" s="209"/>
      <c r="H92" s="64"/>
      <c r="L92" s="64"/>
      <c r="M92" s="64"/>
      <c r="N92" s="96"/>
    </row>
    <row r="93" spans="1:14" x14ac:dyDescent="0.25">
      <c r="A93" s="66" t="s">
        <v>190</v>
      </c>
      <c r="B93" s="181" t="s">
        <v>1588</v>
      </c>
      <c r="C93" s="330">
        <v>0</v>
      </c>
      <c r="D93" s="191" t="s">
        <v>1242</v>
      </c>
      <c r="E93" s="62"/>
      <c r="F93" s="203">
        <f>IF($C$100=0,"",IF(C93="[for completion]","",IF(C93="","",C93/$C$100)))</f>
        <v>0</v>
      </c>
      <c r="G93" s="203" t="str">
        <f>IF($D$100=0,"",IF(D93="[Mark as ND1 if not relevant]","",IF(D93="","",D93/$D$100)))</f>
        <v/>
      </c>
      <c r="H93" s="64"/>
      <c r="L93" s="64"/>
      <c r="M93" s="64"/>
      <c r="N93" s="96"/>
    </row>
    <row r="94" spans="1:14" x14ac:dyDescent="0.25">
      <c r="A94" s="66" t="s">
        <v>191</v>
      </c>
      <c r="B94" s="181" t="s">
        <v>1589</v>
      </c>
      <c r="C94" s="330">
        <v>4.4475898599999999</v>
      </c>
      <c r="D94" s="191" t="s">
        <v>1242</v>
      </c>
      <c r="E94" s="62"/>
      <c r="F94" s="203">
        <f t="shared" ref="F94:F99" si="6">IF($C$100=0,"",IF(C94="[for completion]","",IF(C94="","",C94/$C$100)))</f>
        <v>6.4885857154857441E-5</v>
      </c>
      <c r="G94" s="203" t="str">
        <f t="shared" ref="G94:G99" si="7">IF($D$100=0,"",IF(D94="[Mark as ND1 if not relevant]","",IF(D94="","",D94/$D$100)))</f>
        <v/>
      </c>
      <c r="H94" s="64"/>
      <c r="L94" s="64"/>
      <c r="M94" s="64"/>
      <c r="N94" s="96"/>
    </row>
    <row r="95" spans="1:14" x14ac:dyDescent="0.25">
      <c r="A95" s="66" t="s">
        <v>192</v>
      </c>
      <c r="B95" s="181" t="s">
        <v>1590</v>
      </c>
      <c r="C95" s="330">
        <v>7.8092882399999999</v>
      </c>
      <c r="D95" s="191" t="s">
        <v>1242</v>
      </c>
      <c r="E95" s="62"/>
      <c r="F95" s="203">
        <f t="shared" si="6"/>
        <v>1.1392965115307373E-4</v>
      </c>
      <c r="G95" s="203" t="str">
        <f t="shared" si="7"/>
        <v/>
      </c>
      <c r="H95" s="64"/>
      <c r="L95" s="64"/>
      <c r="M95" s="64"/>
      <c r="N95" s="96"/>
    </row>
    <row r="96" spans="1:14" x14ac:dyDescent="0.25">
      <c r="A96" s="66" t="s">
        <v>193</v>
      </c>
      <c r="B96" s="181" t="s">
        <v>1591</v>
      </c>
      <c r="C96" s="330">
        <v>55.907157900000009</v>
      </c>
      <c r="D96" s="191" t="s">
        <v>1242</v>
      </c>
      <c r="E96" s="62"/>
      <c r="F96" s="203">
        <f t="shared" si="6"/>
        <v>8.1562913299596841E-4</v>
      </c>
      <c r="G96" s="203" t="str">
        <f t="shared" si="7"/>
        <v/>
      </c>
      <c r="H96" s="64"/>
      <c r="L96" s="64"/>
      <c r="M96" s="64"/>
      <c r="N96" s="96"/>
    </row>
    <row r="97" spans="1:14" x14ac:dyDescent="0.25">
      <c r="A97" s="66" t="s">
        <v>194</v>
      </c>
      <c r="B97" s="181" t="s">
        <v>1592</v>
      </c>
      <c r="C97" s="330">
        <v>194.72912135999999</v>
      </c>
      <c r="D97" s="191" t="s">
        <v>1242</v>
      </c>
      <c r="E97" s="62"/>
      <c r="F97" s="203">
        <f t="shared" si="6"/>
        <v>2.8409017805557861E-3</v>
      </c>
      <c r="G97" s="203" t="str">
        <f t="shared" si="7"/>
        <v/>
      </c>
      <c r="H97" s="64"/>
      <c r="L97" s="64"/>
      <c r="M97" s="64"/>
    </row>
    <row r="98" spans="1:14" x14ac:dyDescent="0.25">
      <c r="A98" s="66" t="s">
        <v>195</v>
      </c>
      <c r="B98" s="181" t="s">
        <v>1593</v>
      </c>
      <c r="C98" s="330">
        <v>36183.21453736008</v>
      </c>
      <c r="D98" s="191" t="s">
        <v>1242</v>
      </c>
      <c r="E98" s="62"/>
      <c r="F98" s="203">
        <f t="shared" si="6"/>
        <v>0.52787666214229279</v>
      </c>
      <c r="G98" s="203" t="str">
        <f t="shared" si="7"/>
        <v/>
      </c>
      <c r="H98" s="64"/>
      <c r="L98" s="64"/>
      <c r="M98" s="64"/>
    </row>
    <row r="99" spans="1:14" x14ac:dyDescent="0.25">
      <c r="A99" s="66" t="s">
        <v>196</v>
      </c>
      <c r="B99" s="181" t="s">
        <v>1594</v>
      </c>
      <c r="C99" s="330">
        <v>32098.719406589898</v>
      </c>
      <c r="D99" s="191" t="s">
        <v>1242</v>
      </c>
      <c r="E99" s="62"/>
      <c r="F99" s="203">
        <f t="shared" si="6"/>
        <v>0.46828799143584759</v>
      </c>
      <c r="G99" s="203" t="str">
        <f t="shared" si="7"/>
        <v/>
      </c>
      <c r="H99" s="64"/>
      <c r="L99" s="64"/>
      <c r="M99" s="64"/>
    </row>
    <row r="100" spans="1:14" x14ac:dyDescent="0.25">
      <c r="A100" s="66" t="s">
        <v>197</v>
      </c>
      <c r="B100" s="100" t="s">
        <v>148</v>
      </c>
      <c r="C100" s="193">
        <f>SUM(C93:C99)</f>
        <v>68544.827101309973</v>
      </c>
      <c r="D100" s="193">
        <f>SUM(D93:D99)</f>
        <v>0</v>
      </c>
      <c r="E100" s="83"/>
      <c r="F100" s="204">
        <f>SUM(F93:F99)</f>
        <v>1</v>
      </c>
      <c r="G100" s="204">
        <f>SUM(G93:G99)</f>
        <v>0</v>
      </c>
      <c r="H100" s="64"/>
      <c r="L100" s="64"/>
      <c r="M100" s="64"/>
    </row>
    <row r="101" spans="1:14" outlineLevel="1" x14ac:dyDescent="0.25">
      <c r="A101" s="66" t="s">
        <v>198</v>
      </c>
      <c r="B101" s="101" t="s">
        <v>171</v>
      </c>
      <c r="C101" s="193"/>
      <c r="D101" s="193"/>
      <c r="E101" s="83"/>
      <c r="F101" s="203">
        <f t="shared" ref="F101:F105" si="8">IF($C$100=0,"",IF(C101="[for completion]","",C101/$C$100))</f>
        <v>0</v>
      </c>
      <c r="G101" s="203" t="str">
        <f t="shared" ref="G101:G105" si="9">IF($D$100=0,"",IF(D101="[for completion]","",D101/$D$100))</f>
        <v/>
      </c>
      <c r="H101" s="64"/>
      <c r="L101" s="64"/>
      <c r="M101" s="64"/>
    </row>
    <row r="102" spans="1:14" outlineLevel="1" x14ac:dyDescent="0.25">
      <c r="A102" s="66" t="s">
        <v>199</v>
      </c>
      <c r="B102" s="101" t="s">
        <v>173</v>
      </c>
      <c r="C102" s="193"/>
      <c r="D102" s="193"/>
      <c r="E102" s="83"/>
      <c r="F102" s="203">
        <f t="shared" si="8"/>
        <v>0</v>
      </c>
      <c r="G102" s="203" t="str">
        <f t="shared" si="9"/>
        <v/>
      </c>
      <c r="H102" s="64"/>
      <c r="L102" s="64"/>
      <c r="M102" s="64"/>
    </row>
    <row r="103" spans="1:14" outlineLevel="1" x14ac:dyDescent="0.25">
      <c r="A103" s="66" t="s">
        <v>200</v>
      </c>
      <c r="B103" s="101" t="s">
        <v>175</v>
      </c>
      <c r="C103" s="193"/>
      <c r="D103" s="193"/>
      <c r="E103" s="83"/>
      <c r="F103" s="203">
        <f t="shared" si="8"/>
        <v>0</v>
      </c>
      <c r="G103" s="203" t="str">
        <f t="shared" si="9"/>
        <v/>
      </c>
      <c r="H103" s="64"/>
      <c r="L103" s="64"/>
      <c r="M103" s="64"/>
    </row>
    <row r="104" spans="1:14" outlineLevel="1" x14ac:dyDescent="0.25">
      <c r="A104" s="66" t="s">
        <v>201</v>
      </c>
      <c r="B104" s="101" t="s">
        <v>177</v>
      </c>
      <c r="C104" s="193"/>
      <c r="D104" s="193"/>
      <c r="E104" s="83"/>
      <c r="F104" s="203">
        <f t="shared" si="8"/>
        <v>0</v>
      </c>
      <c r="G104" s="203" t="str">
        <f t="shared" si="9"/>
        <v/>
      </c>
      <c r="H104" s="64"/>
      <c r="L104" s="64"/>
      <c r="M104" s="64"/>
    </row>
    <row r="105" spans="1:14" outlineLevel="1" x14ac:dyDescent="0.25">
      <c r="A105" s="66" t="s">
        <v>202</v>
      </c>
      <c r="B105" s="101" t="s">
        <v>179</v>
      </c>
      <c r="C105" s="193"/>
      <c r="D105" s="193"/>
      <c r="E105" s="83"/>
      <c r="F105" s="203">
        <f t="shared" si="8"/>
        <v>0</v>
      </c>
      <c r="G105" s="203" t="str">
        <f t="shared" si="9"/>
        <v/>
      </c>
      <c r="H105" s="64"/>
      <c r="L105" s="64"/>
      <c r="M105" s="64"/>
    </row>
    <row r="106" spans="1:14" outlineLevel="1" x14ac:dyDescent="0.25">
      <c r="A106" s="66" t="s">
        <v>203</v>
      </c>
      <c r="B106" s="101"/>
      <c r="C106" s="91"/>
      <c r="D106" s="91"/>
      <c r="E106" s="83"/>
      <c r="F106" s="92"/>
      <c r="G106" s="92"/>
      <c r="H106" s="64"/>
      <c r="L106" s="64"/>
      <c r="M106" s="64"/>
    </row>
    <row r="107" spans="1:14" outlineLevel="1" x14ac:dyDescent="0.25">
      <c r="A107" s="66" t="s">
        <v>204</v>
      </c>
      <c r="B107" s="101"/>
      <c r="C107" s="91"/>
      <c r="D107" s="91"/>
      <c r="E107" s="83"/>
      <c r="F107" s="92"/>
      <c r="G107" s="92"/>
      <c r="H107" s="64"/>
      <c r="L107" s="64"/>
      <c r="M107" s="64"/>
    </row>
    <row r="108" spans="1:14" outlineLevel="1" x14ac:dyDescent="0.25">
      <c r="A108" s="66" t="s">
        <v>205</v>
      </c>
      <c r="B108" s="100"/>
      <c r="C108" s="91"/>
      <c r="D108" s="91"/>
      <c r="E108" s="83"/>
      <c r="F108" s="92"/>
      <c r="G108" s="92"/>
      <c r="H108" s="64"/>
      <c r="L108" s="64"/>
      <c r="M108" s="64"/>
    </row>
    <row r="109" spans="1:14" outlineLevel="1" x14ac:dyDescent="0.25">
      <c r="A109" s="66" t="s">
        <v>206</v>
      </c>
      <c r="B109" s="101"/>
      <c r="C109" s="91"/>
      <c r="D109" s="91"/>
      <c r="E109" s="83"/>
      <c r="F109" s="92"/>
      <c r="G109" s="92"/>
      <c r="H109" s="64"/>
      <c r="L109" s="64"/>
      <c r="M109" s="64"/>
    </row>
    <row r="110" spans="1:14" outlineLevel="1" x14ac:dyDescent="0.25">
      <c r="A110" s="66" t="s">
        <v>207</v>
      </c>
      <c r="B110" s="101"/>
      <c r="C110" s="91"/>
      <c r="D110" s="91"/>
      <c r="E110" s="83"/>
      <c r="F110" s="92"/>
      <c r="G110" s="92"/>
      <c r="H110" s="64"/>
      <c r="L110" s="64"/>
      <c r="M110" s="64"/>
    </row>
    <row r="111" spans="1:14" ht="15" customHeight="1" x14ac:dyDescent="0.25">
      <c r="A111" s="85"/>
      <c r="B111" s="196" t="s">
        <v>1619</v>
      </c>
      <c r="C111" s="88" t="s">
        <v>208</v>
      </c>
      <c r="D111" s="88" t="s">
        <v>209</v>
      </c>
      <c r="E111" s="87"/>
      <c r="F111" s="88" t="s">
        <v>210</v>
      </c>
      <c r="G111" s="88" t="s">
        <v>211</v>
      </c>
      <c r="H111" s="64"/>
      <c r="L111" s="64"/>
      <c r="M111" s="64"/>
    </row>
    <row r="112" spans="1:14" s="102" customFormat="1" x14ac:dyDescent="0.25">
      <c r="A112" s="66" t="s">
        <v>212</v>
      </c>
      <c r="B112" s="83" t="s">
        <v>213</v>
      </c>
      <c r="C112" s="330">
        <v>0</v>
      </c>
      <c r="D112" s="330">
        <f>C112</f>
        <v>0</v>
      </c>
      <c r="E112" s="92"/>
      <c r="F112" s="203">
        <f>IF($C$129=0,"",IF(C112="[for completion]","",IF(C112="","",C112/$C$129)))</f>
        <v>0</v>
      </c>
      <c r="G112" s="203">
        <f>IF($D$129=0,"",IF(D112="[for completion]","",IF(D112="","",D112/$D$129)))</f>
        <v>0</v>
      </c>
      <c r="I112" s="66"/>
      <c r="J112" s="66"/>
      <c r="K112" s="66"/>
      <c r="L112" s="64" t="s">
        <v>1597</v>
      </c>
      <c r="M112" s="64"/>
      <c r="N112" s="64"/>
    </row>
    <row r="113" spans="1:14" s="102" customFormat="1" x14ac:dyDescent="0.25">
      <c r="A113" s="66" t="s">
        <v>214</v>
      </c>
      <c r="B113" s="83" t="s">
        <v>1598</v>
      </c>
      <c r="C113" s="330">
        <v>0</v>
      </c>
      <c r="D113" s="330">
        <f t="shared" ref="D113:D128" si="10">C113</f>
        <v>0</v>
      </c>
      <c r="E113" s="92"/>
      <c r="F113" s="203">
        <f t="shared" ref="F113:F128" si="11">IF($C$129=0,"",IF(C113="[for completion]","",IF(C113="","",C113/$C$129)))</f>
        <v>0</v>
      </c>
      <c r="G113" s="203">
        <f t="shared" ref="G113:G128" si="12">IF($D$129=0,"",IF(D113="[for completion]","",IF(D113="","",D113/$D$129)))</f>
        <v>0</v>
      </c>
      <c r="I113" s="66"/>
      <c r="J113" s="66"/>
      <c r="K113" s="66"/>
      <c r="L113" s="83" t="s">
        <v>1598</v>
      </c>
      <c r="M113" s="64"/>
      <c r="N113" s="64"/>
    </row>
    <row r="114" spans="1:14" s="102" customFormat="1" x14ac:dyDescent="0.25">
      <c r="A114" s="66" t="s">
        <v>215</v>
      </c>
      <c r="B114" s="83" t="s">
        <v>222</v>
      </c>
      <c r="C114" s="330">
        <v>0</v>
      </c>
      <c r="D114" s="330">
        <f t="shared" si="10"/>
        <v>0</v>
      </c>
      <c r="E114" s="92"/>
      <c r="F114" s="203">
        <f t="shared" si="11"/>
        <v>0</v>
      </c>
      <c r="G114" s="203">
        <f t="shared" si="12"/>
        <v>0</v>
      </c>
      <c r="I114" s="66"/>
      <c r="J114" s="66"/>
      <c r="K114" s="66"/>
      <c r="L114" s="83" t="s">
        <v>222</v>
      </c>
      <c r="M114" s="64"/>
      <c r="N114" s="64"/>
    </row>
    <row r="115" spans="1:14" s="102" customFormat="1" x14ac:dyDescent="0.25">
      <c r="A115" s="66" t="s">
        <v>216</v>
      </c>
      <c r="B115" s="83" t="s">
        <v>1599</v>
      </c>
      <c r="C115" s="330">
        <v>0</v>
      </c>
      <c r="D115" s="330">
        <f t="shared" si="10"/>
        <v>0</v>
      </c>
      <c r="E115" s="92"/>
      <c r="F115" s="203">
        <f t="shared" si="11"/>
        <v>0</v>
      </c>
      <c r="G115" s="203">
        <f t="shared" si="12"/>
        <v>0</v>
      </c>
      <c r="I115" s="66"/>
      <c r="J115" s="66"/>
      <c r="K115" s="66"/>
      <c r="L115" s="83" t="s">
        <v>1599</v>
      </c>
      <c r="M115" s="64"/>
      <c r="N115" s="64"/>
    </row>
    <row r="116" spans="1:14" s="102" customFormat="1" x14ac:dyDescent="0.25">
      <c r="A116" s="66" t="s">
        <v>218</v>
      </c>
      <c r="B116" s="83" t="s">
        <v>1600</v>
      </c>
      <c r="C116" s="330">
        <v>0</v>
      </c>
      <c r="D116" s="330">
        <f t="shared" si="10"/>
        <v>0</v>
      </c>
      <c r="E116" s="92"/>
      <c r="F116" s="203">
        <f t="shared" si="11"/>
        <v>0</v>
      </c>
      <c r="G116" s="203">
        <f t="shared" si="12"/>
        <v>0</v>
      </c>
      <c r="I116" s="66"/>
      <c r="J116" s="66"/>
      <c r="K116" s="66"/>
      <c r="L116" s="83" t="s">
        <v>1600</v>
      </c>
      <c r="M116" s="64"/>
      <c r="N116" s="64"/>
    </row>
    <row r="117" spans="1:14" s="102" customFormat="1" x14ac:dyDescent="0.25">
      <c r="A117" s="66" t="s">
        <v>219</v>
      </c>
      <c r="B117" s="83" t="s">
        <v>224</v>
      </c>
      <c r="C117" s="330">
        <v>0</v>
      </c>
      <c r="D117" s="330">
        <f t="shared" si="10"/>
        <v>0</v>
      </c>
      <c r="E117" s="83"/>
      <c r="F117" s="203">
        <f t="shared" si="11"/>
        <v>0</v>
      </c>
      <c r="G117" s="203">
        <f t="shared" si="12"/>
        <v>0</v>
      </c>
      <c r="I117" s="66"/>
      <c r="J117" s="66"/>
      <c r="K117" s="66"/>
      <c r="L117" s="83" t="s">
        <v>224</v>
      </c>
      <c r="M117" s="64"/>
      <c r="N117" s="64"/>
    </row>
    <row r="118" spans="1:14" x14ac:dyDescent="0.25">
      <c r="A118" s="66" t="s">
        <v>220</v>
      </c>
      <c r="B118" s="83" t="s">
        <v>226</v>
      </c>
      <c r="C118" s="330">
        <v>68544.827101309464</v>
      </c>
      <c r="D118" s="330">
        <f t="shared" si="10"/>
        <v>68544.827101309464</v>
      </c>
      <c r="E118" s="83"/>
      <c r="F118" s="203">
        <f t="shared" si="11"/>
        <v>1</v>
      </c>
      <c r="G118" s="203">
        <f t="shared" si="12"/>
        <v>1</v>
      </c>
      <c r="L118" s="83" t="s">
        <v>226</v>
      </c>
      <c r="M118" s="64"/>
    </row>
    <row r="119" spans="1:14" x14ac:dyDescent="0.25">
      <c r="A119" s="66" t="s">
        <v>221</v>
      </c>
      <c r="B119" s="83" t="s">
        <v>1601</v>
      </c>
      <c r="C119" s="330">
        <v>0</v>
      </c>
      <c r="D119" s="330">
        <f t="shared" si="10"/>
        <v>0</v>
      </c>
      <c r="E119" s="83"/>
      <c r="F119" s="203">
        <f t="shared" si="11"/>
        <v>0</v>
      </c>
      <c r="G119" s="203">
        <f t="shared" si="12"/>
        <v>0</v>
      </c>
      <c r="L119" s="83" t="s">
        <v>1601</v>
      </c>
      <c r="M119" s="64"/>
    </row>
    <row r="120" spans="1:14" x14ac:dyDescent="0.25">
      <c r="A120" s="66" t="s">
        <v>223</v>
      </c>
      <c r="B120" s="83" t="s">
        <v>228</v>
      </c>
      <c r="C120" s="330">
        <v>0</v>
      </c>
      <c r="D120" s="330">
        <f t="shared" si="10"/>
        <v>0</v>
      </c>
      <c r="E120" s="83"/>
      <c r="F120" s="203">
        <f t="shared" si="11"/>
        <v>0</v>
      </c>
      <c r="G120" s="203">
        <f t="shared" si="12"/>
        <v>0</v>
      </c>
      <c r="L120" s="83" t="s">
        <v>228</v>
      </c>
      <c r="M120" s="64"/>
    </row>
    <row r="121" spans="1:14" x14ac:dyDescent="0.25">
      <c r="A121" s="66" t="s">
        <v>225</v>
      </c>
      <c r="B121" s="83" t="s">
        <v>1608</v>
      </c>
      <c r="C121" s="330">
        <v>0</v>
      </c>
      <c r="D121" s="330">
        <f t="shared" si="10"/>
        <v>0</v>
      </c>
      <c r="E121" s="83"/>
      <c r="F121" s="203">
        <f t="shared" ref="F121" si="13">IF($C$129=0,"",IF(C121="[for completion]","",IF(C121="","",C121/$C$129)))</f>
        <v>0</v>
      </c>
      <c r="G121" s="203">
        <f t="shared" ref="G121" si="14">IF($D$129=0,"",IF(D121="[for completion]","",IF(D121="","",D121/$D$129)))</f>
        <v>0</v>
      </c>
      <c r="L121" s="83"/>
      <c r="M121" s="64"/>
    </row>
    <row r="122" spans="1:14" x14ac:dyDescent="0.25">
      <c r="A122" s="66" t="s">
        <v>227</v>
      </c>
      <c r="B122" s="83" t="s">
        <v>230</v>
      </c>
      <c r="C122" s="330">
        <v>0</v>
      </c>
      <c r="D122" s="330">
        <f t="shared" si="10"/>
        <v>0</v>
      </c>
      <c r="E122" s="83"/>
      <c r="F122" s="203">
        <f t="shared" si="11"/>
        <v>0</v>
      </c>
      <c r="G122" s="203">
        <f t="shared" si="12"/>
        <v>0</v>
      </c>
      <c r="L122" s="83" t="s">
        <v>230</v>
      </c>
      <c r="M122" s="64"/>
    </row>
    <row r="123" spans="1:14" x14ac:dyDescent="0.25">
      <c r="A123" s="66" t="s">
        <v>229</v>
      </c>
      <c r="B123" s="83" t="s">
        <v>217</v>
      </c>
      <c r="C123" s="330">
        <v>0</v>
      </c>
      <c r="D123" s="330">
        <f t="shared" si="10"/>
        <v>0</v>
      </c>
      <c r="E123" s="83"/>
      <c r="F123" s="203">
        <f t="shared" si="11"/>
        <v>0</v>
      </c>
      <c r="G123" s="203">
        <f t="shared" si="12"/>
        <v>0</v>
      </c>
      <c r="L123" s="83" t="s">
        <v>217</v>
      </c>
      <c r="M123" s="64"/>
    </row>
    <row r="124" spans="1:14" x14ac:dyDescent="0.25">
      <c r="A124" s="66" t="s">
        <v>231</v>
      </c>
      <c r="B124" s="181" t="s">
        <v>1603</v>
      </c>
      <c r="C124" s="330">
        <v>0</v>
      </c>
      <c r="D124" s="330">
        <f t="shared" si="10"/>
        <v>0</v>
      </c>
      <c r="E124" s="83"/>
      <c r="F124" s="203">
        <f t="shared" si="11"/>
        <v>0</v>
      </c>
      <c r="G124" s="203">
        <f t="shared" si="12"/>
        <v>0</v>
      </c>
      <c r="L124" s="181" t="s">
        <v>1603</v>
      </c>
      <c r="M124" s="64"/>
    </row>
    <row r="125" spans="1:14" x14ac:dyDescent="0.25">
      <c r="A125" s="66" t="s">
        <v>233</v>
      </c>
      <c r="B125" s="83" t="s">
        <v>232</v>
      </c>
      <c r="C125" s="330">
        <v>0</v>
      </c>
      <c r="D125" s="330">
        <f t="shared" si="10"/>
        <v>0</v>
      </c>
      <c r="E125" s="83"/>
      <c r="F125" s="203">
        <f t="shared" si="11"/>
        <v>0</v>
      </c>
      <c r="G125" s="203">
        <f t="shared" si="12"/>
        <v>0</v>
      </c>
      <c r="L125" s="83" t="s">
        <v>232</v>
      </c>
      <c r="M125" s="64"/>
    </row>
    <row r="126" spans="1:14" x14ac:dyDescent="0.25">
      <c r="A126" s="66" t="s">
        <v>235</v>
      </c>
      <c r="B126" s="83" t="s">
        <v>234</v>
      </c>
      <c r="C126" s="330">
        <v>0</v>
      </c>
      <c r="D126" s="330">
        <f t="shared" si="10"/>
        <v>0</v>
      </c>
      <c r="E126" s="83"/>
      <c r="F126" s="203">
        <f t="shared" si="11"/>
        <v>0</v>
      </c>
      <c r="G126" s="203">
        <f t="shared" si="12"/>
        <v>0</v>
      </c>
      <c r="H126" s="96"/>
      <c r="L126" s="83" t="s">
        <v>234</v>
      </c>
      <c r="M126" s="64"/>
    </row>
    <row r="127" spans="1:14" x14ac:dyDescent="0.25">
      <c r="A127" s="66" t="s">
        <v>236</v>
      </c>
      <c r="B127" s="83" t="s">
        <v>1602</v>
      </c>
      <c r="C127" s="330">
        <v>0</v>
      </c>
      <c r="D127" s="330">
        <f t="shared" si="10"/>
        <v>0</v>
      </c>
      <c r="E127" s="83"/>
      <c r="F127" s="203">
        <f t="shared" ref="F127" si="15">IF($C$129=0,"",IF(C127="[for completion]","",IF(C127="","",C127/$C$129)))</f>
        <v>0</v>
      </c>
      <c r="G127" s="203">
        <f t="shared" ref="G127" si="16">IF($D$129=0,"",IF(D127="[for completion]","",IF(D127="","",D127/$D$129)))</f>
        <v>0</v>
      </c>
      <c r="H127" s="64"/>
      <c r="L127" s="83" t="s">
        <v>1602</v>
      </c>
      <c r="M127" s="64"/>
    </row>
    <row r="128" spans="1:14" x14ac:dyDescent="0.25">
      <c r="A128" s="66" t="s">
        <v>1604</v>
      </c>
      <c r="B128" s="83" t="s">
        <v>146</v>
      </c>
      <c r="C128" s="330">
        <v>0</v>
      </c>
      <c r="D128" s="330">
        <f t="shared" si="10"/>
        <v>0</v>
      </c>
      <c r="E128" s="83"/>
      <c r="F128" s="203">
        <f t="shared" si="11"/>
        <v>0</v>
      </c>
      <c r="G128" s="203">
        <f t="shared" si="12"/>
        <v>0</v>
      </c>
      <c r="H128" s="64"/>
      <c r="L128" s="64"/>
      <c r="M128" s="64"/>
    </row>
    <row r="129" spans="1:14" x14ac:dyDescent="0.25">
      <c r="A129" s="66" t="s">
        <v>1607</v>
      </c>
      <c r="B129" s="100" t="s">
        <v>148</v>
      </c>
      <c r="C129" s="191">
        <f>SUM(C112:C128)</f>
        <v>68544.827101309464</v>
      </c>
      <c r="D129" s="191">
        <f>SUM(D112:D128)</f>
        <v>68544.827101309464</v>
      </c>
      <c r="E129" s="83"/>
      <c r="F129" s="185">
        <f>SUM(F112:F128)</f>
        <v>1</v>
      </c>
      <c r="G129" s="185">
        <f>SUM(G112:G128)</f>
        <v>1</v>
      </c>
      <c r="H129" s="64"/>
      <c r="L129" s="64"/>
      <c r="M129" s="64"/>
    </row>
    <row r="130" spans="1:14" outlineLevel="1" x14ac:dyDescent="0.25">
      <c r="A130" s="66" t="s">
        <v>237</v>
      </c>
      <c r="B130" s="95" t="s">
        <v>150</v>
      </c>
      <c r="C130" s="191"/>
      <c r="D130" s="191"/>
      <c r="E130" s="83"/>
      <c r="F130" s="203" t="str">
        <f>IF($C$129=0,"",IF(C130="[for completion]","",IF(C130="","",C130/$C$129)))</f>
        <v/>
      </c>
      <c r="G130" s="203" t="str">
        <f>IF($D$129=0,"",IF(D130="[for completion]","",IF(D130="","",D130/$D$129)))</f>
        <v/>
      </c>
      <c r="H130" s="64"/>
      <c r="L130" s="64"/>
      <c r="M130" s="64"/>
    </row>
    <row r="131" spans="1:14" outlineLevel="1" x14ac:dyDescent="0.25">
      <c r="A131" s="66" t="s">
        <v>238</v>
      </c>
      <c r="B131" s="95" t="s">
        <v>150</v>
      </c>
      <c r="C131" s="191"/>
      <c r="D131" s="191"/>
      <c r="E131" s="83"/>
      <c r="F131" s="203">
        <f t="shared" ref="F131:F136" si="17">IF($C$129=0,"",IF(C131="[for completion]","",C131/$C$129))</f>
        <v>0</v>
      </c>
      <c r="G131" s="203">
        <f t="shared" ref="G131:G136" si="18">IF($D$129=0,"",IF(D131="[for completion]","",D131/$D$129))</f>
        <v>0</v>
      </c>
      <c r="H131" s="64"/>
      <c r="L131" s="64"/>
      <c r="M131" s="64"/>
    </row>
    <row r="132" spans="1:14" outlineLevel="1" x14ac:dyDescent="0.25">
      <c r="A132" s="66" t="s">
        <v>239</v>
      </c>
      <c r="B132" s="95" t="s">
        <v>150</v>
      </c>
      <c r="C132" s="191"/>
      <c r="D132" s="191"/>
      <c r="E132" s="83"/>
      <c r="F132" s="203">
        <f t="shared" si="17"/>
        <v>0</v>
      </c>
      <c r="G132" s="203">
        <f t="shared" si="18"/>
        <v>0</v>
      </c>
      <c r="H132" s="64"/>
      <c r="L132" s="64"/>
      <c r="M132" s="64"/>
    </row>
    <row r="133" spans="1:14" outlineLevel="1" x14ac:dyDescent="0.25">
      <c r="A133" s="66" t="s">
        <v>240</v>
      </c>
      <c r="B133" s="95" t="s">
        <v>150</v>
      </c>
      <c r="C133" s="191"/>
      <c r="D133" s="191"/>
      <c r="E133" s="83"/>
      <c r="F133" s="203">
        <f t="shared" si="17"/>
        <v>0</v>
      </c>
      <c r="G133" s="203">
        <f t="shared" si="18"/>
        <v>0</v>
      </c>
      <c r="H133" s="64"/>
      <c r="L133" s="64"/>
      <c r="M133" s="64"/>
    </row>
    <row r="134" spans="1:14" outlineLevel="1" x14ac:dyDescent="0.25">
      <c r="A134" s="66" t="s">
        <v>241</v>
      </c>
      <c r="B134" s="95" t="s">
        <v>150</v>
      </c>
      <c r="C134" s="191"/>
      <c r="D134" s="191"/>
      <c r="E134" s="83"/>
      <c r="F134" s="203">
        <f t="shared" si="17"/>
        <v>0</v>
      </c>
      <c r="G134" s="203">
        <f t="shared" si="18"/>
        <v>0</v>
      </c>
      <c r="H134" s="64"/>
      <c r="L134" s="64"/>
      <c r="M134" s="64"/>
    </row>
    <row r="135" spans="1:14" outlineLevel="1" x14ac:dyDescent="0.25">
      <c r="A135" s="66" t="s">
        <v>242</v>
      </c>
      <c r="B135" s="95" t="s">
        <v>150</v>
      </c>
      <c r="C135" s="191"/>
      <c r="D135" s="191"/>
      <c r="E135" s="83"/>
      <c r="F135" s="203">
        <f t="shared" si="17"/>
        <v>0</v>
      </c>
      <c r="G135" s="203">
        <f t="shared" si="18"/>
        <v>0</v>
      </c>
      <c r="H135" s="64"/>
      <c r="L135" s="64"/>
      <c r="M135" s="64"/>
    </row>
    <row r="136" spans="1:14" outlineLevel="1" x14ac:dyDescent="0.25">
      <c r="A136" s="66" t="s">
        <v>243</v>
      </c>
      <c r="B136" s="95" t="s">
        <v>150</v>
      </c>
      <c r="C136" s="191"/>
      <c r="D136" s="191"/>
      <c r="E136" s="83"/>
      <c r="F136" s="203">
        <f t="shared" si="17"/>
        <v>0</v>
      </c>
      <c r="G136" s="203">
        <f t="shared" si="18"/>
        <v>0</v>
      </c>
      <c r="H136" s="64"/>
      <c r="L136" s="64"/>
      <c r="M136" s="64"/>
    </row>
    <row r="137" spans="1:14" ht="15" customHeight="1" x14ac:dyDescent="0.25">
      <c r="A137" s="85"/>
      <c r="B137" s="86" t="s">
        <v>244</v>
      </c>
      <c r="C137" s="88" t="s">
        <v>208</v>
      </c>
      <c r="D137" s="88" t="s">
        <v>209</v>
      </c>
      <c r="E137" s="87"/>
      <c r="F137" s="88" t="s">
        <v>210</v>
      </c>
      <c r="G137" s="88" t="s">
        <v>211</v>
      </c>
      <c r="H137" s="64"/>
      <c r="L137" s="64"/>
      <c r="M137" s="64"/>
    </row>
    <row r="138" spans="1:14" s="102" customFormat="1" x14ac:dyDescent="0.25">
      <c r="A138" s="66" t="s">
        <v>245</v>
      </c>
      <c r="B138" s="83" t="s">
        <v>213</v>
      </c>
      <c r="C138" s="191">
        <f>C112</f>
        <v>0</v>
      </c>
      <c r="D138" s="227">
        <f>D112</f>
        <v>0</v>
      </c>
      <c r="E138" s="92"/>
      <c r="F138" s="203">
        <f>IF($C$155=0,"",IF(C138="[for completion]","",IF(C138="","",C138/$C$155)))</f>
        <v>0</v>
      </c>
      <c r="G138" s="203">
        <f>IF($D$155=0,"",IF(D138="[for completion]","",IF(D138="","",D138/$D$155)))</f>
        <v>0</v>
      </c>
      <c r="H138" s="64"/>
      <c r="I138" s="66"/>
      <c r="J138" s="66"/>
      <c r="K138" s="66"/>
      <c r="L138" s="64"/>
      <c r="M138" s="64"/>
      <c r="N138" s="64"/>
    </row>
    <row r="139" spans="1:14" s="102" customFormat="1" x14ac:dyDescent="0.25">
      <c r="A139" s="66" t="s">
        <v>246</v>
      </c>
      <c r="B139" s="83" t="s">
        <v>1598</v>
      </c>
      <c r="C139" s="227">
        <f t="shared" ref="C139:D139" si="19">C113</f>
        <v>0</v>
      </c>
      <c r="D139" s="227">
        <f t="shared" si="19"/>
        <v>0</v>
      </c>
      <c r="E139" s="92"/>
      <c r="F139" s="203">
        <f t="shared" ref="F139:F146" si="20">IF($C$155=0,"",IF(C139="[for completion]","",IF(C139="","",C139/$C$155)))</f>
        <v>0</v>
      </c>
      <c r="G139" s="203">
        <f t="shared" ref="G139:G146" si="21">IF($D$155=0,"",IF(D139="[for completion]","",IF(D139="","",D139/$D$155)))</f>
        <v>0</v>
      </c>
      <c r="H139" s="64"/>
      <c r="I139" s="66"/>
      <c r="J139" s="66"/>
      <c r="K139" s="66"/>
      <c r="L139" s="64"/>
      <c r="M139" s="64"/>
      <c r="N139" s="64"/>
    </row>
    <row r="140" spans="1:14" s="102" customFormat="1" x14ac:dyDescent="0.25">
      <c r="A140" s="66" t="s">
        <v>247</v>
      </c>
      <c r="B140" s="83" t="s">
        <v>222</v>
      </c>
      <c r="C140" s="227">
        <f t="shared" ref="C140:D140" si="22">C114</f>
        <v>0</v>
      </c>
      <c r="D140" s="227">
        <f t="shared" si="22"/>
        <v>0</v>
      </c>
      <c r="E140" s="92"/>
      <c r="F140" s="203">
        <f t="shared" si="20"/>
        <v>0</v>
      </c>
      <c r="G140" s="203">
        <f t="shared" si="21"/>
        <v>0</v>
      </c>
      <c r="H140" s="64"/>
      <c r="I140" s="66"/>
      <c r="J140" s="66"/>
      <c r="K140" s="66"/>
      <c r="L140" s="64"/>
      <c r="M140" s="64"/>
      <c r="N140" s="64"/>
    </row>
    <row r="141" spans="1:14" s="102" customFormat="1" x14ac:dyDescent="0.25">
      <c r="A141" s="66" t="s">
        <v>248</v>
      </c>
      <c r="B141" s="83" t="s">
        <v>1599</v>
      </c>
      <c r="C141" s="227">
        <f t="shared" ref="C141:D141" si="23">C115</f>
        <v>0</v>
      </c>
      <c r="D141" s="227">
        <f t="shared" si="23"/>
        <v>0</v>
      </c>
      <c r="E141" s="92"/>
      <c r="F141" s="203">
        <f t="shared" si="20"/>
        <v>0</v>
      </c>
      <c r="G141" s="203">
        <f t="shared" si="21"/>
        <v>0</v>
      </c>
      <c r="H141" s="64"/>
      <c r="I141" s="66"/>
      <c r="J141" s="66"/>
      <c r="K141" s="66"/>
      <c r="L141" s="64"/>
      <c r="M141" s="64"/>
      <c r="N141" s="64"/>
    </row>
    <row r="142" spans="1:14" s="102" customFormat="1" x14ac:dyDescent="0.25">
      <c r="A142" s="66" t="s">
        <v>249</v>
      </c>
      <c r="B142" s="83" t="s">
        <v>1600</v>
      </c>
      <c r="C142" s="227">
        <f t="shared" ref="C142:D142" si="24">C116</f>
        <v>0</v>
      </c>
      <c r="D142" s="227">
        <f t="shared" si="24"/>
        <v>0</v>
      </c>
      <c r="E142" s="92"/>
      <c r="F142" s="203">
        <f t="shared" si="20"/>
        <v>0</v>
      </c>
      <c r="G142" s="203">
        <f t="shared" si="21"/>
        <v>0</v>
      </c>
      <c r="H142" s="64"/>
      <c r="I142" s="66"/>
      <c r="J142" s="66"/>
      <c r="K142" s="66"/>
      <c r="L142" s="64"/>
      <c r="M142" s="64"/>
      <c r="N142" s="64"/>
    </row>
    <row r="143" spans="1:14" s="102" customFormat="1" x14ac:dyDescent="0.25">
      <c r="A143" s="66" t="s">
        <v>250</v>
      </c>
      <c r="B143" s="83" t="s">
        <v>224</v>
      </c>
      <c r="C143" s="227">
        <f t="shared" ref="C143:D143" si="25">C117</f>
        <v>0</v>
      </c>
      <c r="D143" s="227">
        <f t="shared" si="25"/>
        <v>0</v>
      </c>
      <c r="E143" s="83"/>
      <c r="F143" s="203">
        <f t="shared" si="20"/>
        <v>0</v>
      </c>
      <c r="G143" s="203">
        <f t="shared" si="21"/>
        <v>0</v>
      </c>
      <c r="H143" s="64"/>
      <c r="I143" s="66"/>
      <c r="J143" s="66"/>
      <c r="K143" s="66"/>
      <c r="L143" s="64"/>
      <c r="M143" s="64"/>
      <c r="N143" s="64"/>
    </row>
    <row r="144" spans="1:14" x14ac:dyDescent="0.25">
      <c r="A144" s="66" t="s">
        <v>251</v>
      </c>
      <c r="B144" s="83" t="s">
        <v>226</v>
      </c>
      <c r="C144" s="227">
        <f t="shared" ref="C144:D144" si="26">C118</f>
        <v>68544.827101309464</v>
      </c>
      <c r="D144" s="227">
        <f t="shared" si="26"/>
        <v>68544.827101309464</v>
      </c>
      <c r="E144" s="83"/>
      <c r="F144" s="203">
        <f t="shared" si="20"/>
        <v>1</v>
      </c>
      <c r="G144" s="203">
        <f t="shared" si="21"/>
        <v>1</v>
      </c>
      <c r="H144" s="64"/>
      <c r="L144" s="64"/>
      <c r="M144" s="64"/>
    </row>
    <row r="145" spans="1:14" x14ac:dyDescent="0.25">
      <c r="A145" s="66" t="s">
        <v>252</v>
      </c>
      <c r="B145" s="83" t="s">
        <v>1601</v>
      </c>
      <c r="C145" s="227">
        <f t="shared" ref="C145:D145" si="27">C119</f>
        <v>0</v>
      </c>
      <c r="D145" s="227">
        <f t="shared" si="27"/>
        <v>0</v>
      </c>
      <c r="E145" s="83"/>
      <c r="F145" s="203">
        <f t="shared" si="20"/>
        <v>0</v>
      </c>
      <c r="G145" s="203">
        <f t="shared" si="21"/>
        <v>0</v>
      </c>
      <c r="H145" s="64"/>
      <c r="L145" s="64"/>
      <c r="M145" s="64"/>
      <c r="N145" s="96"/>
    </row>
    <row r="146" spans="1:14" x14ac:dyDescent="0.25">
      <c r="A146" s="66" t="s">
        <v>253</v>
      </c>
      <c r="B146" s="83" t="s">
        <v>228</v>
      </c>
      <c r="C146" s="227">
        <f t="shared" ref="C146:D146" si="28">C120</f>
        <v>0</v>
      </c>
      <c r="D146" s="227">
        <f t="shared" si="28"/>
        <v>0</v>
      </c>
      <c r="E146" s="83"/>
      <c r="F146" s="203">
        <f t="shared" si="20"/>
        <v>0</v>
      </c>
      <c r="G146" s="203">
        <f t="shared" si="21"/>
        <v>0</v>
      </c>
      <c r="H146" s="64"/>
      <c r="L146" s="64"/>
      <c r="M146" s="64"/>
      <c r="N146" s="96"/>
    </row>
    <row r="147" spans="1:14" x14ac:dyDescent="0.25">
      <c r="A147" s="66" t="s">
        <v>254</v>
      </c>
      <c r="B147" s="83" t="s">
        <v>1608</v>
      </c>
      <c r="C147" s="227">
        <f t="shared" ref="C147:D147" si="29">C121</f>
        <v>0</v>
      </c>
      <c r="D147" s="227">
        <f t="shared" si="29"/>
        <v>0</v>
      </c>
      <c r="E147" s="83"/>
      <c r="F147" s="203">
        <f t="shared" ref="F147" si="30">IF($C$155=0,"",IF(C147="[for completion]","",IF(C147="","",C147/$C$155)))</f>
        <v>0</v>
      </c>
      <c r="G147" s="203">
        <f t="shared" ref="G147" si="31">IF($D$155=0,"",IF(D147="[for completion]","",IF(D147="","",D147/$D$155)))</f>
        <v>0</v>
      </c>
      <c r="H147" s="64"/>
      <c r="L147" s="64"/>
      <c r="M147" s="64"/>
      <c r="N147" s="96"/>
    </row>
    <row r="148" spans="1:14" x14ac:dyDescent="0.25">
      <c r="A148" s="66" t="s">
        <v>255</v>
      </c>
      <c r="B148" s="83" t="s">
        <v>230</v>
      </c>
      <c r="C148" s="227">
        <f t="shared" ref="C148:D148" si="32">C122</f>
        <v>0</v>
      </c>
      <c r="D148" s="227">
        <f t="shared" si="32"/>
        <v>0</v>
      </c>
      <c r="E148" s="83"/>
      <c r="F148" s="203">
        <f t="shared" ref="F148:F154" si="33">IF($C$155=0,"",IF(C148="[for completion]","",IF(C148="","",C148/$C$155)))</f>
        <v>0</v>
      </c>
      <c r="G148" s="203">
        <f t="shared" ref="G148:G154" si="34">IF($D$155=0,"",IF(D148="[for completion]","",IF(D148="","",D148/$D$155)))</f>
        <v>0</v>
      </c>
      <c r="H148" s="64"/>
      <c r="L148" s="64"/>
      <c r="M148" s="64"/>
      <c r="N148" s="96"/>
    </row>
    <row r="149" spans="1:14" x14ac:dyDescent="0.25">
      <c r="A149" s="66" t="s">
        <v>256</v>
      </c>
      <c r="B149" s="83" t="s">
        <v>217</v>
      </c>
      <c r="C149" s="227">
        <f t="shared" ref="C149:D149" si="35">C123</f>
        <v>0</v>
      </c>
      <c r="D149" s="227">
        <f t="shared" si="35"/>
        <v>0</v>
      </c>
      <c r="E149" s="83"/>
      <c r="F149" s="203">
        <f t="shared" si="33"/>
        <v>0</v>
      </c>
      <c r="G149" s="203">
        <f t="shared" si="34"/>
        <v>0</v>
      </c>
      <c r="H149" s="64"/>
      <c r="L149" s="64"/>
      <c r="M149" s="64"/>
      <c r="N149" s="96"/>
    </row>
    <row r="150" spans="1:14" x14ac:dyDescent="0.25">
      <c r="A150" s="66" t="s">
        <v>257</v>
      </c>
      <c r="B150" s="181" t="s">
        <v>1603</v>
      </c>
      <c r="C150" s="227">
        <f t="shared" ref="C150:D150" si="36">C124</f>
        <v>0</v>
      </c>
      <c r="D150" s="227">
        <f t="shared" si="36"/>
        <v>0</v>
      </c>
      <c r="E150" s="83"/>
      <c r="F150" s="203">
        <f t="shared" si="33"/>
        <v>0</v>
      </c>
      <c r="G150" s="203">
        <f t="shared" si="34"/>
        <v>0</v>
      </c>
      <c r="H150" s="64"/>
      <c r="L150" s="64"/>
      <c r="M150" s="64"/>
      <c r="N150" s="96"/>
    </row>
    <row r="151" spans="1:14" x14ac:dyDescent="0.25">
      <c r="A151" s="66" t="s">
        <v>258</v>
      </c>
      <c r="B151" s="83" t="s">
        <v>232</v>
      </c>
      <c r="C151" s="227">
        <f t="shared" ref="C151:D151" si="37">C125</f>
        <v>0</v>
      </c>
      <c r="D151" s="227">
        <f t="shared" si="37"/>
        <v>0</v>
      </c>
      <c r="E151" s="83"/>
      <c r="F151" s="203">
        <f t="shared" si="33"/>
        <v>0</v>
      </c>
      <c r="G151" s="203">
        <f t="shared" si="34"/>
        <v>0</v>
      </c>
      <c r="H151" s="64"/>
      <c r="L151" s="64"/>
      <c r="M151" s="64"/>
      <c r="N151" s="96"/>
    </row>
    <row r="152" spans="1:14" x14ac:dyDescent="0.25">
      <c r="A152" s="66" t="s">
        <v>259</v>
      </c>
      <c r="B152" s="83" t="s">
        <v>234</v>
      </c>
      <c r="C152" s="227">
        <f t="shared" ref="C152:D152" si="38">C126</f>
        <v>0</v>
      </c>
      <c r="D152" s="227">
        <f t="shared" si="38"/>
        <v>0</v>
      </c>
      <c r="E152" s="83"/>
      <c r="F152" s="203">
        <f t="shared" si="33"/>
        <v>0</v>
      </c>
      <c r="G152" s="203">
        <f t="shared" si="34"/>
        <v>0</v>
      </c>
      <c r="H152" s="64"/>
      <c r="L152" s="64"/>
      <c r="M152" s="64"/>
      <c r="N152" s="96"/>
    </row>
    <row r="153" spans="1:14" x14ac:dyDescent="0.25">
      <c r="A153" s="66" t="s">
        <v>260</v>
      </c>
      <c r="B153" s="83" t="s">
        <v>1602</v>
      </c>
      <c r="C153" s="227">
        <f t="shared" ref="C153:D153" si="39">C127</f>
        <v>0</v>
      </c>
      <c r="D153" s="227">
        <f t="shared" si="39"/>
        <v>0</v>
      </c>
      <c r="E153" s="83"/>
      <c r="F153" s="203">
        <f t="shared" si="33"/>
        <v>0</v>
      </c>
      <c r="G153" s="203">
        <f t="shared" si="34"/>
        <v>0</v>
      </c>
      <c r="H153" s="64"/>
      <c r="L153" s="64"/>
      <c r="M153" s="64"/>
      <c r="N153" s="96"/>
    </row>
    <row r="154" spans="1:14" x14ac:dyDescent="0.25">
      <c r="A154" s="66" t="s">
        <v>1605</v>
      </c>
      <c r="B154" s="83" t="s">
        <v>146</v>
      </c>
      <c r="C154" s="227">
        <f t="shared" ref="C154:D154" si="40">C128</f>
        <v>0</v>
      </c>
      <c r="D154" s="227">
        <f t="shared" si="40"/>
        <v>0</v>
      </c>
      <c r="E154" s="83"/>
      <c r="F154" s="203">
        <f t="shared" si="33"/>
        <v>0</v>
      </c>
      <c r="G154" s="203">
        <f t="shared" si="34"/>
        <v>0</v>
      </c>
      <c r="H154" s="64"/>
      <c r="L154" s="64"/>
      <c r="M154" s="64"/>
      <c r="N154" s="96"/>
    </row>
    <row r="155" spans="1:14" x14ac:dyDescent="0.25">
      <c r="A155" s="66" t="s">
        <v>1609</v>
      </c>
      <c r="B155" s="100" t="s">
        <v>148</v>
      </c>
      <c r="C155" s="191">
        <f>SUM(C138:C154)</f>
        <v>68544.827101309464</v>
      </c>
      <c r="D155" s="191">
        <f>SUM(D138:D154)</f>
        <v>68544.827101309464</v>
      </c>
      <c r="E155" s="83"/>
      <c r="F155" s="185">
        <f>SUM(F138:F154)</f>
        <v>1</v>
      </c>
      <c r="G155" s="185">
        <f>SUM(G138:G154)</f>
        <v>1</v>
      </c>
      <c r="H155" s="64"/>
      <c r="L155" s="64"/>
      <c r="M155" s="64"/>
      <c r="N155" s="96"/>
    </row>
    <row r="156" spans="1:14" outlineLevel="1" x14ac:dyDescent="0.25">
      <c r="A156" s="66" t="s">
        <v>261</v>
      </c>
      <c r="B156" s="95" t="s">
        <v>150</v>
      </c>
      <c r="C156" s="191"/>
      <c r="D156" s="191"/>
      <c r="E156" s="83"/>
      <c r="F156" s="203" t="str">
        <f>IF($C$155=0,"",IF(C156="[for completion]","",IF(C156="","",C156/$C$155)))</f>
        <v/>
      </c>
      <c r="G156" s="203" t="str">
        <f>IF($D$155=0,"",IF(D156="[for completion]","",IF(D156="","",D156/$D$155)))</f>
        <v/>
      </c>
      <c r="H156" s="64"/>
      <c r="L156" s="64"/>
      <c r="M156" s="64"/>
      <c r="N156" s="96"/>
    </row>
    <row r="157" spans="1:14" outlineLevel="1" x14ac:dyDescent="0.25">
      <c r="A157" s="66" t="s">
        <v>262</v>
      </c>
      <c r="B157" s="95" t="s">
        <v>150</v>
      </c>
      <c r="C157" s="191"/>
      <c r="D157" s="191"/>
      <c r="E157" s="83"/>
      <c r="F157" s="203" t="str">
        <f t="shared" ref="F157:F162" si="41">IF($C$155=0,"",IF(C157="[for completion]","",IF(C157="","",C157/$C$155)))</f>
        <v/>
      </c>
      <c r="G157" s="203" t="str">
        <f t="shared" ref="G157:G162" si="42">IF($D$155=0,"",IF(D157="[for completion]","",IF(D157="","",D157/$D$155)))</f>
        <v/>
      </c>
      <c r="H157" s="64"/>
      <c r="L157" s="64"/>
      <c r="M157" s="64"/>
      <c r="N157" s="96"/>
    </row>
    <row r="158" spans="1:14" outlineLevel="1" x14ac:dyDescent="0.25">
      <c r="A158" s="66" t="s">
        <v>263</v>
      </c>
      <c r="B158" s="95" t="s">
        <v>150</v>
      </c>
      <c r="C158" s="191"/>
      <c r="D158" s="191"/>
      <c r="E158" s="83"/>
      <c r="F158" s="203" t="str">
        <f t="shared" si="41"/>
        <v/>
      </c>
      <c r="G158" s="203" t="str">
        <f t="shared" si="42"/>
        <v/>
      </c>
      <c r="H158" s="64"/>
      <c r="L158" s="64"/>
      <c r="M158" s="64"/>
      <c r="N158" s="96"/>
    </row>
    <row r="159" spans="1:14" outlineLevel="1" x14ac:dyDescent="0.25">
      <c r="A159" s="66" t="s">
        <v>264</v>
      </c>
      <c r="B159" s="95" t="s">
        <v>150</v>
      </c>
      <c r="C159" s="191"/>
      <c r="D159" s="191"/>
      <c r="E159" s="83"/>
      <c r="F159" s="203" t="str">
        <f t="shared" si="41"/>
        <v/>
      </c>
      <c r="G159" s="203" t="str">
        <f t="shared" si="42"/>
        <v/>
      </c>
      <c r="H159" s="64"/>
      <c r="L159" s="64"/>
      <c r="M159" s="64"/>
      <c r="N159" s="96"/>
    </row>
    <row r="160" spans="1:14" outlineLevel="1" x14ac:dyDescent="0.25">
      <c r="A160" s="66" t="s">
        <v>265</v>
      </c>
      <c r="B160" s="95" t="s">
        <v>150</v>
      </c>
      <c r="C160" s="191"/>
      <c r="D160" s="191"/>
      <c r="E160" s="83"/>
      <c r="F160" s="203" t="str">
        <f t="shared" si="41"/>
        <v/>
      </c>
      <c r="G160" s="203" t="str">
        <f t="shared" si="42"/>
        <v/>
      </c>
      <c r="H160" s="64"/>
      <c r="L160" s="64"/>
      <c r="M160" s="64"/>
      <c r="N160" s="96"/>
    </row>
    <row r="161" spans="1:14" outlineLevel="1" x14ac:dyDescent="0.25">
      <c r="A161" s="66" t="s">
        <v>266</v>
      </c>
      <c r="B161" s="95" t="s">
        <v>150</v>
      </c>
      <c r="C161" s="191"/>
      <c r="D161" s="191"/>
      <c r="E161" s="83"/>
      <c r="F161" s="203" t="str">
        <f t="shared" si="41"/>
        <v/>
      </c>
      <c r="G161" s="203" t="str">
        <f t="shared" si="42"/>
        <v/>
      </c>
      <c r="H161" s="64"/>
      <c r="L161" s="64"/>
      <c r="M161" s="64"/>
      <c r="N161" s="96"/>
    </row>
    <row r="162" spans="1:14" outlineLevel="1" x14ac:dyDescent="0.25">
      <c r="A162" s="66" t="s">
        <v>267</v>
      </c>
      <c r="B162" s="95" t="s">
        <v>150</v>
      </c>
      <c r="C162" s="191"/>
      <c r="D162" s="191"/>
      <c r="E162" s="83"/>
      <c r="F162" s="203" t="str">
        <f t="shared" si="41"/>
        <v/>
      </c>
      <c r="G162" s="203" t="str">
        <f t="shared" si="42"/>
        <v/>
      </c>
      <c r="H162" s="64"/>
      <c r="L162" s="64"/>
      <c r="M162" s="64"/>
      <c r="N162" s="96"/>
    </row>
    <row r="163" spans="1:14" ht="15" customHeight="1" x14ac:dyDescent="0.25">
      <c r="A163" s="85"/>
      <c r="B163" s="86" t="s">
        <v>268</v>
      </c>
      <c r="C163" s="139" t="s">
        <v>208</v>
      </c>
      <c r="D163" s="139" t="s">
        <v>209</v>
      </c>
      <c r="E163" s="87"/>
      <c r="F163" s="139" t="s">
        <v>210</v>
      </c>
      <c r="G163" s="139" t="s">
        <v>211</v>
      </c>
      <c r="H163" s="64"/>
      <c r="L163" s="64"/>
      <c r="M163" s="64"/>
      <c r="N163" s="96"/>
    </row>
    <row r="164" spans="1:14" x14ac:dyDescent="0.25">
      <c r="A164" s="66" t="s">
        <v>270</v>
      </c>
      <c r="B164" s="64" t="s">
        <v>271</v>
      </c>
      <c r="C164" s="330">
        <v>22247.740068059971</v>
      </c>
      <c r="D164" s="330">
        <f>C164</f>
        <v>22247.740068059971</v>
      </c>
      <c r="E164" s="104"/>
      <c r="F164" s="203">
        <f>IF($C$167=0,"",IF(C164="[for completion]","",IF(C164="","",C164/$C$167)))</f>
        <v>0.32457212322058288</v>
      </c>
      <c r="G164" s="203">
        <f>IF($D$167=0,"",IF(D164="[for completion]","",IF(D164="","",D164/$D$167)))</f>
        <v>0.32457212322058288</v>
      </c>
      <c r="H164" s="64"/>
      <c r="L164" s="64"/>
      <c r="M164" s="64"/>
      <c r="N164" s="96"/>
    </row>
    <row r="165" spans="1:14" x14ac:dyDescent="0.25">
      <c r="A165" s="66" t="s">
        <v>272</v>
      </c>
      <c r="B165" s="64" t="s">
        <v>273</v>
      </c>
      <c r="C165" s="330">
        <v>43705.313353880112</v>
      </c>
      <c r="D165" s="330">
        <f>C165</f>
        <v>43705.313353880112</v>
      </c>
      <c r="E165" s="104"/>
      <c r="F165" s="203">
        <f t="shared" ref="F165:F166" si="43">IF($C$167=0,"",IF(C165="[for completion]","",IF(C165="","",C165/$C$167)))</f>
        <v>0.63761650881813614</v>
      </c>
      <c r="G165" s="203">
        <f t="shared" ref="G165:G166" si="44">IF($D$167=0,"",IF(D165="[for completion]","",IF(D165="","",D165/$D$167)))</f>
        <v>0.63761650881813614</v>
      </c>
      <c r="H165" s="64"/>
      <c r="L165" s="64"/>
      <c r="M165" s="64"/>
      <c r="N165" s="96"/>
    </row>
    <row r="166" spans="1:14" x14ac:dyDescent="0.25">
      <c r="A166" s="66" t="s">
        <v>274</v>
      </c>
      <c r="B166" s="64" t="s">
        <v>146</v>
      </c>
      <c r="C166" s="330">
        <v>2591.7736793700115</v>
      </c>
      <c r="D166" s="330">
        <f>C166</f>
        <v>2591.7736793700115</v>
      </c>
      <c r="E166" s="104"/>
      <c r="F166" s="203">
        <f t="shared" si="43"/>
        <v>3.7811367961280838E-2</v>
      </c>
      <c r="G166" s="203">
        <f t="shared" si="44"/>
        <v>3.7811367961280838E-2</v>
      </c>
      <c r="H166" s="64"/>
      <c r="L166" s="64"/>
      <c r="M166" s="64"/>
      <c r="N166" s="96"/>
    </row>
    <row r="167" spans="1:14" x14ac:dyDescent="0.25">
      <c r="A167" s="66" t="s">
        <v>275</v>
      </c>
      <c r="B167" s="105" t="s">
        <v>148</v>
      </c>
      <c r="C167" s="206">
        <f>SUM(C164:C166)</f>
        <v>68544.827101310104</v>
      </c>
      <c r="D167" s="206">
        <f>SUM(D164:D166)</f>
        <v>68544.827101310104</v>
      </c>
      <c r="E167" s="104"/>
      <c r="F167" s="205">
        <f>SUM(F164:F166)</f>
        <v>0.99999999999999978</v>
      </c>
      <c r="G167" s="205">
        <f>SUM(G164:G166)</f>
        <v>0.99999999999999978</v>
      </c>
      <c r="H167" s="64"/>
      <c r="L167" s="64"/>
      <c r="M167" s="64"/>
      <c r="N167" s="96"/>
    </row>
    <row r="168" spans="1:14" outlineLevel="1" x14ac:dyDescent="0.25">
      <c r="A168" s="66" t="s">
        <v>276</v>
      </c>
      <c r="B168" s="105"/>
      <c r="C168" s="206"/>
      <c r="D168" s="206"/>
      <c r="E168" s="104"/>
      <c r="F168" s="104"/>
      <c r="G168" s="62"/>
      <c r="H168" s="64"/>
      <c r="L168" s="64"/>
      <c r="M168" s="64"/>
      <c r="N168" s="96"/>
    </row>
    <row r="169" spans="1:14" outlineLevel="1" x14ac:dyDescent="0.25">
      <c r="A169" s="66" t="s">
        <v>277</v>
      </c>
      <c r="B169" s="105"/>
      <c r="C169" s="206"/>
      <c r="D169" s="206"/>
      <c r="E169" s="104"/>
      <c r="F169" s="104"/>
      <c r="G169" s="62"/>
      <c r="H169" s="64"/>
      <c r="L169" s="64"/>
      <c r="M169" s="64"/>
      <c r="N169" s="96"/>
    </row>
    <row r="170" spans="1:14" outlineLevel="1" x14ac:dyDescent="0.25">
      <c r="A170" s="66" t="s">
        <v>278</v>
      </c>
      <c r="B170" s="105"/>
      <c r="C170" s="206"/>
      <c r="D170" s="206"/>
      <c r="E170" s="104"/>
      <c r="F170" s="104"/>
      <c r="G170" s="62"/>
      <c r="H170" s="64"/>
      <c r="L170" s="64"/>
      <c r="M170" s="64"/>
      <c r="N170" s="96"/>
    </row>
    <row r="171" spans="1:14" outlineLevel="1" x14ac:dyDescent="0.25">
      <c r="A171" s="66" t="s">
        <v>279</v>
      </c>
      <c r="B171" s="105"/>
      <c r="C171" s="206"/>
      <c r="D171" s="206"/>
      <c r="E171" s="104"/>
      <c r="F171" s="104"/>
      <c r="G171" s="62"/>
      <c r="H171" s="64"/>
      <c r="L171" s="64"/>
      <c r="M171" s="64"/>
      <c r="N171" s="96"/>
    </row>
    <row r="172" spans="1:14" outlineLevel="1" x14ac:dyDescent="0.25">
      <c r="A172" s="66" t="s">
        <v>280</v>
      </c>
      <c r="B172" s="105"/>
      <c r="C172" s="206"/>
      <c r="D172" s="206"/>
      <c r="E172" s="104"/>
      <c r="F172" s="104"/>
      <c r="G172" s="62"/>
      <c r="H172" s="64"/>
      <c r="L172" s="64"/>
      <c r="M172" s="64"/>
      <c r="N172" s="96"/>
    </row>
    <row r="173" spans="1:14" ht="15" customHeight="1" x14ac:dyDescent="0.25">
      <c r="A173" s="85"/>
      <c r="B173" s="86" t="s">
        <v>281</v>
      </c>
      <c r="C173" s="85" t="s">
        <v>113</v>
      </c>
      <c r="D173" s="85"/>
      <c r="E173" s="87"/>
      <c r="F173" s="88" t="s">
        <v>282</v>
      </c>
      <c r="G173" s="88"/>
      <c r="H173" s="64"/>
      <c r="L173" s="64"/>
      <c r="M173" s="64"/>
      <c r="N173" s="96"/>
    </row>
    <row r="174" spans="1:14" ht="15" customHeight="1" x14ac:dyDescent="0.25">
      <c r="A174" s="66" t="s">
        <v>283</v>
      </c>
      <c r="B174" s="83" t="s">
        <v>284</v>
      </c>
      <c r="C174" s="330">
        <v>209.04670607110768</v>
      </c>
      <c r="D174" s="80"/>
      <c r="E174" s="72"/>
      <c r="F174" s="203">
        <f>IF($C$179=0,"",IF(C174="[for completion]","",C174/$C$179))</f>
        <v>6.1831408062406881E-3</v>
      </c>
      <c r="G174" s="92"/>
      <c r="H174" s="64"/>
      <c r="L174" s="64"/>
      <c r="M174" s="64"/>
      <c r="N174" s="96"/>
    </row>
    <row r="175" spans="1:14" ht="30.75" customHeight="1" x14ac:dyDescent="0.25">
      <c r="A175" s="66" t="s">
        <v>9</v>
      </c>
      <c r="B175" s="83" t="s">
        <v>1417</v>
      </c>
      <c r="C175" s="330">
        <v>3237.4993549820429</v>
      </c>
      <c r="E175" s="94"/>
      <c r="F175" s="203">
        <f>IF($C$179=0,"",IF(C175="[for completion]","",C175/$C$179))</f>
        <v>9.5758095155817666E-2</v>
      </c>
      <c r="G175" s="92"/>
      <c r="H175" s="64"/>
      <c r="L175" s="64"/>
      <c r="M175" s="64"/>
      <c r="N175" s="96"/>
    </row>
    <row r="176" spans="1:14" x14ac:dyDescent="0.25">
      <c r="A176" s="66" t="s">
        <v>285</v>
      </c>
      <c r="B176" s="83" t="s">
        <v>286</v>
      </c>
      <c r="C176" s="330">
        <v>1103.6008097851682</v>
      </c>
      <c r="E176" s="94"/>
      <c r="F176" s="203"/>
      <c r="G176" s="92"/>
      <c r="H176" s="64"/>
      <c r="L176" s="64"/>
      <c r="M176" s="64"/>
      <c r="N176" s="96"/>
    </row>
    <row r="177" spans="1:14" x14ac:dyDescent="0.25">
      <c r="A177" s="66" t="s">
        <v>287</v>
      </c>
      <c r="B177" s="83" t="s">
        <v>288</v>
      </c>
      <c r="C177" s="330">
        <v>29258.998452217456</v>
      </c>
      <c r="E177" s="94"/>
      <c r="F177" s="203">
        <f t="shared" ref="F177:F187" si="45">IF($C$179=0,"",IF(C177="[for completion]","",C177/$C$179))</f>
        <v>0.86541668452839016</v>
      </c>
      <c r="G177" s="92"/>
      <c r="H177" s="64"/>
      <c r="L177" s="64"/>
      <c r="M177" s="64"/>
      <c r="N177" s="96"/>
    </row>
    <row r="178" spans="1:14" x14ac:dyDescent="0.25">
      <c r="A178" s="66" t="s">
        <v>289</v>
      </c>
      <c r="B178" s="83" t="s">
        <v>146</v>
      </c>
      <c r="C178" s="330">
        <v>0</v>
      </c>
      <c r="E178" s="94"/>
      <c r="F178" s="203">
        <f t="shared" si="45"/>
        <v>0</v>
      </c>
      <c r="G178" s="92"/>
      <c r="H178" s="64"/>
      <c r="L178" s="64"/>
      <c r="M178" s="64"/>
      <c r="N178" s="96"/>
    </row>
    <row r="179" spans="1:14" x14ac:dyDescent="0.25">
      <c r="A179" s="66" t="s">
        <v>10</v>
      </c>
      <c r="B179" s="100" t="s">
        <v>148</v>
      </c>
      <c r="C179" s="193">
        <f>SUM(C174:C178)</f>
        <v>33809.145323055774</v>
      </c>
      <c r="E179" s="94"/>
      <c r="F179" s="204">
        <f>SUM(F174:F178)</f>
        <v>0.96735792049044855</v>
      </c>
      <c r="G179" s="92"/>
      <c r="H179" s="64"/>
      <c r="L179" s="64"/>
      <c r="M179" s="64"/>
      <c r="N179" s="96"/>
    </row>
    <row r="180" spans="1:14" outlineLevel="1" x14ac:dyDescent="0.25">
      <c r="A180" s="66" t="s">
        <v>290</v>
      </c>
      <c r="B180" s="106" t="s">
        <v>291</v>
      </c>
      <c r="C180" s="331">
        <f>C175</f>
        <v>3237.4993549820429</v>
      </c>
      <c r="E180" s="94"/>
      <c r="F180" s="203">
        <f t="shared" si="45"/>
        <v>9.5758095155817666E-2</v>
      </c>
      <c r="G180" s="92"/>
      <c r="H180" s="64"/>
      <c r="L180" s="64"/>
      <c r="M180" s="64"/>
      <c r="N180" s="96"/>
    </row>
    <row r="181" spans="1:14" s="106" customFormat="1" ht="30" outlineLevel="1" x14ac:dyDescent="0.25">
      <c r="A181" s="66" t="s">
        <v>292</v>
      </c>
      <c r="B181" s="106" t="s">
        <v>293</v>
      </c>
      <c r="C181" s="331"/>
      <c r="F181" s="203">
        <f t="shared" si="45"/>
        <v>0</v>
      </c>
    </row>
    <row r="182" spans="1:14" ht="30" outlineLevel="1" x14ac:dyDescent="0.25">
      <c r="A182" s="66" t="s">
        <v>294</v>
      </c>
      <c r="B182" s="106" t="s">
        <v>295</v>
      </c>
      <c r="C182" s="331"/>
      <c r="E182" s="94"/>
      <c r="F182" s="203">
        <f t="shared" si="45"/>
        <v>0</v>
      </c>
      <c r="G182" s="92"/>
      <c r="H182" s="64"/>
      <c r="L182" s="64"/>
      <c r="M182" s="64"/>
      <c r="N182" s="96"/>
    </row>
    <row r="183" spans="1:14" outlineLevel="1" x14ac:dyDescent="0.25">
      <c r="A183" s="66" t="s">
        <v>296</v>
      </c>
      <c r="B183" s="106" t="s">
        <v>297</v>
      </c>
      <c r="C183" s="331"/>
      <c r="E183" s="94"/>
      <c r="F183" s="203">
        <f t="shared" si="45"/>
        <v>0</v>
      </c>
      <c r="G183" s="92"/>
      <c r="H183" s="64"/>
      <c r="L183" s="64"/>
      <c r="M183" s="64"/>
      <c r="N183" s="96"/>
    </row>
    <row r="184" spans="1:14" s="106" customFormat="1" ht="30" outlineLevel="1" x14ac:dyDescent="0.25">
      <c r="A184" s="66" t="s">
        <v>298</v>
      </c>
      <c r="B184" s="106" t="s">
        <v>299</v>
      </c>
      <c r="C184" s="331"/>
      <c r="F184" s="203">
        <f t="shared" si="45"/>
        <v>0</v>
      </c>
    </row>
    <row r="185" spans="1:14" ht="30" outlineLevel="1" x14ac:dyDescent="0.25">
      <c r="A185" s="66" t="s">
        <v>300</v>
      </c>
      <c r="B185" s="106" t="s">
        <v>301</v>
      </c>
      <c r="C185" s="331"/>
      <c r="E185" s="94"/>
      <c r="F185" s="203">
        <f t="shared" si="45"/>
        <v>0</v>
      </c>
      <c r="G185" s="92"/>
      <c r="H185" s="64"/>
      <c r="L185" s="64"/>
      <c r="M185" s="64"/>
      <c r="N185" s="96"/>
    </row>
    <row r="186" spans="1:14" outlineLevel="1" x14ac:dyDescent="0.25">
      <c r="A186" s="66" t="s">
        <v>302</v>
      </c>
      <c r="B186" s="106" t="s">
        <v>303</v>
      </c>
      <c r="C186" s="331"/>
      <c r="E186" s="94"/>
      <c r="F186" s="203">
        <f t="shared" si="45"/>
        <v>0</v>
      </c>
      <c r="G186" s="92"/>
      <c r="H186" s="64"/>
      <c r="L186" s="64"/>
      <c r="M186" s="64"/>
      <c r="N186" s="96"/>
    </row>
    <row r="187" spans="1:14" outlineLevel="1" x14ac:dyDescent="0.25">
      <c r="A187" s="66" t="s">
        <v>304</v>
      </c>
      <c r="B187" s="106" t="s">
        <v>305</v>
      </c>
      <c r="C187" s="331">
        <f>C177</f>
        <v>29258.998452217456</v>
      </c>
      <c r="E187" s="94"/>
      <c r="F187" s="203">
        <f t="shared" si="45"/>
        <v>0.86541668452839016</v>
      </c>
      <c r="G187" s="92"/>
      <c r="H187" s="64"/>
      <c r="L187" s="64"/>
      <c r="M187" s="64"/>
      <c r="N187" s="96"/>
    </row>
    <row r="188" spans="1:14" outlineLevel="1" x14ac:dyDescent="0.25">
      <c r="A188" s="66" t="s">
        <v>306</v>
      </c>
      <c r="B188" s="106"/>
      <c r="E188" s="94"/>
      <c r="F188" s="92"/>
      <c r="G188" s="92"/>
      <c r="H188" s="64"/>
      <c r="L188" s="64"/>
      <c r="M188" s="64"/>
      <c r="N188" s="96"/>
    </row>
    <row r="189" spans="1:14" outlineLevel="1" x14ac:dyDescent="0.25">
      <c r="A189" s="66" t="s">
        <v>307</v>
      </c>
      <c r="B189" s="106"/>
      <c r="E189" s="94"/>
      <c r="F189" s="92"/>
      <c r="G189" s="92"/>
      <c r="H189" s="64"/>
      <c r="L189" s="64"/>
      <c r="M189" s="64"/>
      <c r="N189" s="96"/>
    </row>
    <row r="190" spans="1:14" outlineLevel="1" x14ac:dyDescent="0.25">
      <c r="A190" s="66" t="s">
        <v>308</v>
      </c>
      <c r="B190" s="106"/>
      <c r="E190" s="94"/>
      <c r="F190" s="92"/>
      <c r="G190" s="92"/>
      <c r="H190" s="64"/>
      <c r="L190" s="64"/>
      <c r="M190" s="64"/>
      <c r="N190" s="96"/>
    </row>
    <row r="191" spans="1:14" outlineLevel="1" x14ac:dyDescent="0.25">
      <c r="A191" s="66" t="s">
        <v>309</v>
      </c>
      <c r="B191" s="95"/>
      <c r="E191" s="94"/>
      <c r="F191" s="92"/>
      <c r="G191" s="92"/>
      <c r="H191" s="64"/>
      <c r="L191" s="64"/>
      <c r="M191" s="64"/>
      <c r="N191" s="96"/>
    </row>
    <row r="192" spans="1:14" ht="15" customHeight="1" x14ac:dyDescent="0.25">
      <c r="A192" s="85"/>
      <c r="B192" s="86" t="s">
        <v>310</v>
      </c>
      <c r="C192" s="85" t="s">
        <v>113</v>
      </c>
      <c r="D192" s="85"/>
      <c r="E192" s="87"/>
      <c r="F192" s="88" t="s">
        <v>282</v>
      </c>
      <c r="G192" s="88"/>
      <c r="H192" s="64"/>
      <c r="L192" s="64"/>
      <c r="M192" s="64"/>
      <c r="N192" s="96"/>
    </row>
    <row r="193" spans="1:14" x14ac:dyDescent="0.25">
      <c r="A193" s="66" t="s">
        <v>311</v>
      </c>
      <c r="B193" s="83" t="s">
        <v>312</v>
      </c>
      <c r="C193" s="330">
        <f>26468.2333833735+C174</f>
        <v>26677.280089444608</v>
      </c>
      <c r="E193" s="91"/>
      <c r="F193" s="203">
        <f t="shared" ref="F193:F206" si="46">IF($C$208=0,"",IF(C193="[for completion]","",C193/$C$208))</f>
        <v>0.78905514571681168</v>
      </c>
      <c r="G193" s="92"/>
      <c r="H193" s="64"/>
      <c r="L193" s="64"/>
      <c r="M193" s="64"/>
      <c r="N193" s="96"/>
    </row>
    <row r="194" spans="1:14" x14ac:dyDescent="0.25">
      <c r="A194" s="66" t="s">
        <v>313</v>
      </c>
      <c r="B194" s="83" t="s">
        <v>314</v>
      </c>
      <c r="C194" s="330">
        <v>6388.6307832734228</v>
      </c>
      <c r="E194" s="94"/>
      <c r="F194" s="203">
        <f t="shared" si="46"/>
        <v>0.18896161740346548</v>
      </c>
      <c r="G194" s="94"/>
      <c r="H194" s="64"/>
      <c r="L194" s="64"/>
      <c r="M194" s="64"/>
      <c r="N194" s="96"/>
    </row>
    <row r="195" spans="1:14" x14ac:dyDescent="0.25">
      <c r="A195" s="66" t="s">
        <v>315</v>
      </c>
      <c r="B195" s="83" t="s">
        <v>316</v>
      </c>
      <c r="C195" s="330">
        <v>577.35065513089455</v>
      </c>
      <c r="E195" s="94"/>
      <c r="F195" s="203">
        <f t="shared" si="46"/>
        <v>1.7076759841579824E-2</v>
      </c>
      <c r="G195" s="94"/>
      <c r="H195" s="64"/>
      <c r="L195" s="64"/>
      <c r="M195" s="64"/>
      <c r="N195" s="96"/>
    </row>
    <row r="196" spans="1:14" x14ac:dyDescent="0.25">
      <c r="A196" s="66" t="s">
        <v>317</v>
      </c>
      <c r="B196" s="83" t="s">
        <v>318</v>
      </c>
      <c r="C196" s="330">
        <v>165.88379520681298</v>
      </c>
      <c r="E196" s="94"/>
      <c r="F196" s="203">
        <f t="shared" si="46"/>
        <v>4.9064770381430055E-3</v>
      </c>
      <c r="G196" s="94"/>
      <c r="H196" s="64"/>
      <c r="L196" s="64"/>
      <c r="M196" s="64"/>
      <c r="N196" s="96"/>
    </row>
    <row r="197" spans="1:14" x14ac:dyDescent="0.25">
      <c r="A197" s="66" t="s">
        <v>319</v>
      </c>
      <c r="B197" s="83" t="s">
        <v>320</v>
      </c>
      <c r="C197" s="330">
        <v>0</v>
      </c>
      <c r="E197" s="94"/>
      <c r="F197" s="203">
        <f t="shared" si="46"/>
        <v>0</v>
      </c>
      <c r="G197" s="94"/>
      <c r="H197" s="64"/>
      <c r="L197" s="64"/>
      <c r="M197" s="64"/>
      <c r="N197" s="96"/>
    </row>
    <row r="198" spans="1:14" x14ac:dyDescent="0.25">
      <c r="A198" s="66" t="s">
        <v>321</v>
      </c>
      <c r="B198" s="83" t="s">
        <v>322</v>
      </c>
      <c r="C198" s="191">
        <v>0</v>
      </c>
      <c r="E198" s="94"/>
      <c r="F198" s="203">
        <f t="shared" si="46"/>
        <v>0</v>
      </c>
      <c r="G198" s="94"/>
      <c r="H198" s="64"/>
      <c r="L198" s="64"/>
      <c r="M198" s="64"/>
      <c r="N198" s="96"/>
    </row>
    <row r="199" spans="1:14" x14ac:dyDescent="0.25">
      <c r="A199" s="66" t="s">
        <v>323</v>
      </c>
      <c r="B199" s="83" t="s">
        <v>324</v>
      </c>
      <c r="C199" s="191">
        <v>0</v>
      </c>
      <c r="E199" s="94"/>
      <c r="F199" s="203">
        <f t="shared" si="46"/>
        <v>0</v>
      </c>
      <c r="G199" s="94"/>
      <c r="H199" s="64"/>
      <c r="L199" s="64"/>
      <c r="M199" s="64"/>
      <c r="N199" s="96"/>
    </row>
    <row r="200" spans="1:14" x14ac:dyDescent="0.25">
      <c r="A200" s="66" t="s">
        <v>325</v>
      </c>
      <c r="B200" s="83" t="s">
        <v>12</v>
      </c>
      <c r="C200" s="191">
        <v>0</v>
      </c>
      <c r="E200" s="94"/>
      <c r="F200" s="203">
        <f t="shared" si="46"/>
        <v>0</v>
      </c>
      <c r="G200" s="94"/>
      <c r="H200" s="64"/>
      <c r="L200" s="64"/>
      <c r="M200" s="64"/>
      <c r="N200" s="96"/>
    </row>
    <row r="201" spans="1:14" x14ac:dyDescent="0.25">
      <c r="A201" s="66" t="s">
        <v>326</v>
      </c>
      <c r="B201" s="83" t="s">
        <v>327</v>
      </c>
      <c r="C201" s="191">
        <v>0</v>
      </c>
      <c r="E201" s="94"/>
      <c r="F201" s="203">
        <f t="shared" si="46"/>
        <v>0</v>
      </c>
      <c r="G201" s="94"/>
      <c r="H201" s="64"/>
      <c r="L201" s="64"/>
      <c r="M201" s="64"/>
      <c r="N201" s="96"/>
    </row>
    <row r="202" spans="1:14" x14ac:dyDescent="0.25">
      <c r="A202" s="66" t="s">
        <v>328</v>
      </c>
      <c r="B202" s="83" t="s">
        <v>329</v>
      </c>
      <c r="C202" s="191">
        <v>0</v>
      </c>
      <c r="E202" s="94"/>
      <c r="F202" s="203">
        <f t="shared" si="46"/>
        <v>0</v>
      </c>
      <c r="G202" s="94"/>
      <c r="H202" s="64"/>
      <c r="L202" s="64"/>
      <c r="M202" s="64"/>
      <c r="N202" s="96"/>
    </row>
    <row r="203" spans="1:14" x14ac:dyDescent="0.25">
      <c r="A203" s="66" t="s">
        <v>330</v>
      </c>
      <c r="B203" s="83" t="s">
        <v>331</v>
      </c>
      <c r="C203" s="191">
        <v>0</v>
      </c>
      <c r="E203" s="94"/>
      <c r="F203" s="203">
        <f t="shared" si="46"/>
        <v>0</v>
      </c>
      <c r="G203" s="94"/>
      <c r="H203" s="64"/>
      <c r="L203" s="64"/>
      <c r="M203" s="64"/>
      <c r="N203" s="96"/>
    </row>
    <row r="204" spans="1:14" x14ac:dyDescent="0.25">
      <c r="A204" s="66" t="s">
        <v>332</v>
      </c>
      <c r="B204" s="83" t="s">
        <v>333</v>
      </c>
      <c r="C204" s="191">
        <v>0</v>
      </c>
      <c r="E204" s="94"/>
      <c r="F204" s="203">
        <f t="shared" si="46"/>
        <v>0</v>
      </c>
      <c r="G204" s="94"/>
      <c r="H204" s="64"/>
      <c r="L204" s="64"/>
      <c r="M204" s="64"/>
      <c r="N204" s="96"/>
    </row>
    <row r="205" spans="1:14" x14ac:dyDescent="0.25">
      <c r="A205" s="66" t="s">
        <v>334</v>
      </c>
      <c r="B205" s="83" t="s">
        <v>335</v>
      </c>
      <c r="C205" s="191">
        <v>0</v>
      </c>
      <c r="E205" s="94"/>
      <c r="F205" s="203">
        <f t="shared" si="46"/>
        <v>0</v>
      </c>
      <c r="G205" s="94"/>
      <c r="H205" s="64"/>
      <c r="L205" s="64"/>
      <c r="M205" s="64"/>
      <c r="N205" s="96"/>
    </row>
    <row r="206" spans="1:14" x14ac:dyDescent="0.25">
      <c r="A206" s="66" t="s">
        <v>336</v>
      </c>
      <c r="B206" s="83" t="s">
        <v>146</v>
      </c>
      <c r="C206" s="191">
        <v>0</v>
      </c>
      <c r="E206" s="94"/>
      <c r="F206" s="203">
        <f t="shared" si="46"/>
        <v>0</v>
      </c>
      <c r="G206" s="94"/>
      <c r="H206" s="64"/>
      <c r="L206" s="64"/>
      <c r="M206" s="64"/>
      <c r="N206" s="96"/>
    </row>
    <row r="207" spans="1:14" x14ac:dyDescent="0.25">
      <c r="A207" s="66" t="s">
        <v>337</v>
      </c>
      <c r="B207" s="93" t="s">
        <v>338</v>
      </c>
      <c r="C207" s="191"/>
      <c r="E207" s="94"/>
      <c r="F207" s="203"/>
      <c r="G207" s="94"/>
      <c r="H207" s="64"/>
      <c r="L207" s="64"/>
      <c r="M207" s="64"/>
      <c r="N207" s="96"/>
    </row>
    <row r="208" spans="1:14" x14ac:dyDescent="0.25">
      <c r="A208" s="66" t="s">
        <v>339</v>
      </c>
      <c r="B208" s="100" t="s">
        <v>148</v>
      </c>
      <c r="C208" s="193">
        <f>SUM(C193:C206)</f>
        <v>33809.145323055738</v>
      </c>
      <c r="D208" s="83"/>
      <c r="E208" s="94"/>
      <c r="F208" s="204">
        <f>SUM(F193:F206)</f>
        <v>1</v>
      </c>
      <c r="G208" s="94"/>
      <c r="H208" s="64"/>
      <c r="L208" s="64"/>
      <c r="M208" s="64"/>
      <c r="N208" s="96"/>
    </row>
    <row r="209" spans="1:14" outlineLevel="1" x14ac:dyDescent="0.25">
      <c r="A209" s="66" t="s">
        <v>340</v>
      </c>
      <c r="B209" s="95" t="s">
        <v>150</v>
      </c>
      <c r="C209" s="191"/>
      <c r="E209" s="94"/>
      <c r="F209" s="203">
        <f>IF($C$208=0,"",IF(C209="[for completion]","",C209/$C$208))</f>
        <v>0</v>
      </c>
      <c r="G209" s="94"/>
      <c r="H209" s="64"/>
      <c r="L209" s="64"/>
      <c r="M209" s="64"/>
      <c r="N209" s="96"/>
    </row>
    <row r="210" spans="1:14" outlineLevel="1" x14ac:dyDescent="0.25">
      <c r="A210" s="66" t="s">
        <v>341</v>
      </c>
      <c r="B210" s="95" t="s">
        <v>150</v>
      </c>
      <c r="C210" s="191"/>
      <c r="E210" s="94"/>
      <c r="F210" s="203">
        <f t="shared" ref="F210:F215" si="47">IF($C$208=0,"",IF(C210="[for completion]","",C210/$C$208))</f>
        <v>0</v>
      </c>
      <c r="G210" s="94"/>
      <c r="H210" s="64"/>
      <c r="L210" s="64"/>
      <c r="M210" s="64"/>
      <c r="N210" s="96"/>
    </row>
    <row r="211" spans="1:14" outlineLevel="1" x14ac:dyDescent="0.25">
      <c r="A211" s="66" t="s">
        <v>342</v>
      </c>
      <c r="B211" s="95" t="s">
        <v>150</v>
      </c>
      <c r="C211" s="191"/>
      <c r="E211" s="94"/>
      <c r="F211" s="203">
        <f t="shared" si="47"/>
        <v>0</v>
      </c>
      <c r="G211" s="94"/>
      <c r="H211" s="64"/>
      <c r="L211" s="64"/>
      <c r="M211" s="64"/>
      <c r="N211" s="96"/>
    </row>
    <row r="212" spans="1:14" outlineLevel="1" x14ac:dyDescent="0.25">
      <c r="A212" s="66" t="s">
        <v>343</v>
      </c>
      <c r="B212" s="95" t="s">
        <v>150</v>
      </c>
      <c r="C212" s="191"/>
      <c r="E212" s="94"/>
      <c r="F212" s="203">
        <f t="shared" si="47"/>
        <v>0</v>
      </c>
      <c r="G212" s="94"/>
      <c r="H212" s="64"/>
      <c r="L212" s="64"/>
      <c r="M212" s="64"/>
      <c r="N212" s="96"/>
    </row>
    <row r="213" spans="1:14" outlineLevel="1" x14ac:dyDescent="0.25">
      <c r="A213" s="66" t="s">
        <v>344</v>
      </c>
      <c r="B213" s="95" t="s">
        <v>150</v>
      </c>
      <c r="C213" s="191"/>
      <c r="E213" s="94"/>
      <c r="F213" s="203">
        <f t="shared" si="47"/>
        <v>0</v>
      </c>
      <c r="G213" s="94"/>
      <c r="H213" s="64"/>
      <c r="L213" s="64"/>
      <c r="M213" s="64"/>
      <c r="N213" s="96"/>
    </row>
    <row r="214" spans="1:14" outlineLevel="1" x14ac:dyDescent="0.25">
      <c r="A214" s="66" t="s">
        <v>345</v>
      </c>
      <c r="B214" s="95" t="s">
        <v>150</v>
      </c>
      <c r="C214" s="191"/>
      <c r="E214" s="94"/>
      <c r="F214" s="203">
        <f t="shared" si="47"/>
        <v>0</v>
      </c>
      <c r="G214" s="94"/>
      <c r="H214" s="64"/>
      <c r="L214" s="64"/>
      <c r="M214" s="64"/>
      <c r="N214" s="96"/>
    </row>
    <row r="215" spans="1:14" outlineLevel="1" x14ac:dyDescent="0.25">
      <c r="A215" s="66" t="s">
        <v>346</v>
      </c>
      <c r="B215" s="95" t="s">
        <v>150</v>
      </c>
      <c r="C215" s="191"/>
      <c r="E215" s="94"/>
      <c r="F215" s="203">
        <f t="shared" si="47"/>
        <v>0</v>
      </c>
      <c r="G215" s="94"/>
      <c r="H215" s="64"/>
      <c r="L215" s="64"/>
      <c r="M215" s="64"/>
      <c r="N215" s="96"/>
    </row>
    <row r="216" spans="1:14" ht="15" customHeight="1" x14ac:dyDescent="0.25">
      <c r="A216" s="85"/>
      <c r="B216" s="86" t="s">
        <v>347</v>
      </c>
      <c r="C216" s="85" t="s">
        <v>113</v>
      </c>
      <c r="D216" s="85"/>
      <c r="E216" s="87"/>
      <c r="F216" s="88" t="s">
        <v>136</v>
      </c>
      <c r="G216" s="88" t="s">
        <v>269</v>
      </c>
      <c r="H216" s="64"/>
      <c r="L216" s="64"/>
      <c r="M216" s="64"/>
      <c r="N216" s="96"/>
    </row>
    <row r="217" spans="1:14" x14ac:dyDescent="0.25">
      <c r="A217" s="66" t="s">
        <v>348</v>
      </c>
      <c r="B217" s="62" t="s">
        <v>349</v>
      </c>
      <c r="C217" s="191">
        <v>0</v>
      </c>
      <c r="E217" s="104"/>
      <c r="F217" s="203">
        <f>IF($C$38=0,"",IF(C217="[for completion]","",IF(C217="","",C217/$C$38)))</f>
        <v>0</v>
      </c>
      <c r="G217" s="203">
        <f>IF($C$39=0,"",IF(C217="[for completion]","",IF(C217="","",C217/$C$39)))</f>
        <v>0</v>
      </c>
      <c r="H217" s="64"/>
      <c r="L217" s="64"/>
      <c r="M217" s="64"/>
      <c r="N217" s="96"/>
    </row>
    <row r="218" spans="1:14" x14ac:dyDescent="0.25">
      <c r="A218" s="66" t="s">
        <v>350</v>
      </c>
      <c r="B218" s="62" t="s">
        <v>351</v>
      </c>
      <c r="C218" s="330">
        <f>C179</f>
        <v>33809.145323055774</v>
      </c>
      <c r="E218" s="104"/>
      <c r="F218" s="203">
        <f t="shared" ref="F218:F219" si="48">IF($C$38=0,"",IF(C218="[for completion]","",IF(C218="","",C218/$C$38)))</f>
        <v>0.33031590784655812</v>
      </c>
      <c r="G218" s="203">
        <f t="shared" ref="G218:G219" si="49">IF($C$39=0,"",IF(C218="[for completion]","",IF(C218="","",C218/$C$39)))</f>
        <v>0.49324138308913906</v>
      </c>
      <c r="H218" s="64"/>
      <c r="L218" s="64"/>
      <c r="M218" s="64"/>
      <c r="N218" s="96"/>
    </row>
    <row r="219" spans="1:14" x14ac:dyDescent="0.25">
      <c r="A219" s="66" t="s">
        <v>352</v>
      </c>
      <c r="B219" s="62" t="s">
        <v>146</v>
      </c>
      <c r="C219" s="191">
        <v>0</v>
      </c>
      <c r="E219" s="104"/>
      <c r="F219" s="203">
        <f t="shared" si="48"/>
        <v>0</v>
      </c>
      <c r="G219" s="203">
        <f t="shared" si="49"/>
        <v>0</v>
      </c>
      <c r="H219" s="64"/>
      <c r="L219" s="64"/>
      <c r="M219" s="64"/>
      <c r="N219" s="96"/>
    </row>
    <row r="220" spans="1:14" x14ac:dyDescent="0.25">
      <c r="A220" s="66" t="s">
        <v>353</v>
      </c>
      <c r="B220" s="100" t="s">
        <v>148</v>
      </c>
      <c r="C220" s="191">
        <f>SUM(C217:C219)</f>
        <v>33809.145323055774</v>
      </c>
      <c r="E220" s="104"/>
      <c r="F220" s="185">
        <f>SUM(F217:F219)</f>
        <v>0.33031590784655812</v>
      </c>
      <c r="G220" s="185">
        <f>SUM(G217:G219)</f>
        <v>0.49324138308913906</v>
      </c>
      <c r="H220" s="64"/>
      <c r="L220" s="64"/>
      <c r="M220" s="64"/>
      <c r="N220" s="96"/>
    </row>
    <row r="221" spans="1:14" outlineLevel="1" x14ac:dyDescent="0.25">
      <c r="A221" s="66" t="s">
        <v>354</v>
      </c>
      <c r="B221" s="95" t="s">
        <v>150</v>
      </c>
      <c r="C221" s="191"/>
      <c r="E221" s="104"/>
      <c r="F221" s="203" t="str">
        <f t="shared" ref="F221:F227" si="50">IF($C$38=0,"",IF(C221="[for completion]","",IF(C221="","",C221/$C$38)))</f>
        <v/>
      </c>
      <c r="G221" s="203" t="str">
        <f t="shared" ref="G221:G227" si="51">IF($C$39=0,"",IF(C221="[for completion]","",IF(C221="","",C221/$C$39)))</f>
        <v/>
      </c>
      <c r="H221" s="64"/>
      <c r="L221" s="64"/>
      <c r="M221" s="64"/>
      <c r="N221" s="96"/>
    </row>
    <row r="222" spans="1:14" outlineLevel="1" x14ac:dyDescent="0.25">
      <c r="A222" s="66" t="s">
        <v>355</v>
      </c>
      <c r="B222" s="95" t="s">
        <v>150</v>
      </c>
      <c r="C222" s="191"/>
      <c r="E222" s="104"/>
      <c r="F222" s="203" t="str">
        <f t="shared" si="50"/>
        <v/>
      </c>
      <c r="G222" s="203" t="str">
        <f t="shared" si="51"/>
        <v/>
      </c>
      <c r="H222" s="64"/>
      <c r="L222" s="64"/>
      <c r="M222" s="64"/>
      <c r="N222" s="96"/>
    </row>
    <row r="223" spans="1:14" outlineLevel="1" x14ac:dyDescent="0.25">
      <c r="A223" s="66" t="s">
        <v>356</v>
      </c>
      <c r="B223" s="95" t="s">
        <v>150</v>
      </c>
      <c r="C223" s="191"/>
      <c r="E223" s="104"/>
      <c r="F223" s="203" t="str">
        <f t="shared" si="50"/>
        <v/>
      </c>
      <c r="G223" s="203" t="str">
        <f t="shared" si="51"/>
        <v/>
      </c>
      <c r="H223" s="64"/>
      <c r="L223" s="64"/>
      <c r="M223" s="64"/>
      <c r="N223" s="96"/>
    </row>
    <row r="224" spans="1:14" outlineLevel="1" x14ac:dyDescent="0.25">
      <c r="A224" s="66" t="s">
        <v>357</v>
      </c>
      <c r="B224" s="95" t="s">
        <v>150</v>
      </c>
      <c r="C224" s="191"/>
      <c r="E224" s="104"/>
      <c r="F224" s="203" t="str">
        <f t="shared" si="50"/>
        <v/>
      </c>
      <c r="G224" s="203" t="str">
        <f t="shared" si="51"/>
        <v/>
      </c>
      <c r="H224" s="64"/>
      <c r="L224" s="64"/>
      <c r="M224" s="64"/>
      <c r="N224" s="96"/>
    </row>
    <row r="225" spans="1:14" outlineLevel="1" x14ac:dyDescent="0.25">
      <c r="A225" s="66" t="s">
        <v>358</v>
      </c>
      <c r="B225" s="95" t="s">
        <v>150</v>
      </c>
      <c r="C225" s="191"/>
      <c r="E225" s="104"/>
      <c r="F225" s="203" t="str">
        <f t="shared" si="50"/>
        <v/>
      </c>
      <c r="G225" s="203" t="str">
        <f t="shared" si="51"/>
        <v/>
      </c>
      <c r="H225" s="64"/>
      <c r="L225" s="64"/>
      <c r="M225" s="64"/>
    </row>
    <row r="226" spans="1:14" outlineLevel="1" x14ac:dyDescent="0.25">
      <c r="A226" s="66" t="s">
        <v>359</v>
      </c>
      <c r="B226" s="95" t="s">
        <v>150</v>
      </c>
      <c r="C226" s="191"/>
      <c r="E226" s="83"/>
      <c r="F226" s="203" t="str">
        <f t="shared" si="50"/>
        <v/>
      </c>
      <c r="G226" s="203" t="str">
        <f t="shared" si="51"/>
        <v/>
      </c>
      <c r="H226" s="64"/>
      <c r="L226" s="64"/>
      <c r="M226" s="64"/>
    </row>
    <row r="227" spans="1:14" outlineLevel="1" x14ac:dyDescent="0.25">
      <c r="A227" s="66" t="s">
        <v>360</v>
      </c>
      <c r="B227" s="95" t="s">
        <v>150</v>
      </c>
      <c r="C227" s="191"/>
      <c r="E227" s="104"/>
      <c r="F227" s="203" t="str">
        <f t="shared" si="50"/>
        <v/>
      </c>
      <c r="G227" s="203" t="str">
        <f t="shared" si="51"/>
        <v/>
      </c>
      <c r="H227" s="64"/>
      <c r="L227" s="64"/>
      <c r="M227" s="64"/>
    </row>
    <row r="228" spans="1:14" ht="15" customHeight="1" x14ac:dyDescent="0.25">
      <c r="A228" s="85"/>
      <c r="B228" s="86" t="s">
        <v>361</v>
      </c>
      <c r="C228" s="85"/>
      <c r="D228" s="85"/>
      <c r="E228" s="87"/>
      <c r="F228" s="88"/>
      <c r="G228" s="88"/>
      <c r="H228" s="64"/>
      <c r="L228" s="64"/>
      <c r="M228" s="64"/>
    </row>
    <row r="229" spans="1:14" x14ac:dyDescent="0.25">
      <c r="A229" s="66" t="s">
        <v>362</v>
      </c>
      <c r="B229" s="83" t="s">
        <v>363</v>
      </c>
      <c r="C229" s="332" t="s">
        <v>2721</v>
      </c>
      <c r="H229" s="64"/>
      <c r="L229" s="64"/>
      <c r="M229" s="64"/>
    </row>
    <row r="230" spans="1:14" ht="15" customHeight="1" x14ac:dyDescent="0.25">
      <c r="A230" s="85"/>
      <c r="B230" s="86" t="s">
        <v>364</v>
      </c>
      <c r="C230" s="85"/>
      <c r="D230" s="85"/>
      <c r="E230" s="87"/>
      <c r="F230" s="88"/>
      <c r="G230" s="88"/>
      <c r="H230" s="64"/>
      <c r="L230" s="64"/>
      <c r="M230" s="64"/>
    </row>
    <row r="231" spans="1:14" x14ac:dyDescent="0.25">
      <c r="A231" s="66" t="s">
        <v>11</v>
      </c>
      <c r="B231" s="66" t="s">
        <v>1420</v>
      </c>
      <c r="C231" s="191">
        <v>0</v>
      </c>
      <c r="E231" s="83"/>
      <c r="H231" s="64"/>
      <c r="L231" s="64"/>
      <c r="M231" s="64"/>
    </row>
    <row r="232" spans="1:14" x14ac:dyDescent="0.25">
      <c r="A232" s="66" t="s">
        <v>365</v>
      </c>
      <c r="B232" s="107" t="s">
        <v>366</v>
      </c>
      <c r="C232" s="191">
        <v>0</v>
      </c>
      <c r="E232" s="83"/>
      <c r="H232" s="64"/>
      <c r="L232" s="64"/>
      <c r="M232" s="64"/>
    </row>
    <row r="233" spans="1:14" x14ac:dyDescent="0.25">
      <c r="A233" s="66" t="s">
        <v>367</v>
      </c>
      <c r="B233" s="107" t="s">
        <v>368</v>
      </c>
      <c r="C233" s="191">
        <v>0</v>
      </c>
      <c r="E233" s="83"/>
      <c r="H233" s="64"/>
      <c r="L233" s="64"/>
      <c r="M233" s="64"/>
    </row>
    <row r="234" spans="1:14" outlineLevel="1" x14ac:dyDescent="0.25">
      <c r="A234" s="66" t="s">
        <v>369</v>
      </c>
      <c r="B234" s="81" t="s">
        <v>370</v>
      </c>
      <c r="C234" s="193"/>
      <c r="D234" s="83"/>
      <c r="E234" s="83"/>
      <c r="H234" s="64"/>
      <c r="L234" s="64"/>
      <c r="M234" s="64"/>
    </row>
    <row r="235" spans="1:14" outlineLevel="1" x14ac:dyDescent="0.25">
      <c r="A235" s="66" t="s">
        <v>371</v>
      </c>
      <c r="B235" s="81" t="s">
        <v>372</v>
      </c>
      <c r="C235" s="193"/>
      <c r="D235" s="83"/>
      <c r="E235" s="83"/>
      <c r="H235" s="64"/>
      <c r="L235" s="64"/>
      <c r="M235" s="64"/>
    </row>
    <row r="236" spans="1:14" outlineLevel="1" x14ac:dyDescent="0.25">
      <c r="A236" s="66" t="s">
        <v>373</v>
      </c>
      <c r="B236" s="81" t="s">
        <v>374</v>
      </c>
      <c r="C236" s="236"/>
      <c r="D236" s="83"/>
      <c r="E236" s="83"/>
      <c r="H236" s="64"/>
      <c r="L236" s="64"/>
      <c r="M236" s="64"/>
    </row>
    <row r="237" spans="1:14" outlineLevel="1" x14ac:dyDescent="0.25">
      <c r="A237" s="66" t="s">
        <v>375</v>
      </c>
      <c r="C237" s="83"/>
      <c r="D237" s="83"/>
      <c r="E237" s="83"/>
      <c r="H237" s="64"/>
      <c r="L237" s="64"/>
      <c r="M237" s="64"/>
    </row>
    <row r="238" spans="1:14" outlineLevel="1" x14ac:dyDescent="0.25">
      <c r="A238" s="66" t="s">
        <v>376</v>
      </c>
      <c r="C238" s="83"/>
      <c r="D238" s="83"/>
      <c r="E238" s="83"/>
      <c r="H238" s="64"/>
      <c r="L238" s="64"/>
      <c r="M238" s="64"/>
    </row>
    <row r="239" spans="1:14" outlineLevel="1" x14ac:dyDescent="0.25">
      <c r="A239" s="85"/>
      <c r="B239" s="86" t="s">
        <v>2357</v>
      </c>
      <c r="C239" s="85"/>
      <c r="D239" s="85"/>
      <c r="E239" s="87"/>
      <c r="F239" s="88"/>
      <c r="G239" s="88"/>
      <c r="H239" s="64"/>
      <c r="K239" s="108"/>
      <c r="L239" s="108"/>
      <c r="M239" s="108"/>
      <c r="N239" s="108"/>
    </row>
    <row r="240" spans="1:14" ht="30" outlineLevel="1" x14ac:dyDescent="0.25">
      <c r="A240" s="66" t="s">
        <v>1643</v>
      </c>
      <c r="B240" s="66" t="s">
        <v>2282</v>
      </c>
      <c r="C240" s="327" t="s">
        <v>2722</v>
      </c>
      <c r="D240" s="234"/>
      <c r="E240"/>
      <c r="F240"/>
      <c r="G240"/>
      <c r="H240" s="64"/>
      <c r="K240" s="108"/>
      <c r="L240" s="108"/>
      <c r="M240" s="108"/>
      <c r="N240" s="108"/>
    </row>
    <row r="241" spans="1:14" ht="30" outlineLevel="1" x14ac:dyDescent="0.25">
      <c r="A241" s="66" t="s">
        <v>1646</v>
      </c>
      <c r="B241" s="66" t="s">
        <v>2324</v>
      </c>
      <c r="C241" s="323" t="s">
        <v>83</v>
      </c>
      <c r="D241" s="234"/>
      <c r="E241"/>
      <c r="F241"/>
      <c r="G241"/>
      <c r="H241" s="64"/>
      <c r="K241" s="108"/>
      <c r="L241" s="108"/>
      <c r="M241" s="108"/>
      <c r="N241" s="108"/>
    </row>
    <row r="242" spans="1:14" outlineLevel="1" x14ac:dyDescent="0.25">
      <c r="A242" s="66" t="s">
        <v>2280</v>
      </c>
      <c r="B242" s="66" t="s">
        <v>1648</v>
      </c>
      <c r="C242" s="323" t="s">
        <v>1649</v>
      </c>
      <c r="D242" s="234"/>
      <c r="E242"/>
      <c r="F242"/>
      <c r="G242"/>
      <c r="H242" s="64"/>
      <c r="K242" s="108"/>
      <c r="L242" s="108"/>
      <c r="M242" s="108"/>
      <c r="N242" s="108"/>
    </row>
    <row r="243" spans="1:14" ht="45" outlineLevel="1" x14ac:dyDescent="0.25">
      <c r="A243" s="250" t="s">
        <v>2281</v>
      </c>
      <c r="B243" s="66" t="s">
        <v>1644</v>
      </c>
      <c r="C243" s="327" t="s">
        <v>1645</v>
      </c>
      <c r="D243" s="234"/>
      <c r="E243"/>
      <c r="F243"/>
      <c r="G243"/>
      <c r="H243" s="64"/>
      <c r="K243" s="108"/>
      <c r="L243" s="108"/>
      <c r="M243" s="108"/>
      <c r="N243" s="108"/>
    </row>
    <row r="244" spans="1:14" outlineLevel="1" x14ac:dyDescent="0.25">
      <c r="A244" s="66" t="s">
        <v>1650</v>
      </c>
      <c r="D244" s="234"/>
      <c r="E244"/>
      <c r="F244"/>
      <c r="G244"/>
      <c r="H244" s="64"/>
      <c r="K244" s="108"/>
      <c r="L244" s="108"/>
      <c r="M244" s="108"/>
      <c r="N244" s="108"/>
    </row>
    <row r="245" spans="1:14" outlineLevel="1" x14ac:dyDescent="0.25">
      <c r="A245" s="250" t="s">
        <v>1651</v>
      </c>
      <c r="D245" s="234"/>
      <c r="E245"/>
      <c r="F245"/>
      <c r="G245"/>
      <c r="H245" s="64"/>
      <c r="K245" s="108"/>
      <c r="L245" s="108"/>
      <c r="M245" s="108"/>
      <c r="N245" s="108"/>
    </row>
    <row r="246" spans="1:14" outlineLevel="1" x14ac:dyDescent="0.25">
      <c r="A246" s="250" t="s">
        <v>1647</v>
      </c>
      <c r="D246" s="234"/>
      <c r="E246"/>
      <c r="F246"/>
      <c r="G246"/>
      <c r="H246" s="64"/>
      <c r="K246" s="108"/>
      <c r="L246" s="108"/>
      <c r="M246" s="108"/>
      <c r="N246" s="108"/>
    </row>
    <row r="247" spans="1:14" outlineLevel="1" x14ac:dyDescent="0.25">
      <c r="A247" s="250" t="s">
        <v>1652</v>
      </c>
      <c r="D247" s="234"/>
      <c r="E247"/>
      <c r="F247"/>
      <c r="G247"/>
      <c r="H247" s="64"/>
      <c r="K247" s="108"/>
      <c r="L247" s="108"/>
      <c r="M247" s="108"/>
      <c r="N247" s="108"/>
    </row>
    <row r="248" spans="1:14" outlineLevel="1" x14ac:dyDescent="0.25">
      <c r="A248" s="250" t="s">
        <v>1653</v>
      </c>
      <c r="D248" s="234"/>
      <c r="E248"/>
      <c r="F248"/>
      <c r="G248"/>
      <c r="H248" s="64"/>
      <c r="K248" s="108"/>
      <c r="L248" s="108"/>
      <c r="M248" s="108"/>
      <c r="N248" s="108"/>
    </row>
    <row r="249" spans="1:14" outlineLevel="1" x14ac:dyDescent="0.25">
      <c r="A249" s="250" t="s">
        <v>1654</v>
      </c>
      <c r="D249" s="234"/>
      <c r="E249"/>
      <c r="F249"/>
      <c r="G249"/>
      <c r="H249" s="64"/>
      <c r="K249" s="108"/>
      <c r="L249" s="108"/>
      <c r="M249" s="108"/>
      <c r="N249" s="108"/>
    </row>
    <row r="250" spans="1:14" outlineLevel="1" x14ac:dyDescent="0.25">
      <c r="A250" s="250" t="s">
        <v>1655</v>
      </c>
      <c r="D250" s="234"/>
      <c r="E250"/>
      <c r="F250"/>
      <c r="G250"/>
      <c r="H250" s="64"/>
      <c r="K250" s="108"/>
      <c r="L250" s="108"/>
      <c r="M250" s="108"/>
      <c r="N250" s="108"/>
    </row>
    <row r="251" spans="1:14" outlineLevel="1" x14ac:dyDescent="0.25">
      <c r="A251" s="250" t="s">
        <v>1656</v>
      </c>
      <c r="D251" s="234"/>
      <c r="E251"/>
      <c r="F251"/>
      <c r="G251"/>
      <c r="H251" s="64"/>
      <c r="K251" s="108"/>
      <c r="L251" s="108"/>
      <c r="M251" s="108"/>
      <c r="N251" s="108"/>
    </row>
    <row r="252" spans="1:14" outlineLevel="1" x14ac:dyDescent="0.25">
      <c r="A252" s="250" t="s">
        <v>1657</v>
      </c>
      <c r="D252" s="234"/>
      <c r="E252"/>
      <c r="F252"/>
      <c r="G252"/>
      <c r="H252" s="64"/>
      <c r="K252" s="108"/>
      <c r="L252" s="108"/>
      <c r="M252" s="108"/>
      <c r="N252" s="108"/>
    </row>
    <row r="253" spans="1:14" outlineLevel="1" x14ac:dyDescent="0.25">
      <c r="A253" s="250" t="s">
        <v>1658</v>
      </c>
      <c r="D253" s="234"/>
      <c r="E253"/>
      <c r="F253"/>
      <c r="G253"/>
      <c r="H253" s="64"/>
      <c r="K253" s="108"/>
      <c r="L253" s="108"/>
      <c r="M253" s="108"/>
      <c r="N253" s="108"/>
    </row>
    <row r="254" spans="1:14" outlineLevel="1" x14ac:dyDescent="0.25">
      <c r="A254" s="250" t="s">
        <v>1659</v>
      </c>
      <c r="D254" s="234"/>
      <c r="E254"/>
      <c r="F254"/>
      <c r="G254"/>
      <c r="H254" s="64"/>
      <c r="K254" s="108"/>
      <c r="L254" s="108"/>
      <c r="M254" s="108"/>
      <c r="N254" s="108"/>
    </row>
    <row r="255" spans="1:14" outlineLevel="1" x14ac:dyDescent="0.25">
      <c r="A255" s="250" t="s">
        <v>1660</v>
      </c>
      <c r="D255" s="234"/>
      <c r="E255"/>
      <c r="F255"/>
      <c r="G255"/>
      <c r="H255" s="64"/>
      <c r="K255" s="108"/>
      <c r="L255" s="108"/>
      <c r="M255" s="108"/>
      <c r="N255" s="108"/>
    </row>
    <row r="256" spans="1:14" outlineLevel="1" x14ac:dyDescent="0.25">
      <c r="A256" s="250" t="s">
        <v>1661</v>
      </c>
      <c r="D256" s="234"/>
      <c r="E256"/>
      <c r="F256"/>
      <c r="G256"/>
      <c r="H256" s="64"/>
      <c r="K256" s="108"/>
      <c r="L256" s="108"/>
      <c r="M256" s="108"/>
      <c r="N256" s="108"/>
    </row>
    <row r="257" spans="1:14" outlineLevel="1" x14ac:dyDescent="0.25">
      <c r="A257" s="250" t="s">
        <v>1662</v>
      </c>
      <c r="D257" s="234"/>
      <c r="E257"/>
      <c r="F257"/>
      <c r="G257"/>
      <c r="H257" s="64"/>
      <c r="K257" s="108"/>
      <c r="L257" s="108"/>
      <c r="M257" s="108"/>
      <c r="N257" s="108"/>
    </row>
    <row r="258" spans="1:14" outlineLevel="1" x14ac:dyDescent="0.25">
      <c r="A258" s="250" t="s">
        <v>1663</v>
      </c>
      <c r="D258" s="234"/>
      <c r="E258"/>
      <c r="F258"/>
      <c r="G258"/>
      <c r="H258" s="64"/>
      <c r="K258" s="108"/>
      <c r="L258" s="108"/>
      <c r="M258" s="108"/>
      <c r="N258" s="108"/>
    </row>
    <row r="259" spans="1:14" outlineLevel="1" x14ac:dyDescent="0.25">
      <c r="A259" s="250" t="s">
        <v>1664</v>
      </c>
      <c r="D259" s="234"/>
      <c r="E259"/>
      <c r="F259"/>
      <c r="G259"/>
      <c r="H259" s="64"/>
      <c r="K259" s="108"/>
      <c r="L259" s="108"/>
      <c r="M259" s="108"/>
      <c r="N259" s="108"/>
    </row>
    <row r="260" spans="1:14" outlineLevel="1" x14ac:dyDescent="0.25">
      <c r="A260" s="250" t="s">
        <v>1665</v>
      </c>
      <c r="D260" s="234"/>
      <c r="E260"/>
      <c r="F260"/>
      <c r="G260"/>
      <c r="H260" s="64"/>
      <c r="K260" s="108"/>
      <c r="L260" s="108"/>
      <c r="M260" s="108"/>
      <c r="N260" s="108"/>
    </row>
    <row r="261" spans="1:14" outlineLevel="1" x14ac:dyDescent="0.25">
      <c r="A261" s="250" t="s">
        <v>1666</v>
      </c>
      <c r="D261" s="234"/>
      <c r="E261"/>
      <c r="F261"/>
      <c r="G261"/>
      <c r="H261" s="64"/>
      <c r="K261" s="108"/>
      <c r="L261" s="108"/>
      <c r="M261" s="108"/>
      <c r="N261" s="108"/>
    </row>
    <row r="262" spans="1:14" outlineLevel="1" x14ac:dyDescent="0.25">
      <c r="A262" s="250" t="s">
        <v>1667</v>
      </c>
      <c r="D262" s="234"/>
      <c r="E262"/>
      <c r="F262"/>
      <c r="G262"/>
      <c r="H262" s="64"/>
      <c r="K262" s="108"/>
      <c r="L262" s="108"/>
      <c r="M262" s="108"/>
      <c r="N262" s="108"/>
    </row>
    <row r="263" spans="1:14" outlineLevel="1" x14ac:dyDescent="0.25">
      <c r="A263" s="250" t="s">
        <v>1668</v>
      </c>
      <c r="D263" s="234"/>
      <c r="E263"/>
      <c r="F263"/>
      <c r="G263"/>
      <c r="H263" s="64"/>
      <c r="K263" s="108"/>
      <c r="L263" s="108"/>
      <c r="M263" s="108"/>
      <c r="N263" s="108"/>
    </row>
    <row r="264" spans="1:14" outlineLevel="1" x14ac:dyDescent="0.25">
      <c r="A264" s="250" t="s">
        <v>1669</v>
      </c>
      <c r="D264" s="234"/>
      <c r="E264"/>
      <c r="F264"/>
      <c r="G264"/>
      <c r="H264" s="64"/>
      <c r="K264" s="108"/>
      <c r="L264" s="108"/>
      <c r="M264" s="108"/>
      <c r="N264" s="108"/>
    </row>
    <row r="265" spans="1:14" outlineLevel="1" x14ac:dyDescent="0.25">
      <c r="A265" s="250" t="s">
        <v>1670</v>
      </c>
      <c r="D265" s="234"/>
      <c r="E265"/>
      <c r="F265"/>
      <c r="G265"/>
      <c r="H265" s="64"/>
      <c r="K265" s="108"/>
      <c r="L265" s="108"/>
      <c r="M265" s="108"/>
      <c r="N265" s="108"/>
    </row>
    <row r="266" spans="1:14" outlineLevel="1" x14ac:dyDescent="0.25">
      <c r="A266" s="250" t="s">
        <v>1671</v>
      </c>
      <c r="D266" s="234"/>
      <c r="E266"/>
      <c r="F266"/>
      <c r="G266"/>
      <c r="H266" s="64"/>
      <c r="K266" s="108"/>
      <c r="L266" s="108"/>
      <c r="M266" s="108"/>
      <c r="N266" s="108"/>
    </row>
    <row r="267" spans="1:14" outlineLevel="1" x14ac:dyDescent="0.25">
      <c r="A267" s="250" t="s">
        <v>1672</v>
      </c>
      <c r="D267" s="234"/>
      <c r="E267"/>
      <c r="F267"/>
      <c r="G267"/>
      <c r="H267" s="64"/>
      <c r="K267" s="108"/>
      <c r="L267" s="108"/>
      <c r="M267" s="108"/>
      <c r="N267" s="108"/>
    </row>
    <row r="268" spans="1:14" outlineLevel="1" x14ac:dyDescent="0.25">
      <c r="A268" s="250" t="s">
        <v>1673</v>
      </c>
      <c r="D268" s="234"/>
      <c r="E268"/>
      <c r="F268"/>
      <c r="G268"/>
      <c r="H268" s="64"/>
      <c r="K268" s="108"/>
      <c r="L268" s="108"/>
      <c r="M268" s="108"/>
      <c r="N268" s="108"/>
    </row>
    <row r="269" spans="1:14" outlineLevel="1" x14ac:dyDescent="0.25">
      <c r="A269" s="250" t="s">
        <v>1674</v>
      </c>
      <c r="D269" s="234"/>
      <c r="E269"/>
      <c r="F269"/>
      <c r="G269"/>
      <c r="H269" s="64"/>
      <c r="K269" s="108"/>
      <c r="L269" s="108"/>
      <c r="M269" s="108"/>
      <c r="N269" s="108"/>
    </row>
    <row r="270" spans="1:14" outlineLevel="1" x14ac:dyDescent="0.25">
      <c r="A270" s="250" t="s">
        <v>1675</v>
      </c>
      <c r="D270" s="234"/>
      <c r="E270"/>
      <c r="F270"/>
      <c r="G270"/>
      <c r="H270" s="64"/>
      <c r="K270" s="108"/>
      <c r="L270" s="108"/>
      <c r="M270" s="108"/>
      <c r="N270" s="108"/>
    </row>
    <row r="271" spans="1:14" outlineLevel="1" x14ac:dyDescent="0.25">
      <c r="A271" s="250" t="s">
        <v>1676</v>
      </c>
      <c r="D271" s="234"/>
      <c r="E271"/>
      <c r="F271"/>
      <c r="G271"/>
      <c r="H271" s="64"/>
      <c r="K271" s="108"/>
      <c r="L271" s="108"/>
      <c r="M271" s="108"/>
      <c r="N271" s="108"/>
    </row>
    <row r="272" spans="1:14" outlineLevel="1" x14ac:dyDescent="0.25">
      <c r="A272" s="250" t="s">
        <v>1677</v>
      </c>
      <c r="D272" s="234"/>
      <c r="E272"/>
      <c r="F272"/>
      <c r="G272"/>
      <c r="H272" s="64"/>
      <c r="K272" s="108"/>
      <c r="L272" s="108"/>
      <c r="M272" s="108"/>
      <c r="N272" s="108"/>
    </row>
    <row r="273" spans="1:14" outlineLevel="1" x14ac:dyDescent="0.25">
      <c r="A273" s="250" t="s">
        <v>1678</v>
      </c>
      <c r="D273" s="234"/>
      <c r="E273"/>
      <c r="F273"/>
      <c r="G273"/>
      <c r="H273" s="64"/>
      <c r="K273" s="108"/>
      <c r="L273" s="108"/>
      <c r="M273" s="108"/>
      <c r="N273" s="108"/>
    </row>
    <row r="274" spans="1:14" outlineLevel="1" x14ac:dyDescent="0.25">
      <c r="A274" s="250" t="s">
        <v>1679</v>
      </c>
      <c r="D274" s="234"/>
      <c r="E274"/>
      <c r="F274"/>
      <c r="G274"/>
      <c r="H274" s="64"/>
      <c r="K274" s="108"/>
      <c r="L274" s="108"/>
      <c r="M274" s="108"/>
      <c r="N274" s="108"/>
    </row>
    <row r="275" spans="1:14" outlineLevel="1" x14ac:dyDescent="0.25">
      <c r="A275" s="250" t="s">
        <v>1680</v>
      </c>
      <c r="D275" s="234"/>
      <c r="E275"/>
      <c r="F275"/>
      <c r="G275"/>
      <c r="H275" s="64"/>
      <c r="K275" s="108"/>
      <c r="L275" s="108"/>
      <c r="M275" s="108"/>
      <c r="N275" s="108"/>
    </row>
    <row r="276" spans="1:14" outlineLevel="1" x14ac:dyDescent="0.25">
      <c r="A276" s="250" t="s">
        <v>1681</v>
      </c>
      <c r="D276" s="234"/>
      <c r="E276"/>
      <c r="F276"/>
      <c r="G276"/>
      <c r="H276" s="64"/>
      <c r="K276" s="108"/>
      <c r="L276" s="108"/>
      <c r="M276" s="108"/>
      <c r="N276" s="108"/>
    </row>
    <row r="277" spans="1:14" outlineLevel="1" x14ac:dyDescent="0.25">
      <c r="A277" s="250" t="s">
        <v>1682</v>
      </c>
      <c r="D277" s="234"/>
      <c r="E277"/>
      <c r="F277"/>
      <c r="G277"/>
      <c r="H277" s="64"/>
      <c r="K277" s="108"/>
      <c r="L277" s="108"/>
      <c r="M277" s="108"/>
      <c r="N277" s="108"/>
    </row>
    <row r="278" spans="1:14" outlineLevel="1" x14ac:dyDescent="0.25">
      <c r="A278" s="250" t="s">
        <v>1683</v>
      </c>
      <c r="D278" s="234"/>
      <c r="E278"/>
      <c r="F278"/>
      <c r="G278"/>
      <c r="H278" s="64"/>
      <c r="K278" s="108"/>
      <c r="L278" s="108"/>
      <c r="M278" s="108"/>
      <c r="N278" s="108"/>
    </row>
    <row r="279" spans="1:14" outlineLevel="1" x14ac:dyDescent="0.25">
      <c r="A279" s="250" t="s">
        <v>1684</v>
      </c>
      <c r="D279" s="234"/>
      <c r="E279"/>
      <c r="F279"/>
      <c r="G279"/>
      <c r="H279" s="64"/>
      <c r="K279" s="108"/>
      <c r="L279" s="108"/>
      <c r="M279" s="108"/>
      <c r="N279" s="108"/>
    </row>
    <row r="280" spans="1:14" outlineLevel="1" x14ac:dyDescent="0.25">
      <c r="A280" s="250" t="s">
        <v>1685</v>
      </c>
      <c r="D280" s="234"/>
      <c r="E280"/>
      <c r="F280"/>
      <c r="G280"/>
      <c r="H280" s="64"/>
      <c r="K280" s="108"/>
      <c r="L280" s="108"/>
      <c r="M280" s="108"/>
      <c r="N280" s="108"/>
    </row>
    <row r="281" spans="1:14" outlineLevel="1" x14ac:dyDescent="0.25">
      <c r="A281" s="250" t="s">
        <v>1686</v>
      </c>
      <c r="D281" s="234"/>
      <c r="E281"/>
      <c r="F281"/>
      <c r="G281"/>
      <c r="H281" s="64"/>
      <c r="K281" s="108"/>
      <c r="L281" s="108"/>
      <c r="M281" s="108"/>
      <c r="N281" s="108"/>
    </row>
    <row r="282" spans="1:14" outlineLevel="1" x14ac:dyDescent="0.25">
      <c r="A282" s="250" t="s">
        <v>1687</v>
      </c>
      <c r="D282" s="234"/>
      <c r="E282"/>
      <c r="F282"/>
      <c r="G282"/>
      <c r="H282" s="64"/>
      <c r="K282" s="108"/>
      <c r="L282" s="108"/>
      <c r="M282" s="108"/>
      <c r="N282" s="108"/>
    </row>
    <row r="283" spans="1:14" outlineLevel="1" x14ac:dyDescent="0.25">
      <c r="A283" s="250" t="s">
        <v>1688</v>
      </c>
      <c r="D283" s="234"/>
      <c r="E283"/>
      <c r="F283"/>
      <c r="G283"/>
      <c r="H283" s="64"/>
      <c r="K283" s="108"/>
      <c r="L283" s="108"/>
      <c r="M283" s="108"/>
      <c r="N283" s="108"/>
    </row>
    <row r="284" spans="1:14" outlineLevel="1" x14ac:dyDescent="0.25">
      <c r="A284" s="250" t="s">
        <v>1689</v>
      </c>
      <c r="D284" s="234"/>
      <c r="E284"/>
      <c r="F284"/>
      <c r="G284"/>
      <c r="H284" s="64"/>
      <c r="K284" s="108"/>
      <c r="L284" s="108"/>
      <c r="M284" s="108"/>
      <c r="N284" s="108"/>
    </row>
    <row r="285" spans="1:14" ht="37.5" x14ac:dyDescent="0.25">
      <c r="A285" s="77"/>
      <c r="B285" s="77" t="s">
        <v>377</v>
      </c>
      <c r="C285" s="77" t="s">
        <v>1</v>
      </c>
      <c r="D285" s="77" t="s">
        <v>1</v>
      </c>
      <c r="E285" s="77"/>
      <c r="F285" s="78"/>
      <c r="G285" s="79"/>
      <c r="H285" s="64"/>
      <c r="I285" s="70"/>
      <c r="J285" s="70"/>
      <c r="K285" s="70"/>
      <c r="L285" s="70"/>
      <c r="M285" s="72"/>
    </row>
    <row r="286" spans="1:14" ht="18.75" x14ac:dyDescent="0.25">
      <c r="A286" s="109" t="s">
        <v>2362</v>
      </c>
      <c r="B286" s="110"/>
      <c r="C286" s="110"/>
      <c r="D286" s="110"/>
      <c r="E286" s="110"/>
      <c r="F286" s="111"/>
      <c r="G286" s="110"/>
      <c r="H286" s="64"/>
      <c r="I286" s="70"/>
      <c r="J286" s="70"/>
      <c r="K286" s="70"/>
      <c r="L286" s="70"/>
      <c r="M286" s="72"/>
    </row>
    <row r="287" spans="1:14" ht="18.75" x14ac:dyDescent="0.25">
      <c r="A287" s="109" t="s">
        <v>2363</v>
      </c>
      <c r="B287" s="110"/>
      <c r="C287" s="110"/>
      <c r="D287" s="110"/>
      <c r="E287" s="110"/>
      <c r="F287" s="111"/>
      <c r="G287" s="110"/>
      <c r="H287" s="64"/>
      <c r="I287" s="70"/>
      <c r="J287" s="70"/>
      <c r="K287" s="70"/>
      <c r="L287" s="70"/>
      <c r="M287" s="72"/>
    </row>
    <row r="288" spans="1:14" x14ac:dyDescent="0.25">
      <c r="A288" s="66" t="s">
        <v>378</v>
      </c>
      <c r="B288" s="81" t="s">
        <v>379</v>
      </c>
      <c r="C288" s="112">
        <f>ROW(B38)</f>
        <v>38</v>
      </c>
      <c r="D288" s="103"/>
      <c r="E288" s="103"/>
      <c r="F288" s="103"/>
      <c r="G288" s="103"/>
      <c r="H288" s="64"/>
      <c r="I288" s="81"/>
      <c r="J288" s="112"/>
      <c r="L288" s="103"/>
      <c r="M288" s="103"/>
      <c r="N288" s="103"/>
    </row>
    <row r="289" spans="1:14" x14ac:dyDescent="0.25">
      <c r="A289" s="66" t="s">
        <v>380</v>
      </c>
      <c r="B289" s="81" t="s">
        <v>381</v>
      </c>
      <c r="C289" s="112">
        <f>ROW(B39)</f>
        <v>39</v>
      </c>
      <c r="E289" s="103"/>
      <c r="F289" s="103"/>
      <c r="H289" s="64"/>
      <c r="I289" s="81"/>
      <c r="J289" s="112"/>
      <c r="L289" s="103"/>
      <c r="M289" s="103"/>
    </row>
    <row r="290" spans="1:14" x14ac:dyDescent="0.25">
      <c r="A290" s="66" t="s">
        <v>382</v>
      </c>
      <c r="B290" s="81" t="s">
        <v>383</v>
      </c>
      <c r="C290" s="112" t="str">
        <f ca="1">IF(ISREF(INDIRECT("'B1. HTT Mortgage Assets'!A1")),ROW('B1. HTT Mortgage Assets'!B43)&amp;" for Mortgage Assets","")</f>
        <v>43 for Mortgage Assets</v>
      </c>
      <c r="D290" s="112" t="str">
        <f ca="1">IF(ISREF(INDIRECT("'B2. HTT Public Sector Assets'!A1")),ROW('B2. HTT Public Sector Assets'!B48)&amp; " for Public Sector Assets","")</f>
        <v>48 for Public Sector Assets</v>
      </c>
      <c r="E290" s="113"/>
      <c r="F290" s="103"/>
      <c r="G290" s="113"/>
      <c r="H290" s="64"/>
      <c r="I290" s="81"/>
      <c r="J290" s="112"/>
      <c r="K290" s="112"/>
      <c r="L290" s="113"/>
      <c r="M290" s="103"/>
      <c r="N290" s="113"/>
    </row>
    <row r="291" spans="1:14" x14ac:dyDescent="0.25">
      <c r="A291" s="66" t="s">
        <v>384</v>
      </c>
      <c r="B291" s="81" t="s">
        <v>385</v>
      </c>
      <c r="C291" s="112">
        <f>ROW(B52)</f>
        <v>52</v>
      </c>
      <c r="H291" s="64"/>
      <c r="I291" s="81"/>
      <c r="J291" s="112"/>
    </row>
    <row r="292" spans="1:14" x14ac:dyDescent="0.25">
      <c r="A292" s="66" t="s">
        <v>386</v>
      </c>
      <c r="B292" s="81" t="s">
        <v>387</v>
      </c>
      <c r="C292" s="114" t="str">
        <f ca="1">IF(ISREF(INDIRECT("'B1. HTT Mortgage Assets'!A1")),ROW('B1. HTT Mortgage Assets'!B186)&amp;" for Residential Mortgage Assets","")</f>
        <v>186 for Residential Mortgage Assets</v>
      </c>
      <c r="D292" s="112" t="str">
        <f ca="1">IF(ISREF(INDIRECT("'B1. HTT Mortgage Assets'!A1")),ROW('B1. HTT Mortgage Assets'!B412 )&amp; " for Commercial Mortgage Assets","")</f>
        <v>412 for Commercial Mortgage Assets</v>
      </c>
      <c r="E292" s="113"/>
      <c r="F292" s="112" t="str">
        <f ca="1">IF(ISREF(INDIRECT("'B2. HTT Public Sector Assets'!A1")),ROW('B2. HTT Public Sector Assets'!B18)&amp; " for Public Sector Assets","")</f>
        <v>18 for Public Sector Assets</v>
      </c>
      <c r="G292" s="113"/>
      <c r="H292" s="64"/>
      <c r="I292" s="81"/>
      <c r="J292" s="108"/>
      <c r="K292" s="112"/>
      <c r="L292" s="113"/>
      <c r="N292" s="113"/>
    </row>
    <row r="293" spans="1:14" x14ac:dyDescent="0.25">
      <c r="A293" s="66" t="s">
        <v>388</v>
      </c>
      <c r="B293" s="81" t="s">
        <v>389</v>
      </c>
      <c r="C293" s="112" t="str">
        <f ca="1">IF(ISREF(INDIRECT("'B1. HTT Mortgage Assets'!A1")),ROW('B1. HTT Mortgage Assets'!B149)&amp;" for Mortgage Assets","")</f>
        <v>149 for Mortgage Assets</v>
      </c>
      <c r="D293" s="112" t="str">
        <f ca="1">IF(ISREF(INDIRECT("'B2. HTT Public Sector Assets'!A1")),ROW('B2. HTT Public Sector Assets'!B129)&amp;" for Public Sector Assets","")</f>
        <v>129 for Public Sector Assets</v>
      </c>
      <c r="H293" s="64"/>
      <c r="I293" s="81"/>
      <c r="M293" s="113"/>
    </row>
    <row r="294" spans="1:14" x14ac:dyDescent="0.25">
      <c r="A294" s="66" t="s">
        <v>390</v>
      </c>
      <c r="B294" s="81" t="s">
        <v>391</v>
      </c>
      <c r="C294" s="112">
        <f>ROW(B111)</f>
        <v>111</v>
      </c>
      <c r="F294" s="113"/>
      <c r="H294" s="64"/>
      <c r="I294" s="81"/>
      <c r="J294" s="112"/>
      <c r="M294" s="113"/>
    </row>
    <row r="295" spans="1:14" x14ac:dyDescent="0.25">
      <c r="A295" s="66" t="s">
        <v>392</v>
      </c>
      <c r="B295" s="81" t="s">
        <v>393</v>
      </c>
      <c r="C295" s="112">
        <f>ROW(B163)</f>
        <v>163</v>
      </c>
      <c r="E295" s="113"/>
      <c r="F295" s="113"/>
      <c r="H295" s="64"/>
      <c r="I295" s="81"/>
      <c r="J295" s="112"/>
      <c r="L295" s="113"/>
      <c r="M295" s="113"/>
    </row>
    <row r="296" spans="1:14" x14ac:dyDescent="0.25">
      <c r="A296" s="66" t="s">
        <v>394</v>
      </c>
      <c r="B296" s="81" t="s">
        <v>395</v>
      </c>
      <c r="C296" s="112">
        <f>ROW(B137)</f>
        <v>137</v>
      </c>
      <c r="E296" s="113"/>
      <c r="F296" s="113"/>
      <c r="H296" s="64"/>
      <c r="I296" s="81"/>
      <c r="J296" s="112"/>
      <c r="L296" s="113"/>
      <c r="M296" s="113"/>
    </row>
    <row r="297" spans="1:14" ht="30" x14ac:dyDescent="0.25">
      <c r="A297" s="66" t="s">
        <v>396</v>
      </c>
      <c r="B297" s="66" t="s">
        <v>397</v>
      </c>
      <c r="C297" s="112" t="str">
        <f>ROW('C. HTT Harmonised Glossary'!B17)&amp;" for Harmonised Glossary"</f>
        <v>17 for Harmonised Glossary</v>
      </c>
      <c r="E297" s="113"/>
      <c r="H297" s="64"/>
      <c r="J297" s="112"/>
      <c r="L297" s="113"/>
    </row>
    <row r="298" spans="1:14" x14ac:dyDescent="0.25">
      <c r="A298" s="66" t="s">
        <v>398</v>
      </c>
      <c r="B298" s="81" t="s">
        <v>399</v>
      </c>
      <c r="C298" s="112">
        <f>ROW(B65)</f>
        <v>65</v>
      </c>
      <c r="E298" s="113"/>
      <c r="H298" s="64"/>
      <c r="I298" s="81"/>
      <c r="J298" s="112"/>
      <c r="L298" s="113"/>
    </row>
    <row r="299" spans="1:14" x14ac:dyDescent="0.25">
      <c r="A299" s="66" t="s">
        <v>400</v>
      </c>
      <c r="B299" s="81" t="s">
        <v>401</v>
      </c>
      <c r="C299" s="112">
        <f>ROW(B88)</f>
        <v>88</v>
      </c>
      <c r="E299" s="113"/>
      <c r="H299" s="64"/>
      <c r="I299" s="81"/>
      <c r="J299" s="112"/>
      <c r="L299" s="113"/>
    </row>
    <row r="300" spans="1:14" x14ac:dyDescent="0.25">
      <c r="A300" s="66" t="s">
        <v>402</v>
      </c>
      <c r="B300" s="81" t="s">
        <v>403</v>
      </c>
      <c r="C300" s="112" t="str">
        <f ca="1">IF(ISREF(INDIRECT("'B1. HTT Mortgage Assets'!A1")),ROW('B1. HTT Mortgage Assets'!B179)&amp; " for Mortgage Assets","")</f>
        <v>179 for Mortgage Assets</v>
      </c>
      <c r="D300" s="112" t="str">
        <f ca="1">IF(ISREF(INDIRECT("'B2. HTT Public Sector Assets'!A1")),ROW('B2. HTT Public Sector Assets'!B166)&amp; " for Public Sector Assets","")</f>
        <v>166 for Public Sector Assets</v>
      </c>
      <c r="E300" s="113"/>
      <c r="H300" s="64"/>
      <c r="I300" s="81"/>
      <c r="J300" s="112"/>
      <c r="K300" s="112"/>
      <c r="L300" s="113"/>
    </row>
    <row r="301" spans="1:14" outlineLevel="1" x14ac:dyDescent="0.25">
      <c r="A301" s="66" t="s">
        <v>404</v>
      </c>
      <c r="B301" s="81"/>
      <c r="C301" s="112"/>
      <c r="D301" s="112"/>
      <c r="E301" s="113"/>
      <c r="H301" s="64"/>
      <c r="I301" s="81"/>
      <c r="J301" s="112"/>
      <c r="K301" s="112"/>
      <c r="L301" s="113"/>
    </row>
    <row r="302" spans="1:14" outlineLevel="1" x14ac:dyDescent="0.25">
      <c r="A302" s="66" t="s">
        <v>405</v>
      </c>
      <c r="B302" s="81"/>
      <c r="C302" s="112"/>
      <c r="D302" s="112"/>
      <c r="E302" s="113"/>
      <c r="H302" s="64"/>
      <c r="I302" s="81"/>
      <c r="J302" s="112"/>
      <c r="K302" s="112"/>
      <c r="L302" s="113"/>
    </row>
    <row r="303" spans="1:14" outlineLevel="1" x14ac:dyDescent="0.25">
      <c r="A303" s="66" t="s">
        <v>406</v>
      </c>
      <c r="B303" s="81"/>
      <c r="C303" s="112"/>
      <c r="D303" s="112"/>
      <c r="E303" s="113"/>
      <c r="H303" s="64"/>
      <c r="I303" s="81"/>
      <c r="J303" s="112"/>
      <c r="K303" s="112"/>
      <c r="L303" s="113"/>
    </row>
    <row r="304" spans="1:14" outlineLevel="1" x14ac:dyDescent="0.25">
      <c r="A304" s="66" t="s">
        <v>407</v>
      </c>
      <c r="B304" s="81"/>
      <c r="C304" s="112"/>
      <c r="D304" s="112"/>
      <c r="E304" s="113"/>
      <c r="H304" s="64"/>
      <c r="I304" s="81"/>
      <c r="J304" s="112"/>
      <c r="K304" s="112"/>
      <c r="L304" s="113"/>
    </row>
    <row r="305" spans="1:14" outlineLevel="1" x14ac:dyDescent="0.25">
      <c r="A305" s="66" t="s">
        <v>408</v>
      </c>
      <c r="B305" s="81"/>
      <c r="C305" s="112"/>
      <c r="D305" s="112"/>
      <c r="E305" s="113"/>
      <c r="H305" s="64"/>
      <c r="I305" s="81"/>
      <c r="J305" s="112"/>
      <c r="K305" s="112"/>
      <c r="L305" s="113"/>
      <c r="N305" s="96"/>
    </row>
    <row r="306" spans="1:14" outlineLevel="1" x14ac:dyDescent="0.25">
      <c r="A306" s="66" t="s">
        <v>409</v>
      </c>
      <c r="B306" s="81"/>
      <c r="C306" s="112"/>
      <c r="D306" s="112"/>
      <c r="E306" s="113"/>
      <c r="H306" s="64"/>
      <c r="I306" s="81"/>
      <c r="J306" s="112"/>
      <c r="K306" s="112"/>
      <c r="L306" s="113"/>
      <c r="N306" s="96"/>
    </row>
    <row r="307" spans="1:14" outlineLevel="1" x14ac:dyDescent="0.25">
      <c r="A307" s="66" t="s">
        <v>410</v>
      </c>
      <c r="B307" s="81"/>
      <c r="C307" s="112"/>
      <c r="D307" s="112"/>
      <c r="E307" s="113"/>
      <c r="H307" s="64"/>
      <c r="I307" s="81"/>
      <c r="J307" s="112"/>
      <c r="K307" s="112"/>
      <c r="L307" s="113"/>
      <c r="N307" s="96"/>
    </row>
    <row r="308" spans="1:14" outlineLevel="1" x14ac:dyDescent="0.25">
      <c r="A308" s="66" t="s">
        <v>411</v>
      </c>
      <c r="B308" s="81"/>
      <c r="C308" s="112"/>
      <c r="D308" s="112"/>
      <c r="E308" s="113"/>
      <c r="H308" s="64"/>
      <c r="I308" s="81"/>
      <c r="J308" s="112"/>
      <c r="K308" s="112"/>
      <c r="L308" s="113"/>
      <c r="N308" s="96"/>
    </row>
    <row r="309" spans="1:14" outlineLevel="1" x14ac:dyDescent="0.25">
      <c r="A309" s="66" t="s">
        <v>412</v>
      </c>
      <c r="B309" s="81"/>
      <c r="C309" s="112"/>
      <c r="D309" s="112"/>
      <c r="E309" s="113"/>
      <c r="H309" s="64"/>
      <c r="I309" s="81"/>
      <c r="J309" s="112"/>
      <c r="K309" s="112"/>
      <c r="L309" s="113"/>
      <c r="N309" s="96"/>
    </row>
    <row r="310" spans="1:14" outlineLevel="1" x14ac:dyDescent="0.25">
      <c r="A310" s="66" t="s">
        <v>413</v>
      </c>
      <c r="H310" s="64"/>
      <c r="N310" s="96"/>
    </row>
    <row r="311" spans="1:14" ht="37.5" x14ac:dyDescent="0.25">
      <c r="A311" s="78"/>
      <c r="B311" s="77" t="s">
        <v>79</v>
      </c>
      <c r="C311" s="78"/>
      <c r="D311" s="78"/>
      <c r="E311" s="78"/>
      <c r="F311" s="78"/>
      <c r="G311" s="79"/>
      <c r="H311" s="64"/>
      <c r="I311" s="70"/>
      <c r="J311" s="72"/>
      <c r="K311" s="72"/>
      <c r="L311" s="72"/>
      <c r="M311" s="72"/>
      <c r="N311" s="96"/>
    </row>
    <row r="312" spans="1:14" x14ac:dyDescent="0.25">
      <c r="A312" s="66" t="s">
        <v>5</v>
      </c>
      <c r="B312" s="89" t="s">
        <v>414</v>
      </c>
      <c r="C312" s="66" t="s">
        <v>83</v>
      </c>
      <c r="H312" s="64"/>
      <c r="I312" s="89"/>
      <c r="J312" s="112"/>
      <c r="N312" s="96"/>
    </row>
    <row r="313" spans="1:14" outlineLevel="1" x14ac:dyDescent="0.25">
      <c r="A313" s="66" t="s">
        <v>415</v>
      </c>
      <c r="B313" s="89"/>
      <c r="C313" s="112"/>
      <c r="H313" s="64"/>
      <c r="I313" s="89"/>
      <c r="J313" s="112"/>
      <c r="N313" s="96"/>
    </row>
    <row r="314" spans="1:14" outlineLevel="1" x14ac:dyDescent="0.25">
      <c r="A314" s="66" t="s">
        <v>416</v>
      </c>
      <c r="B314" s="89"/>
      <c r="C314" s="112"/>
      <c r="H314" s="64"/>
      <c r="I314" s="89"/>
      <c r="J314" s="112"/>
      <c r="N314" s="96"/>
    </row>
    <row r="315" spans="1:14" outlineLevel="1" x14ac:dyDescent="0.25">
      <c r="A315" s="66" t="s">
        <v>417</v>
      </c>
      <c r="B315" s="89"/>
      <c r="C315" s="112"/>
      <c r="H315" s="64"/>
      <c r="I315" s="89"/>
      <c r="J315" s="112"/>
      <c r="N315" s="96"/>
    </row>
    <row r="316" spans="1:14" outlineLevel="1" x14ac:dyDescent="0.25">
      <c r="A316" s="66" t="s">
        <v>418</v>
      </c>
      <c r="B316" s="89"/>
      <c r="C316" s="112"/>
      <c r="H316" s="64"/>
      <c r="I316" s="89"/>
      <c r="J316" s="112"/>
      <c r="N316" s="96"/>
    </row>
    <row r="317" spans="1:14" outlineLevel="1" x14ac:dyDescent="0.25">
      <c r="A317" s="66" t="s">
        <v>419</v>
      </c>
      <c r="B317" s="89"/>
      <c r="C317" s="112"/>
      <c r="H317" s="64"/>
      <c r="I317" s="89"/>
      <c r="J317" s="112"/>
      <c r="N317" s="96"/>
    </row>
    <row r="318" spans="1:14" outlineLevel="1" x14ac:dyDescent="0.25">
      <c r="A318" s="66" t="s">
        <v>420</v>
      </c>
      <c r="B318" s="89"/>
      <c r="C318" s="112"/>
      <c r="H318" s="64"/>
      <c r="I318" s="89"/>
      <c r="J318" s="112"/>
      <c r="N318" s="96"/>
    </row>
    <row r="319" spans="1:14" ht="18.75" x14ac:dyDescent="0.25">
      <c r="A319" s="78"/>
      <c r="B319" s="77" t="s">
        <v>80</v>
      </c>
      <c r="C319" s="78"/>
      <c r="D319" s="78"/>
      <c r="E319" s="78"/>
      <c r="F319" s="78"/>
      <c r="G319" s="79"/>
      <c r="H319" s="64"/>
      <c r="I319" s="70"/>
      <c r="J319" s="72"/>
      <c r="K319" s="72"/>
      <c r="L319" s="72"/>
      <c r="M319" s="72"/>
      <c r="N319" s="96"/>
    </row>
    <row r="320" spans="1:14" ht="15" customHeight="1" outlineLevel="1" x14ac:dyDescent="0.25">
      <c r="A320" s="85"/>
      <c r="B320" s="86" t="s">
        <v>421</v>
      </c>
      <c r="C320" s="85"/>
      <c r="D320" s="85"/>
      <c r="E320" s="87"/>
      <c r="F320" s="88"/>
      <c r="G320" s="88"/>
      <c r="H320" s="64"/>
      <c r="L320" s="64"/>
      <c r="M320" s="64"/>
      <c r="N320" s="96"/>
    </row>
    <row r="321" spans="1:14" outlineLevel="1" x14ac:dyDescent="0.25">
      <c r="A321" s="66" t="s">
        <v>422</v>
      </c>
      <c r="B321" s="81" t="s">
        <v>423</v>
      </c>
      <c r="C321" s="81"/>
      <c r="H321" s="64"/>
      <c r="I321" s="96"/>
      <c r="J321" s="96"/>
      <c r="K321" s="96"/>
      <c r="L321" s="96"/>
      <c r="M321" s="96"/>
      <c r="N321" s="96"/>
    </row>
    <row r="322" spans="1:14" outlineLevel="1" x14ac:dyDescent="0.25">
      <c r="A322" s="66" t="s">
        <v>424</v>
      </c>
      <c r="B322" s="81" t="s">
        <v>425</v>
      </c>
      <c r="C322" s="81"/>
      <c r="H322" s="64"/>
      <c r="I322" s="96"/>
      <c r="J322" s="96"/>
      <c r="K322" s="96"/>
      <c r="L322" s="96"/>
      <c r="M322" s="96"/>
      <c r="N322" s="96"/>
    </row>
    <row r="323" spans="1:14" outlineLevel="1" x14ac:dyDescent="0.25">
      <c r="A323" s="66" t="s">
        <v>426</v>
      </c>
      <c r="B323" s="81" t="s">
        <v>427</v>
      </c>
      <c r="C323" s="81"/>
      <c r="H323" s="64"/>
      <c r="I323" s="96"/>
      <c r="J323" s="96"/>
      <c r="K323" s="96"/>
      <c r="L323" s="96"/>
      <c r="M323" s="96"/>
      <c r="N323" s="96"/>
    </row>
    <row r="324" spans="1:14" outlineLevel="1" x14ac:dyDescent="0.25">
      <c r="A324" s="66" t="s">
        <v>428</v>
      </c>
      <c r="B324" s="81" t="s">
        <v>429</v>
      </c>
      <c r="H324" s="64"/>
      <c r="I324" s="96"/>
      <c r="J324" s="96"/>
      <c r="K324" s="96"/>
      <c r="L324" s="96"/>
      <c r="M324" s="96"/>
      <c r="N324" s="96"/>
    </row>
    <row r="325" spans="1:14" outlineLevel="1" x14ac:dyDescent="0.25">
      <c r="A325" s="66" t="s">
        <v>430</v>
      </c>
      <c r="B325" s="81" t="s">
        <v>431</v>
      </c>
      <c r="H325" s="64"/>
      <c r="I325" s="96"/>
      <c r="J325" s="96"/>
      <c r="K325" s="96"/>
      <c r="L325" s="96"/>
      <c r="M325" s="96"/>
      <c r="N325" s="96"/>
    </row>
    <row r="326" spans="1:14" outlineLevel="1" x14ac:dyDescent="0.25">
      <c r="A326" s="66" t="s">
        <v>432</v>
      </c>
      <c r="B326" s="81" t="s">
        <v>433</v>
      </c>
      <c r="H326" s="64"/>
      <c r="I326" s="96"/>
      <c r="J326" s="96"/>
      <c r="K326" s="96"/>
      <c r="L326" s="96"/>
      <c r="M326" s="96"/>
      <c r="N326" s="96"/>
    </row>
    <row r="327" spans="1:14" outlineLevel="1" x14ac:dyDescent="0.25">
      <c r="A327" s="66" t="s">
        <v>434</v>
      </c>
      <c r="B327" s="81" t="s">
        <v>435</v>
      </c>
      <c r="H327" s="64"/>
      <c r="I327" s="96"/>
      <c r="J327" s="96"/>
      <c r="K327" s="96"/>
      <c r="L327" s="96"/>
      <c r="M327" s="96"/>
      <c r="N327" s="96"/>
    </row>
    <row r="328" spans="1:14" outlineLevel="1" x14ac:dyDescent="0.25">
      <c r="A328" s="66" t="s">
        <v>436</v>
      </c>
      <c r="B328" s="81" t="s">
        <v>437</v>
      </c>
      <c r="H328" s="64"/>
      <c r="I328" s="96"/>
      <c r="J328" s="96"/>
      <c r="K328" s="96"/>
      <c r="L328" s="96"/>
      <c r="M328" s="96"/>
      <c r="N328" s="96"/>
    </row>
    <row r="329" spans="1:14" outlineLevel="1" x14ac:dyDescent="0.25">
      <c r="A329" s="66" t="s">
        <v>438</v>
      </c>
      <c r="B329" s="81" t="s">
        <v>439</v>
      </c>
      <c r="H329" s="64"/>
      <c r="I329" s="96"/>
      <c r="J329" s="96"/>
      <c r="K329" s="96"/>
      <c r="L329" s="96"/>
      <c r="M329" s="96"/>
      <c r="N329" s="96"/>
    </row>
    <row r="330" spans="1:14" outlineLevel="1" x14ac:dyDescent="0.25">
      <c r="A330" s="66" t="s">
        <v>440</v>
      </c>
      <c r="B330" s="95" t="s">
        <v>441</v>
      </c>
      <c r="H330" s="64"/>
      <c r="I330" s="96"/>
      <c r="J330" s="96"/>
      <c r="K330" s="96"/>
      <c r="L330" s="96"/>
      <c r="M330" s="96"/>
      <c r="N330" s="96"/>
    </row>
    <row r="331" spans="1:14" outlineLevel="1" x14ac:dyDescent="0.25">
      <c r="A331" s="66" t="s">
        <v>442</v>
      </c>
      <c r="B331" s="95" t="s">
        <v>441</v>
      </c>
      <c r="H331" s="64"/>
      <c r="I331" s="96"/>
      <c r="J331" s="96"/>
      <c r="K331" s="96"/>
      <c r="L331" s="96"/>
      <c r="M331" s="96"/>
      <c r="N331" s="96"/>
    </row>
    <row r="332" spans="1:14" outlineLevel="1" x14ac:dyDescent="0.25">
      <c r="A332" s="66" t="s">
        <v>443</v>
      </c>
      <c r="B332" s="95" t="s">
        <v>441</v>
      </c>
      <c r="H332" s="64"/>
      <c r="I332" s="96"/>
      <c r="J332" s="96"/>
      <c r="K332" s="96"/>
      <c r="L332" s="96"/>
      <c r="M332" s="96"/>
      <c r="N332" s="96"/>
    </row>
    <row r="333" spans="1:14" outlineLevel="1" x14ac:dyDescent="0.25">
      <c r="A333" s="66" t="s">
        <v>444</v>
      </c>
      <c r="B333" s="95" t="s">
        <v>441</v>
      </c>
      <c r="H333" s="64"/>
      <c r="I333" s="96"/>
      <c r="J333" s="96"/>
      <c r="K333" s="96"/>
      <c r="L333" s="96"/>
      <c r="M333" s="96"/>
      <c r="N333" s="96"/>
    </row>
    <row r="334" spans="1:14" outlineLevel="1" x14ac:dyDescent="0.25">
      <c r="A334" s="66" t="s">
        <v>445</v>
      </c>
      <c r="B334" s="95" t="s">
        <v>441</v>
      </c>
      <c r="H334" s="64"/>
      <c r="I334" s="96"/>
      <c r="J334" s="96"/>
      <c r="K334" s="96"/>
      <c r="L334" s="96"/>
      <c r="M334" s="96"/>
      <c r="N334" s="96"/>
    </row>
    <row r="335" spans="1:14" outlineLevel="1" x14ac:dyDescent="0.25">
      <c r="A335" s="66" t="s">
        <v>446</v>
      </c>
      <c r="B335" s="95" t="s">
        <v>441</v>
      </c>
      <c r="H335" s="64"/>
      <c r="I335" s="96"/>
      <c r="J335" s="96"/>
      <c r="K335" s="96"/>
      <c r="L335" s="96"/>
      <c r="M335" s="96"/>
      <c r="N335" s="96"/>
    </row>
    <row r="336" spans="1:14" outlineLevel="1" x14ac:dyDescent="0.25">
      <c r="A336" s="66" t="s">
        <v>447</v>
      </c>
      <c r="B336" s="95" t="s">
        <v>441</v>
      </c>
      <c r="H336" s="64"/>
      <c r="I336" s="96"/>
      <c r="J336" s="96"/>
      <c r="K336" s="96"/>
      <c r="L336" s="96"/>
      <c r="M336" s="96"/>
      <c r="N336" s="96"/>
    </row>
    <row r="337" spans="1:14" outlineLevel="1" x14ac:dyDescent="0.25">
      <c r="A337" s="66" t="s">
        <v>448</v>
      </c>
      <c r="B337" s="95" t="s">
        <v>441</v>
      </c>
      <c r="H337" s="64"/>
      <c r="I337" s="96"/>
      <c r="J337" s="96"/>
      <c r="K337" s="96"/>
      <c r="L337" s="96"/>
      <c r="M337" s="96"/>
      <c r="N337" s="96"/>
    </row>
    <row r="338" spans="1:14" outlineLevel="1" x14ac:dyDescent="0.25">
      <c r="A338" s="66" t="s">
        <v>449</v>
      </c>
      <c r="B338" s="95" t="s">
        <v>441</v>
      </c>
      <c r="H338" s="64"/>
      <c r="I338" s="96"/>
      <c r="J338" s="96"/>
      <c r="K338" s="96"/>
      <c r="L338" s="96"/>
      <c r="M338" s="96"/>
      <c r="N338" s="96"/>
    </row>
    <row r="339" spans="1:14" outlineLevel="1" x14ac:dyDescent="0.25">
      <c r="A339" s="66" t="s">
        <v>450</v>
      </c>
      <c r="B339" s="95" t="s">
        <v>441</v>
      </c>
      <c r="H339" s="64"/>
      <c r="I339" s="96"/>
      <c r="J339" s="96"/>
      <c r="K339" s="96"/>
      <c r="L339" s="96"/>
      <c r="M339" s="96"/>
      <c r="N339" s="96"/>
    </row>
    <row r="340" spans="1:14" outlineLevel="1" x14ac:dyDescent="0.25">
      <c r="A340" s="66" t="s">
        <v>451</v>
      </c>
      <c r="B340" s="95" t="s">
        <v>441</v>
      </c>
      <c r="H340" s="64"/>
      <c r="I340" s="96"/>
      <c r="J340" s="96"/>
      <c r="K340" s="96"/>
      <c r="L340" s="96"/>
      <c r="M340" s="96"/>
      <c r="N340" s="96"/>
    </row>
    <row r="341" spans="1:14" outlineLevel="1" x14ac:dyDescent="0.25">
      <c r="A341" s="66" t="s">
        <v>452</v>
      </c>
      <c r="B341" s="95" t="s">
        <v>441</v>
      </c>
      <c r="H341" s="64"/>
      <c r="I341" s="96"/>
      <c r="J341" s="96"/>
      <c r="K341" s="96"/>
      <c r="L341" s="96"/>
      <c r="M341" s="96"/>
      <c r="N341" s="96"/>
    </row>
    <row r="342" spans="1:14" outlineLevel="1" x14ac:dyDescent="0.25">
      <c r="A342" s="66" t="s">
        <v>453</v>
      </c>
      <c r="B342" s="95" t="s">
        <v>441</v>
      </c>
      <c r="H342" s="64"/>
      <c r="I342" s="96"/>
      <c r="J342" s="96"/>
      <c r="K342" s="96"/>
      <c r="L342" s="96"/>
      <c r="M342" s="96"/>
      <c r="N342" s="96"/>
    </row>
    <row r="343" spans="1:14" outlineLevel="1" x14ac:dyDescent="0.25">
      <c r="A343" s="66" t="s">
        <v>454</v>
      </c>
      <c r="B343" s="95" t="s">
        <v>441</v>
      </c>
      <c r="H343" s="64"/>
      <c r="I343" s="96"/>
      <c r="J343" s="96"/>
      <c r="K343" s="96"/>
      <c r="L343" s="96"/>
      <c r="M343" s="96"/>
      <c r="N343" s="96"/>
    </row>
    <row r="344" spans="1:14" outlineLevel="1" x14ac:dyDescent="0.25">
      <c r="A344" s="66" t="s">
        <v>455</v>
      </c>
      <c r="B344" s="95" t="s">
        <v>441</v>
      </c>
      <c r="H344" s="64"/>
      <c r="I344" s="96"/>
      <c r="J344" s="96"/>
      <c r="K344" s="96"/>
      <c r="L344" s="96"/>
      <c r="M344" s="96"/>
      <c r="N344" s="96"/>
    </row>
    <row r="345" spans="1:14" outlineLevel="1" x14ac:dyDescent="0.25">
      <c r="A345" s="66" t="s">
        <v>456</v>
      </c>
      <c r="B345" s="95" t="s">
        <v>441</v>
      </c>
      <c r="H345" s="64"/>
      <c r="I345" s="96"/>
      <c r="J345" s="96"/>
      <c r="K345" s="96"/>
      <c r="L345" s="96"/>
      <c r="M345" s="96"/>
      <c r="N345" s="96"/>
    </row>
    <row r="346" spans="1:14" outlineLevel="1" x14ac:dyDescent="0.25">
      <c r="A346" s="66" t="s">
        <v>457</v>
      </c>
      <c r="B346" s="95" t="s">
        <v>441</v>
      </c>
      <c r="H346" s="64"/>
      <c r="I346" s="96"/>
      <c r="J346" s="96"/>
      <c r="K346" s="96"/>
      <c r="L346" s="96"/>
      <c r="M346" s="96"/>
      <c r="N346" s="96"/>
    </row>
    <row r="347" spans="1:14" outlineLevel="1" x14ac:dyDescent="0.25">
      <c r="A347" s="66" t="s">
        <v>458</v>
      </c>
      <c r="B347" s="95" t="s">
        <v>441</v>
      </c>
      <c r="H347" s="64"/>
      <c r="I347" s="96"/>
      <c r="J347" s="96"/>
      <c r="K347" s="96"/>
      <c r="L347" s="96"/>
      <c r="M347" s="96"/>
      <c r="N347" s="96"/>
    </row>
    <row r="348" spans="1:14" outlineLevel="1" x14ac:dyDescent="0.25">
      <c r="A348" s="66" t="s">
        <v>459</v>
      </c>
      <c r="B348" s="95" t="s">
        <v>441</v>
      </c>
      <c r="H348" s="64"/>
      <c r="I348" s="96"/>
      <c r="J348" s="96"/>
      <c r="K348" s="96"/>
      <c r="L348" s="96"/>
      <c r="M348" s="96"/>
      <c r="N348" s="96"/>
    </row>
    <row r="349" spans="1:14" outlineLevel="1" x14ac:dyDescent="0.25">
      <c r="A349" s="66" t="s">
        <v>460</v>
      </c>
      <c r="B349" s="95" t="s">
        <v>441</v>
      </c>
      <c r="H349" s="64"/>
      <c r="I349" s="96"/>
      <c r="J349" s="96"/>
      <c r="K349" s="96"/>
      <c r="L349" s="96"/>
      <c r="M349" s="96"/>
      <c r="N349" s="96"/>
    </row>
    <row r="350" spans="1:14" outlineLevel="1" x14ac:dyDescent="0.25">
      <c r="A350" s="66" t="s">
        <v>461</v>
      </c>
      <c r="B350" s="95" t="s">
        <v>441</v>
      </c>
      <c r="H350" s="64"/>
      <c r="I350" s="96"/>
      <c r="J350" s="96"/>
      <c r="K350" s="96"/>
      <c r="L350" s="96"/>
      <c r="M350" s="96"/>
      <c r="N350" s="96"/>
    </row>
    <row r="351" spans="1:14" outlineLevel="1" x14ac:dyDescent="0.25">
      <c r="A351" s="66" t="s">
        <v>462</v>
      </c>
      <c r="B351" s="95" t="s">
        <v>441</v>
      </c>
      <c r="H351" s="64"/>
      <c r="I351" s="96"/>
      <c r="J351" s="96"/>
      <c r="K351" s="96"/>
      <c r="L351" s="96"/>
      <c r="M351" s="96"/>
      <c r="N351" s="96"/>
    </row>
    <row r="352" spans="1:14" outlineLevel="1" x14ac:dyDescent="0.25">
      <c r="A352" s="66" t="s">
        <v>463</v>
      </c>
      <c r="B352" s="95" t="s">
        <v>441</v>
      </c>
      <c r="H352" s="64"/>
      <c r="I352" s="96"/>
      <c r="J352" s="96"/>
      <c r="K352" s="96"/>
      <c r="L352" s="96"/>
      <c r="M352" s="96"/>
      <c r="N352" s="96"/>
    </row>
    <row r="353" spans="1:14" outlineLevel="1" x14ac:dyDescent="0.25">
      <c r="A353" s="66" t="s">
        <v>464</v>
      </c>
      <c r="B353" s="95" t="s">
        <v>441</v>
      </c>
      <c r="H353" s="64"/>
      <c r="I353" s="96"/>
      <c r="J353" s="96"/>
      <c r="K353" s="96"/>
      <c r="L353" s="96"/>
      <c r="M353" s="96"/>
      <c r="N353" s="96"/>
    </row>
    <row r="354" spans="1:14" outlineLevel="1" x14ac:dyDescent="0.25">
      <c r="A354" s="66" t="s">
        <v>465</v>
      </c>
      <c r="B354" s="95" t="s">
        <v>441</v>
      </c>
      <c r="H354" s="64"/>
      <c r="I354" s="96"/>
      <c r="J354" s="96"/>
      <c r="K354" s="96"/>
      <c r="L354" s="96"/>
      <c r="M354" s="96"/>
      <c r="N354" s="96"/>
    </row>
    <row r="355" spans="1:14" outlineLevel="1" x14ac:dyDescent="0.25">
      <c r="A355" s="66" t="s">
        <v>466</v>
      </c>
      <c r="B355" s="95" t="s">
        <v>441</v>
      </c>
      <c r="H355" s="64"/>
      <c r="I355" s="96"/>
      <c r="J355" s="96"/>
      <c r="K355" s="96"/>
      <c r="L355" s="96"/>
      <c r="M355" s="96"/>
      <c r="N355" s="96"/>
    </row>
    <row r="356" spans="1:14" outlineLevel="1" x14ac:dyDescent="0.25">
      <c r="A356" s="66" t="s">
        <v>467</v>
      </c>
      <c r="B356" s="95" t="s">
        <v>441</v>
      </c>
      <c r="H356" s="64"/>
      <c r="I356" s="96"/>
      <c r="J356" s="96"/>
      <c r="K356" s="96"/>
      <c r="L356" s="96"/>
      <c r="M356" s="96"/>
      <c r="N356" s="96"/>
    </row>
    <row r="357" spans="1:14" outlineLevel="1" x14ac:dyDescent="0.25">
      <c r="A357" s="66" t="s">
        <v>468</v>
      </c>
      <c r="B357" s="95" t="s">
        <v>441</v>
      </c>
      <c r="H357" s="64"/>
      <c r="I357" s="96"/>
      <c r="J357" s="96"/>
      <c r="K357" s="96"/>
      <c r="L357" s="96"/>
      <c r="M357" s="96"/>
      <c r="N357" s="96"/>
    </row>
    <row r="358" spans="1:14" outlineLevel="1" x14ac:dyDescent="0.25">
      <c r="A358" s="66" t="s">
        <v>469</v>
      </c>
      <c r="B358" s="95" t="s">
        <v>441</v>
      </c>
      <c r="H358" s="64"/>
      <c r="I358" s="96"/>
      <c r="J358" s="96"/>
      <c r="K358" s="96"/>
      <c r="L358" s="96"/>
      <c r="M358" s="96"/>
      <c r="N358" s="96"/>
    </row>
    <row r="359" spans="1:14" outlineLevel="1" x14ac:dyDescent="0.25">
      <c r="A359" s="66" t="s">
        <v>470</v>
      </c>
      <c r="B359" s="95" t="s">
        <v>441</v>
      </c>
      <c r="H359" s="64"/>
      <c r="I359" s="96"/>
      <c r="J359" s="96"/>
      <c r="K359" s="96"/>
      <c r="L359" s="96"/>
      <c r="M359" s="96"/>
      <c r="N359" s="96"/>
    </row>
    <row r="360" spans="1:14" outlineLevel="1" x14ac:dyDescent="0.25">
      <c r="A360" s="66" t="s">
        <v>471</v>
      </c>
      <c r="B360" s="95" t="s">
        <v>441</v>
      </c>
      <c r="H360" s="64"/>
      <c r="I360" s="96"/>
      <c r="J360" s="96"/>
      <c r="K360" s="96"/>
      <c r="L360" s="96"/>
      <c r="M360" s="96"/>
      <c r="N360" s="96"/>
    </row>
    <row r="361" spans="1:14" outlineLevel="1" x14ac:dyDescent="0.25">
      <c r="A361" s="66" t="s">
        <v>472</v>
      </c>
      <c r="B361" s="95" t="s">
        <v>441</v>
      </c>
      <c r="H361" s="64"/>
      <c r="I361" s="96"/>
      <c r="J361" s="96"/>
      <c r="K361" s="96"/>
      <c r="L361" s="96"/>
      <c r="M361" s="96"/>
      <c r="N361" s="96"/>
    </row>
    <row r="362" spans="1:14" outlineLevel="1" x14ac:dyDescent="0.25">
      <c r="A362" s="66" t="s">
        <v>473</v>
      </c>
      <c r="B362" s="95" t="s">
        <v>441</v>
      </c>
      <c r="H362" s="64"/>
      <c r="I362" s="96"/>
      <c r="J362" s="96"/>
      <c r="K362" s="96"/>
      <c r="L362" s="96"/>
      <c r="M362" s="96"/>
      <c r="N362" s="96"/>
    </row>
    <row r="363" spans="1:14" outlineLevel="1" x14ac:dyDescent="0.25">
      <c r="A363" s="66" t="s">
        <v>474</v>
      </c>
      <c r="B363" s="95" t="s">
        <v>441</v>
      </c>
      <c r="H363" s="64"/>
      <c r="I363" s="96"/>
      <c r="J363" s="96"/>
      <c r="K363" s="96"/>
      <c r="L363" s="96"/>
      <c r="M363" s="96"/>
      <c r="N363" s="96"/>
    </row>
    <row r="364" spans="1:14" outlineLevel="1" x14ac:dyDescent="0.25">
      <c r="A364" s="66" t="s">
        <v>475</v>
      </c>
      <c r="B364" s="95" t="s">
        <v>441</v>
      </c>
      <c r="H364" s="64"/>
      <c r="I364" s="96"/>
      <c r="J364" s="96"/>
      <c r="K364" s="96"/>
      <c r="L364" s="96"/>
      <c r="M364" s="96"/>
      <c r="N364" s="96"/>
    </row>
    <row r="365" spans="1:14" outlineLevel="1" x14ac:dyDescent="0.25">
      <c r="A365" s="66" t="s">
        <v>476</v>
      </c>
      <c r="B365" s="95" t="s">
        <v>441</v>
      </c>
      <c r="H365" s="64"/>
      <c r="I365" s="96"/>
      <c r="J365" s="96"/>
      <c r="K365" s="96"/>
      <c r="L365" s="96"/>
      <c r="M365" s="96"/>
      <c r="N365" s="96"/>
    </row>
    <row r="366" spans="1:14" x14ac:dyDescent="0.25">
      <c r="H366" s="64"/>
      <c r="I366" s="96"/>
      <c r="J366" s="96"/>
      <c r="K366" s="96"/>
      <c r="L366" s="96"/>
      <c r="M366" s="96"/>
      <c r="N366" s="96"/>
    </row>
    <row r="367" spans="1:14" x14ac:dyDescent="0.25">
      <c r="H367" s="64"/>
      <c r="I367" s="96"/>
      <c r="J367" s="96"/>
      <c r="K367" s="96"/>
      <c r="L367" s="96"/>
      <c r="M367" s="96"/>
      <c r="N367" s="96"/>
    </row>
    <row r="368" spans="1:14" x14ac:dyDescent="0.25">
      <c r="H368" s="64"/>
      <c r="I368" s="96"/>
      <c r="J368" s="96"/>
      <c r="K368" s="96"/>
      <c r="L368" s="96"/>
      <c r="M368" s="96"/>
      <c r="N368" s="96"/>
    </row>
    <row r="369" spans="8:8" s="96" customFormat="1" x14ac:dyDescent="0.25">
      <c r="H369" s="64"/>
    </row>
    <row r="370" spans="8:8" s="96" customFormat="1" x14ac:dyDescent="0.25">
      <c r="H370" s="64"/>
    </row>
    <row r="371" spans="8:8" s="96" customFormat="1" x14ac:dyDescent="0.25">
      <c r="H371" s="64"/>
    </row>
    <row r="372" spans="8:8" s="96" customFormat="1" x14ac:dyDescent="0.25">
      <c r="H372" s="64"/>
    </row>
    <row r="373" spans="8:8" s="96" customFormat="1" x14ac:dyDescent="0.25">
      <c r="H373" s="64"/>
    </row>
    <row r="374" spans="8:8" s="96" customFormat="1" x14ac:dyDescent="0.25">
      <c r="H374" s="64"/>
    </row>
    <row r="375" spans="8:8" s="96" customFormat="1" x14ac:dyDescent="0.25">
      <c r="H375" s="64"/>
    </row>
    <row r="376" spans="8:8" s="96" customFormat="1" x14ac:dyDescent="0.25">
      <c r="H376" s="64"/>
    </row>
    <row r="377" spans="8:8" s="96" customFormat="1" x14ac:dyDescent="0.25">
      <c r="H377" s="64"/>
    </row>
    <row r="378" spans="8:8" s="96" customFormat="1" x14ac:dyDescent="0.25">
      <c r="H378" s="64"/>
    </row>
    <row r="379" spans="8:8" s="96" customFormat="1" x14ac:dyDescent="0.25">
      <c r="H379" s="64"/>
    </row>
    <row r="380" spans="8:8" s="96" customFormat="1" x14ac:dyDescent="0.25">
      <c r="H380" s="64"/>
    </row>
    <row r="381" spans="8:8" s="96" customFormat="1" x14ac:dyDescent="0.25">
      <c r="H381" s="64"/>
    </row>
    <row r="382" spans="8:8" s="96" customFormat="1" x14ac:dyDescent="0.25">
      <c r="H382" s="64"/>
    </row>
    <row r="383" spans="8:8" s="96" customFormat="1" x14ac:dyDescent="0.25">
      <c r="H383" s="64"/>
    </row>
    <row r="384" spans="8:8" s="96" customFormat="1" x14ac:dyDescent="0.25">
      <c r="H384" s="64"/>
    </row>
    <row r="385" spans="8:8" s="96" customFormat="1" x14ac:dyDescent="0.25">
      <c r="H385" s="64"/>
    </row>
    <row r="386" spans="8:8" s="96" customFormat="1" x14ac:dyDescent="0.25">
      <c r="H386" s="64"/>
    </row>
    <row r="387" spans="8:8" s="96" customFormat="1" x14ac:dyDescent="0.25">
      <c r="H387" s="64"/>
    </row>
    <row r="388" spans="8:8" s="96" customFormat="1" x14ac:dyDescent="0.25">
      <c r="H388" s="64"/>
    </row>
    <row r="389" spans="8:8" s="96" customFormat="1" x14ac:dyDescent="0.25">
      <c r="H389" s="64"/>
    </row>
    <row r="390" spans="8:8" s="96" customFormat="1" x14ac:dyDescent="0.25">
      <c r="H390" s="64"/>
    </row>
    <row r="391" spans="8:8" s="96" customFormat="1" x14ac:dyDescent="0.25">
      <c r="H391" s="64"/>
    </row>
    <row r="392" spans="8:8" s="96" customFormat="1" x14ac:dyDescent="0.25">
      <c r="H392" s="64"/>
    </row>
    <row r="393" spans="8:8" s="96" customFormat="1" x14ac:dyDescent="0.25">
      <c r="H393" s="64"/>
    </row>
    <row r="394" spans="8:8" s="96" customFormat="1" x14ac:dyDescent="0.25">
      <c r="H394" s="64"/>
    </row>
    <row r="395" spans="8:8" s="96" customFormat="1" x14ac:dyDescent="0.25">
      <c r="H395" s="64"/>
    </row>
    <row r="396" spans="8:8" s="96" customFormat="1" x14ac:dyDescent="0.25">
      <c r="H396" s="64"/>
    </row>
    <row r="397" spans="8:8" s="96" customFormat="1" x14ac:dyDescent="0.25">
      <c r="H397" s="64"/>
    </row>
    <row r="398" spans="8:8" s="96" customFormat="1" x14ac:dyDescent="0.25">
      <c r="H398" s="64"/>
    </row>
    <row r="399" spans="8:8" s="96" customFormat="1" x14ac:dyDescent="0.25">
      <c r="H399" s="64"/>
    </row>
    <row r="400" spans="8:8" s="96" customFormat="1" x14ac:dyDescent="0.25">
      <c r="H400" s="64"/>
    </row>
    <row r="401" spans="8:8" s="96" customFormat="1" x14ac:dyDescent="0.25">
      <c r="H401" s="64"/>
    </row>
    <row r="402" spans="8:8" s="96" customFormat="1" x14ac:dyDescent="0.25">
      <c r="H402" s="64"/>
    </row>
    <row r="403" spans="8:8" s="96" customFormat="1" x14ac:dyDescent="0.25">
      <c r="H403" s="64"/>
    </row>
    <row r="404" spans="8:8" s="96" customFormat="1" x14ac:dyDescent="0.25">
      <c r="H404" s="64"/>
    </row>
    <row r="405" spans="8:8" s="96" customFormat="1" x14ac:dyDescent="0.25">
      <c r="H405" s="64"/>
    </row>
    <row r="406" spans="8:8" s="96" customFormat="1" x14ac:dyDescent="0.25">
      <c r="H406" s="64"/>
    </row>
    <row r="407" spans="8:8" s="96" customFormat="1" x14ac:dyDescent="0.25">
      <c r="H407" s="64"/>
    </row>
    <row r="408" spans="8:8" s="96" customFormat="1" x14ac:dyDescent="0.25">
      <c r="H408" s="64"/>
    </row>
    <row r="409" spans="8:8" s="96" customFormat="1" x14ac:dyDescent="0.25">
      <c r="H409" s="64"/>
    </row>
    <row r="410" spans="8:8" s="96" customFormat="1" x14ac:dyDescent="0.25">
      <c r="H410" s="64"/>
    </row>
    <row r="411" spans="8:8" s="96" customFormat="1" x14ac:dyDescent="0.25">
      <c r="H411" s="64"/>
    </row>
    <row r="412" spans="8:8" s="96" customFormat="1" x14ac:dyDescent="0.25">
      <c r="H412" s="64"/>
    </row>
    <row r="413" spans="8:8" s="96" customFormat="1" x14ac:dyDescent="0.25">
      <c r="H413" s="64"/>
    </row>
  </sheetData>
  <sheetProtection algorithmName="SHA-512" hashValue="SA437jpbDLaFtN214NSTN2ZsZAbna+6z9eXqZsqP6EjZvZHg4iruAS3tb7iT0kgrQ+eogt04oMfV+To407IiFg==" saltValue="SKr0RmRDjPJ3zZd2udBrZg=="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82D7E490-6800-4B7C-B77F-D67BC0E59BB2}"/>
    <hyperlink ref="C29" r:id="rId5" xr:uid="{BBBCA091-987B-472E-92F6-1365447C9D9E}"/>
    <hyperlink ref="C229" r:id="rId6" display="https://coveredbondlabel.com/issuer/84/" xr:uid="{3A64D598-2DE8-4EAB-8FCB-4760770AB437}"/>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98"/>
  <sheetViews>
    <sheetView topLeftCell="A340" zoomScale="80" zoomScaleNormal="80" workbookViewId="0">
      <selection activeCell="C574" sqref="C574:D574"/>
    </sheetView>
  </sheetViews>
  <sheetFormatPr defaultColWidth="8.85546875" defaultRowHeight="15" outlineLevelRow="1" x14ac:dyDescent="0.25"/>
  <cols>
    <col min="1" max="1" width="13.85546875" style="149" customWidth="1"/>
    <col min="2" max="2" width="60.85546875" style="149" customWidth="1"/>
    <col min="3" max="3" width="41" style="149" customWidth="1"/>
    <col min="4" max="4" width="40.85546875" style="149" customWidth="1"/>
    <col min="5" max="5" width="6.7109375" style="149" customWidth="1"/>
    <col min="6" max="6" width="41.5703125" style="149" customWidth="1"/>
    <col min="7" max="7" width="41.5703125" style="145" customWidth="1"/>
    <col min="8" max="16384" width="8.85546875" style="146"/>
  </cols>
  <sheetData>
    <row r="1" spans="1:7" ht="31.5" x14ac:dyDescent="0.25">
      <c r="A1" s="189" t="s">
        <v>477</v>
      </c>
      <c r="B1" s="189"/>
      <c r="C1" s="145"/>
      <c r="D1" s="145"/>
      <c r="E1" s="145"/>
      <c r="F1" s="307" t="s">
        <v>2380</v>
      </c>
    </row>
    <row r="2" spans="1:7" ht="15.75" thickBot="1" x14ac:dyDescent="0.3">
      <c r="A2" s="145"/>
      <c r="B2" s="145"/>
      <c r="C2" s="145"/>
      <c r="D2" s="145"/>
      <c r="E2" s="145"/>
      <c r="F2" s="145"/>
    </row>
    <row r="3" spans="1:7" ht="19.5" thickBot="1" x14ac:dyDescent="0.3">
      <c r="A3" s="147"/>
      <c r="B3" s="148" t="s">
        <v>71</v>
      </c>
      <c r="C3" s="326" t="s">
        <v>226</v>
      </c>
      <c r="D3" s="147"/>
      <c r="E3" s="147"/>
      <c r="F3" s="145"/>
      <c r="G3" s="147"/>
    </row>
    <row r="4" spans="1:7" ht="15.75" thickBot="1" x14ac:dyDescent="0.3"/>
    <row r="5" spans="1:7" ht="18.75" x14ac:dyDescent="0.25">
      <c r="A5" s="150"/>
      <c r="B5" s="151" t="s">
        <v>478</v>
      </c>
      <c r="C5" s="150"/>
      <c r="E5" s="152"/>
      <c r="F5" s="152"/>
    </row>
    <row r="6" spans="1:7" x14ac:dyDescent="0.25">
      <c r="B6" s="153" t="s">
        <v>479</v>
      </c>
    </row>
    <row r="7" spans="1:7" x14ac:dyDescent="0.25">
      <c r="B7" s="154" t="s">
        <v>480</v>
      </c>
    </row>
    <row r="8" spans="1:7" ht="15.75" thickBot="1" x14ac:dyDescent="0.3">
      <c r="B8" s="155" t="s">
        <v>481</v>
      </c>
    </row>
    <row r="9" spans="1:7" x14ac:dyDescent="0.25">
      <c r="B9" s="156"/>
    </row>
    <row r="10" spans="1:7" ht="37.5" x14ac:dyDescent="0.25">
      <c r="A10" s="157" t="s">
        <v>81</v>
      </c>
      <c r="B10" s="157" t="s">
        <v>479</v>
      </c>
      <c r="C10" s="158"/>
      <c r="D10" s="158"/>
      <c r="E10" s="158"/>
      <c r="F10" s="158"/>
      <c r="G10" s="159"/>
    </row>
    <row r="11" spans="1:7" ht="15" customHeight="1" x14ac:dyDescent="0.25">
      <c r="A11" s="160"/>
      <c r="B11" s="161" t="s">
        <v>482</v>
      </c>
      <c r="C11" s="160" t="s">
        <v>113</v>
      </c>
      <c r="D11" s="160"/>
      <c r="E11" s="160"/>
      <c r="F11" s="162" t="s">
        <v>483</v>
      </c>
      <c r="G11" s="162"/>
    </row>
    <row r="12" spans="1:7" x14ac:dyDescent="0.25">
      <c r="A12" s="149" t="s">
        <v>484</v>
      </c>
      <c r="B12" s="149" t="s">
        <v>485</v>
      </c>
      <c r="C12" s="330">
        <v>64421.879341539599</v>
      </c>
      <c r="F12" s="210">
        <f>IF($C$15=0,"",IF(C12="[for completion]","",C12/$C$15))</f>
        <v>0.93985034415979696</v>
      </c>
    </row>
    <row r="13" spans="1:7" x14ac:dyDescent="0.25">
      <c r="A13" s="149" t="s">
        <v>486</v>
      </c>
      <c r="B13" s="149" t="s">
        <v>487</v>
      </c>
      <c r="C13" s="330">
        <v>4122.9477597699997</v>
      </c>
      <c r="F13" s="210">
        <f>IF($C$15=0,"",IF(C13="[for completion]","",C13/$C$15))</f>
        <v>6.0149655840203119E-2</v>
      </c>
    </row>
    <row r="14" spans="1:7" x14ac:dyDescent="0.25">
      <c r="A14" s="149" t="s">
        <v>488</v>
      </c>
      <c r="B14" s="149" t="s">
        <v>146</v>
      </c>
      <c r="C14" s="330">
        <v>0</v>
      </c>
      <c r="F14" s="210">
        <f>IF($C$15=0,"",IF(C14="[for completion]","",C14/$C$15))</f>
        <v>0</v>
      </c>
    </row>
    <row r="15" spans="1:7" x14ac:dyDescent="0.25">
      <c r="A15" s="149" t="s">
        <v>489</v>
      </c>
      <c r="B15" s="164" t="s">
        <v>148</v>
      </c>
      <c r="C15" s="211">
        <f>SUM(C12:C14)</f>
        <v>68544.827101309595</v>
      </c>
      <c r="F15" s="183">
        <f>SUM(F12:F14)</f>
        <v>1</v>
      </c>
    </row>
    <row r="16" spans="1:7" outlineLevel="1" x14ac:dyDescent="0.25">
      <c r="A16" s="149" t="s">
        <v>490</v>
      </c>
      <c r="B16" s="166" t="s">
        <v>491</v>
      </c>
      <c r="C16" s="211"/>
      <c r="F16" s="210">
        <f t="shared" ref="F16:F26" si="0">IF($C$15=0,"",IF(C16="[for completion]","",C16/$C$15))</f>
        <v>0</v>
      </c>
    </row>
    <row r="17" spans="1:7" outlineLevel="1" x14ac:dyDescent="0.25">
      <c r="A17" s="149" t="s">
        <v>492</v>
      </c>
      <c r="B17" s="166" t="s">
        <v>1425</v>
      </c>
      <c r="C17" s="211"/>
      <c r="F17" s="210">
        <f t="shared" si="0"/>
        <v>0</v>
      </c>
    </row>
    <row r="18" spans="1:7" outlineLevel="1" x14ac:dyDescent="0.25">
      <c r="A18" s="149" t="s">
        <v>493</v>
      </c>
      <c r="B18" s="166" t="s">
        <v>150</v>
      </c>
      <c r="C18" s="211"/>
      <c r="F18" s="210">
        <f t="shared" si="0"/>
        <v>0</v>
      </c>
    </row>
    <row r="19" spans="1:7" outlineLevel="1" x14ac:dyDescent="0.25">
      <c r="A19" s="149" t="s">
        <v>494</v>
      </c>
      <c r="B19" s="166" t="s">
        <v>150</v>
      </c>
      <c r="C19" s="211"/>
      <c r="F19" s="210">
        <f t="shared" si="0"/>
        <v>0</v>
      </c>
    </row>
    <row r="20" spans="1:7" outlineLevel="1" x14ac:dyDescent="0.25">
      <c r="A20" s="149" t="s">
        <v>495</v>
      </c>
      <c r="B20" s="166" t="s">
        <v>150</v>
      </c>
      <c r="C20" s="211"/>
      <c r="F20" s="210">
        <f t="shared" si="0"/>
        <v>0</v>
      </c>
    </row>
    <row r="21" spans="1:7" outlineLevel="1" x14ac:dyDescent="0.25">
      <c r="A21" s="149" t="s">
        <v>496</v>
      </c>
      <c r="B21" s="166" t="s">
        <v>150</v>
      </c>
      <c r="C21" s="211"/>
      <c r="F21" s="210">
        <f t="shared" si="0"/>
        <v>0</v>
      </c>
    </row>
    <row r="22" spans="1:7" outlineLevel="1" x14ac:dyDescent="0.25">
      <c r="A22" s="149" t="s">
        <v>497</v>
      </c>
      <c r="B22" s="166" t="s">
        <v>150</v>
      </c>
      <c r="C22" s="211"/>
      <c r="F22" s="210">
        <f t="shared" si="0"/>
        <v>0</v>
      </c>
    </row>
    <row r="23" spans="1:7" outlineLevel="1" x14ac:dyDescent="0.25">
      <c r="A23" s="149" t="s">
        <v>498</v>
      </c>
      <c r="B23" s="166" t="s">
        <v>150</v>
      </c>
      <c r="C23" s="211"/>
      <c r="F23" s="210">
        <f t="shared" si="0"/>
        <v>0</v>
      </c>
    </row>
    <row r="24" spans="1:7" outlineLevel="1" x14ac:dyDescent="0.25">
      <c r="A24" s="149" t="s">
        <v>499</v>
      </c>
      <c r="B24" s="166" t="s">
        <v>150</v>
      </c>
      <c r="C24" s="211"/>
      <c r="F24" s="210">
        <f t="shared" si="0"/>
        <v>0</v>
      </c>
    </row>
    <row r="25" spans="1:7" outlineLevel="1" x14ac:dyDescent="0.25">
      <c r="A25" s="149" t="s">
        <v>500</v>
      </c>
      <c r="B25" s="166" t="s">
        <v>150</v>
      </c>
      <c r="C25" s="211"/>
      <c r="F25" s="210">
        <f t="shared" si="0"/>
        <v>0</v>
      </c>
    </row>
    <row r="26" spans="1:7" outlineLevel="1" x14ac:dyDescent="0.25">
      <c r="A26" s="149" t="s">
        <v>501</v>
      </c>
      <c r="B26" s="166" t="s">
        <v>150</v>
      </c>
      <c r="C26" s="212"/>
      <c r="D26" s="146"/>
      <c r="E26" s="146"/>
      <c r="F26" s="210">
        <f t="shared" si="0"/>
        <v>0</v>
      </c>
    </row>
    <row r="27" spans="1:7" ht="15" customHeight="1" x14ac:dyDescent="0.25">
      <c r="A27" s="160"/>
      <c r="B27" s="161" t="s">
        <v>502</v>
      </c>
      <c r="C27" s="160" t="s">
        <v>503</v>
      </c>
      <c r="D27" s="160" t="s">
        <v>504</v>
      </c>
      <c r="E27" s="167"/>
      <c r="F27" s="160" t="s">
        <v>505</v>
      </c>
      <c r="G27" s="162"/>
    </row>
    <row r="28" spans="1:7" x14ac:dyDescent="0.25">
      <c r="A28" s="149" t="s">
        <v>506</v>
      </c>
      <c r="B28" s="149" t="s">
        <v>507</v>
      </c>
      <c r="C28" s="327">
        <v>21543</v>
      </c>
      <c r="D28" s="327">
        <v>1000</v>
      </c>
      <c r="F28" s="149">
        <f>IF(AND(C28="[For completion]",D28="[For completion]"),"[For completion]",SUM(C28:D28))</f>
        <v>22543</v>
      </c>
    </row>
    <row r="29" spans="1:7" outlineLevel="1" x14ac:dyDescent="0.25">
      <c r="A29" s="149" t="s">
        <v>508</v>
      </c>
      <c r="B29" s="168" t="s">
        <v>509</v>
      </c>
    </row>
    <row r="30" spans="1:7" outlineLevel="1" x14ac:dyDescent="0.25">
      <c r="A30" s="149" t="s">
        <v>510</v>
      </c>
      <c r="B30" s="168" t="s">
        <v>511</v>
      </c>
    </row>
    <row r="31" spans="1:7" outlineLevel="1" x14ac:dyDescent="0.25">
      <c r="A31" s="149" t="s">
        <v>512</v>
      </c>
      <c r="B31" s="168"/>
    </row>
    <row r="32" spans="1:7" outlineLevel="1" x14ac:dyDescent="0.25">
      <c r="A32" s="149" t="s">
        <v>513</v>
      </c>
      <c r="B32" s="168"/>
    </row>
    <row r="33" spans="1:7" outlineLevel="1" x14ac:dyDescent="0.25">
      <c r="A33" s="149" t="s">
        <v>1641</v>
      </c>
      <c r="B33" s="168"/>
    </row>
    <row r="34" spans="1:7" outlineLevel="1" x14ac:dyDescent="0.25">
      <c r="A34" s="149" t="s">
        <v>1642</v>
      </c>
      <c r="B34" s="168"/>
    </row>
    <row r="35" spans="1:7" ht="15" customHeight="1" x14ac:dyDescent="0.25">
      <c r="A35" s="160"/>
      <c r="B35" s="161" t="s">
        <v>514</v>
      </c>
      <c r="C35" s="160" t="s">
        <v>515</v>
      </c>
      <c r="D35" s="160" t="s">
        <v>516</v>
      </c>
      <c r="E35" s="167"/>
      <c r="F35" s="162" t="s">
        <v>483</v>
      </c>
      <c r="G35" s="162"/>
    </row>
    <row r="36" spans="1:7" x14ac:dyDescent="0.25">
      <c r="A36" s="149" t="s">
        <v>517</v>
      </c>
      <c r="B36" s="149" t="s">
        <v>518</v>
      </c>
      <c r="C36" s="240">
        <v>3.6594669838976156E-2</v>
      </c>
      <c r="D36" s="240">
        <v>0.19232873291710964</v>
      </c>
      <c r="E36" s="213"/>
      <c r="F36" s="240">
        <v>3.4677022494445459E-2</v>
      </c>
    </row>
    <row r="37" spans="1:7" outlineLevel="1" x14ac:dyDescent="0.25">
      <c r="A37" s="149" t="s">
        <v>519</v>
      </c>
      <c r="C37" s="183"/>
      <c r="D37" s="183"/>
      <c r="E37" s="213"/>
      <c r="F37" s="183"/>
    </row>
    <row r="38" spans="1:7" outlineLevel="1" x14ac:dyDescent="0.25">
      <c r="A38" s="149" t="s">
        <v>520</v>
      </c>
      <c r="C38" s="183"/>
      <c r="D38" s="183"/>
      <c r="E38" s="213"/>
      <c r="F38" s="183"/>
    </row>
    <row r="39" spans="1:7" outlineLevel="1" x14ac:dyDescent="0.25">
      <c r="A39" s="149" t="s">
        <v>521</v>
      </c>
      <c r="C39" s="183"/>
      <c r="D39" s="183"/>
      <c r="E39" s="213"/>
      <c r="F39" s="183"/>
    </row>
    <row r="40" spans="1:7" outlineLevel="1" x14ac:dyDescent="0.25">
      <c r="A40" s="149" t="s">
        <v>522</v>
      </c>
      <c r="C40" s="183"/>
      <c r="D40" s="183"/>
      <c r="E40" s="213"/>
      <c r="F40" s="183"/>
    </row>
    <row r="41" spans="1:7" outlineLevel="1" x14ac:dyDescent="0.25">
      <c r="A41" s="149" t="s">
        <v>523</v>
      </c>
      <c r="C41" s="183"/>
      <c r="D41" s="183"/>
      <c r="E41" s="213"/>
      <c r="F41" s="183"/>
    </row>
    <row r="42" spans="1:7" outlineLevel="1" x14ac:dyDescent="0.25">
      <c r="A42" s="149" t="s">
        <v>524</v>
      </c>
      <c r="C42" s="183"/>
      <c r="D42" s="183"/>
      <c r="E42" s="213"/>
      <c r="F42" s="183"/>
    </row>
    <row r="43" spans="1:7" ht="15" customHeight="1" x14ac:dyDescent="0.25">
      <c r="A43" s="160"/>
      <c r="B43" s="161" t="s">
        <v>525</v>
      </c>
      <c r="C43" s="160" t="s">
        <v>515</v>
      </c>
      <c r="D43" s="160" t="s">
        <v>516</v>
      </c>
      <c r="E43" s="167"/>
      <c r="F43" s="162" t="s">
        <v>483</v>
      </c>
      <c r="G43" s="162"/>
    </row>
    <row r="44" spans="1:7" x14ac:dyDescent="0.25">
      <c r="A44" s="149" t="s">
        <v>526</v>
      </c>
      <c r="B44" s="169" t="s">
        <v>527</v>
      </c>
      <c r="C44" s="182">
        <f>SUM(C45:C71)</f>
        <v>1</v>
      </c>
      <c r="D44" s="182">
        <f>SUM(D45:D71)</f>
        <v>1</v>
      </c>
      <c r="E44" s="183"/>
      <c r="F44" s="182">
        <f>SUM(F45:F71)</f>
        <v>1</v>
      </c>
      <c r="G44" s="149"/>
    </row>
    <row r="45" spans="1:7" x14ac:dyDescent="0.25">
      <c r="A45" s="149" t="s">
        <v>528</v>
      </c>
      <c r="B45" s="149" t="s">
        <v>529</v>
      </c>
      <c r="C45" s="240">
        <v>0</v>
      </c>
      <c r="D45" s="240">
        <v>0</v>
      </c>
      <c r="E45" s="183"/>
      <c r="F45" s="240">
        <v>0</v>
      </c>
      <c r="G45" s="149"/>
    </row>
    <row r="46" spans="1:7" x14ac:dyDescent="0.25">
      <c r="A46" s="149" t="s">
        <v>530</v>
      </c>
      <c r="B46" s="149" t="s">
        <v>531</v>
      </c>
      <c r="C46" s="240">
        <v>0</v>
      </c>
      <c r="D46" s="240">
        <v>0</v>
      </c>
      <c r="E46" s="183"/>
      <c r="F46" s="240">
        <v>0</v>
      </c>
      <c r="G46" s="149"/>
    </row>
    <row r="47" spans="1:7" x14ac:dyDescent="0.25">
      <c r="A47" s="149" t="s">
        <v>532</v>
      </c>
      <c r="B47" s="149" t="s">
        <v>533</v>
      </c>
      <c r="C47" s="240">
        <v>0</v>
      </c>
      <c r="D47" s="240">
        <v>0</v>
      </c>
      <c r="E47" s="183"/>
      <c r="F47" s="240">
        <v>0</v>
      </c>
      <c r="G47" s="149"/>
    </row>
    <row r="48" spans="1:7" x14ac:dyDescent="0.25">
      <c r="A48" s="149" t="s">
        <v>534</v>
      </c>
      <c r="B48" s="149" t="s">
        <v>535</v>
      </c>
      <c r="C48" s="240">
        <v>0</v>
      </c>
      <c r="D48" s="240">
        <v>0</v>
      </c>
      <c r="E48" s="183"/>
      <c r="F48" s="240">
        <v>0</v>
      </c>
      <c r="G48" s="149"/>
    </row>
    <row r="49" spans="1:7" x14ac:dyDescent="0.25">
      <c r="A49" s="149" t="s">
        <v>536</v>
      </c>
      <c r="B49" s="149" t="s">
        <v>537</v>
      </c>
      <c r="C49" s="240">
        <v>0</v>
      </c>
      <c r="D49" s="240">
        <v>0</v>
      </c>
      <c r="E49" s="183"/>
      <c r="F49" s="240">
        <v>0</v>
      </c>
      <c r="G49" s="149"/>
    </row>
    <row r="50" spans="1:7" x14ac:dyDescent="0.25">
      <c r="A50" s="149" t="s">
        <v>538</v>
      </c>
      <c r="B50" s="149" t="s">
        <v>2356</v>
      </c>
      <c r="C50" s="240">
        <v>0</v>
      </c>
      <c r="D50" s="240">
        <v>0</v>
      </c>
      <c r="E50" s="183"/>
      <c r="F50" s="240">
        <v>0</v>
      </c>
      <c r="G50" s="149"/>
    </row>
    <row r="51" spans="1:7" x14ac:dyDescent="0.25">
      <c r="A51" s="149" t="s">
        <v>539</v>
      </c>
      <c r="B51" s="149" t="s">
        <v>540</v>
      </c>
      <c r="C51" s="240">
        <v>1</v>
      </c>
      <c r="D51" s="240">
        <v>1</v>
      </c>
      <c r="E51" s="183"/>
      <c r="F51" s="240">
        <v>1</v>
      </c>
      <c r="G51" s="149"/>
    </row>
    <row r="52" spans="1:7" x14ac:dyDescent="0.25">
      <c r="A52" s="149" t="s">
        <v>541</v>
      </c>
      <c r="B52" s="149" t="s">
        <v>542</v>
      </c>
      <c r="C52" s="240">
        <v>0</v>
      </c>
      <c r="D52" s="240">
        <v>0</v>
      </c>
      <c r="E52" s="183"/>
      <c r="F52" s="240">
        <v>0</v>
      </c>
      <c r="G52" s="149"/>
    </row>
    <row r="53" spans="1:7" x14ac:dyDescent="0.25">
      <c r="A53" s="149" t="s">
        <v>543</v>
      </c>
      <c r="B53" s="149" t="s">
        <v>544</v>
      </c>
      <c r="C53" s="240">
        <v>0</v>
      </c>
      <c r="D53" s="240">
        <v>0</v>
      </c>
      <c r="E53" s="183"/>
      <c r="F53" s="240">
        <v>0</v>
      </c>
      <c r="G53" s="149"/>
    </row>
    <row r="54" spans="1:7" x14ac:dyDescent="0.25">
      <c r="A54" s="149" t="s">
        <v>545</v>
      </c>
      <c r="B54" s="149" t="s">
        <v>546</v>
      </c>
      <c r="C54" s="240">
        <v>0</v>
      </c>
      <c r="D54" s="240">
        <v>0</v>
      </c>
      <c r="E54" s="183"/>
      <c r="F54" s="240">
        <v>0</v>
      </c>
      <c r="G54" s="149"/>
    </row>
    <row r="55" spans="1:7" x14ac:dyDescent="0.25">
      <c r="A55" s="149" t="s">
        <v>547</v>
      </c>
      <c r="B55" s="149" t="s">
        <v>548</v>
      </c>
      <c r="C55" s="240">
        <v>0</v>
      </c>
      <c r="D55" s="240">
        <v>0</v>
      </c>
      <c r="E55" s="183"/>
      <c r="F55" s="240">
        <v>0</v>
      </c>
      <c r="G55" s="149"/>
    </row>
    <row r="56" spans="1:7" x14ac:dyDescent="0.25">
      <c r="A56" s="149" t="s">
        <v>549</v>
      </c>
      <c r="B56" s="149" t="s">
        <v>550</v>
      </c>
      <c r="C56" s="240">
        <v>0</v>
      </c>
      <c r="D56" s="240">
        <v>0</v>
      </c>
      <c r="E56" s="183"/>
      <c r="F56" s="240">
        <v>0</v>
      </c>
      <c r="G56" s="149"/>
    </row>
    <row r="57" spans="1:7" x14ac:dyDescent="0.25">
      <c r="A57" s="149" t="s">
        <v>551</v>
      </c>
      <c r="B57" s="149" t="s">
        <v>552</v>
      </c>
      <c r="C57" s="240">
        <v>0</v>
      </c>
      <c r="D57" s="240">
        <v>0</v>
      </c>
      <c r="E57" s="183"/>
      <c r="F57" s="240">
        <v>0</v>
      </c>
      <c r="G57" s="149"/>
    </row>
    <row r="58" spans="1:7" x14ac:dyDescent="0.25">
      <c r="A58" s="149" t="s">
        <v>553</v>
      </c>
      <c r="B58" s="149" t="s">
        <v>554</v>
      </c>
      <c r="C58" s="240">
        <v>0</v>
      </c>
      <c r="D58" s="240">
        <v>0</v>
      </c>
      <c r="E58" s="183"/>
      <c r="F58" s="240">
        <v>0</v>
      </c>
      <c r="G58" s="149"/>
    </row>
    <row r="59" spans="1:7" x14ac:dyDescent="0.25">
      <c r="A59" s="149" t="s">
        <v>555</v>
      </c>
      <c r="B59" s="149" t="s">
        <v>556</v>
      </c>
      <c r="C59" s="240">
        <v>0</v>
      </c>
      <c r="D59" s="240">
        <v>0</v>
      </c>
      <c r="E59" s="183"/>
      <c r="F59" s="240">
        <v>0</v>
      </c>
      <c r="G59" s="149"/>
    </row>
    <row r="60" spans="1:7" x14ac:dyDescent="0.25">
      <c r="A60" s="149" t="s">
        <v>557</v>
      </c>
      <c r="B60" s="149" t="s">
        <v>3</v>
      </c>
      <c r="C60" s="240">
        <v>0</v>
      </c>
      <c r="D60" s="240">
        <v>0</v>
      </c>
      <c r="E60" s="183"/>
      <c r="F60" s="240">
        <v>0</v>
      </c>
      <c r="G60" s="149"/>
    </row>
    <row r="61" spans="1:7" x14ac:dyDescent="0.25">
      <c r="A61" s="149" t="s">
        <v>558</v>
      </c>
      <c r="B61" s="149" t="s">
        <v>559</v>
      </c>
      <c r="C61" s="240">
        <v>0</v>
      </c>
      <c r="D61" s="240">
        <v>0</v>
      </c>
      <c r="E61" s="183"/>
      <c r="F61" s="240">
        <v>0</v>
      </c>
      <c r="G61" s="149"/>
    </row>
    <row r="62" spans="1:7" x14ac:dyDescent="0.25">
      <c r="A62" s="149" t="s">
        <v>560</v>
      </c>
      <c r="B62" s="149" t="s">
        <v>561</v>
      </c>
      <c r="C62" s="240">
        <v>0</v>
      </c>
      <c r="D62" s="240">
        <v>0</v>
      </c>
      <c r="E62" s="183"/>
      <c r="F62" s="240">
        <v>0</v>
      </c>
      <c r="G62" s="149"/>
    </row>
    <row r="63" spans="1:7" x14ac:dyDescent="0.25">
      <c r="A63" s="149" t="s">
        <v>562</v>
      </c>
      <c r="B63" s="149" t="s">
        <v>563</v>
      </c>
      <c r="C63" s="240">
        <v>0</v>
      </c>
      <c r="D63" s="240">
        <v>0</v>
      </c>
      <c r="E63" s="183"/>
      <c r="F63" s="240">
        <v>0</v>
      </c>
      <c r="G63" s="149"/>
    </row>
    <row r="64" spans="1:7" x14ac:dyDescent="0.25">
      <c r="A64" s="149" t="s">
        <v>564</v>
      </c>
      <c r="B64" s="149" t="s">
        <v>565</v>
      </c>
      <c r="C64" s="240">
        <v>0</v>
      </c>
      <c r="D64" s="240">
        <v>0</v>
      </c>
      <c r="E64" s="183"/>
      <c r="F64" s="240">
        <v>0</v>
      </c>
      <c r="G64" s="149"/>
    </row>
    <row r="65" spans="1:7" x14ac:dyDescent="0.25">
      <c r="A65" s="149" t="s">
        <v>566</v>
      </c>
      <c r="B65" s="149" t="s">
        <v>567</v>
      </c>
      <c r="C65" s="240">
        <v>0</v>
      </c>
      <c r="D65" s="240">
        <v>0</v>
      </c>
      <c r="E65" s="183"/>
      <c r="F65" s="240">
        <v>0</v>
      </c>
      <c r="G65" s="149"/>
    </row>
    <row r="66" spans="1:7" x14ac:dyDescent="0.25">
      <c r="A66" s="149" t="s">
        <v>568</v>
      </c>
      <c r="B66" s="149" t="s">
        <v>569</v>
      </c>
      <c r="C66" s="240">
        <v>0</v>
      </c>
      <c r="D66" s="240">
        <v>0</v>
      </c>
      <c r="E66" s="183"/>
      <c r="F66" s="240">
        <v>0</v>
      </c>
      <c r="G66" s="149"/>
    </row>
    <row r="67" spans="1:7" x14ac:dyDescent="0.25">
      <c r="A67" s="149" t="s">
        <v>570</v>
      </c>
      <c r="B67" s="149" t="s">
        <v>571</v>
      </c>
      <c r="C67" s="240">
        <v>0</v>
      </c>
      <c r="D67" s="240">
        <v>0</v>
      </c>
      <c r="E67" s="183"/>
      <c r="F67" s="240">
        <v>0</v>
      </c>
      <c r="G67" s="149"/>
    </row>
    <row r="68" spans="1:7" x14ac:dyDescent="0.25">
      <c r="A68" s="149" t="s">
        <v>572</v>
      </c>
      <c r="B68" s="149" t="s">
        <v>573</v>
      </c>
      <c r="C68" s="240">
        <v>0</v>
      </c>
      <c r="D68" s="240">
        <v>0</v>
      </c>
      <c r="E68" s="183"/>
      <c r="F68" s="240">
        <v>0</v>
      </c>
      <c r="G68" s="149"/>
    </row>
    <row r="69" spans="1:7" x14ac:dyDescent="0.25">
      <c r="A69" s="239" t="s">
        <v>574</v>
      </c>
      <c r="B69" s="149" t="s">
        <v>575</v>
      </c>
      <c r="C69" s="240">
        <v>0</v>
      </c>
      <c r="D69" s="240">
        <v>0</v>
      </c>
      <c r="E69" s="183"/>
      <c r="F69" s="240">
        <v>0</v>
      </c>
      <c r="G69" s="149"/>
    </row>
    <row r="70" spans="1:7" x14ac:dyDescent="0.25">
      <c r="A70" s="239" t="s">
        <v>576</v>
      </c>
      <c r="B70" s="149" t="s">
        <v>577</v>
      </c>
      <c r="C70" s="240">
        <v>0</v>
      </c>
      <c r="D70" s="240">
        <v>0</v>
      </c>
      <c r="E70" s="183"/>
      <c r="F70" s="240">
        <v>0</v>
      </c>
      <c r="G70" s="149"/>
    </row>
    <row r="71" spans="1:7" x14ac:dyDescent="0.25">
      <c r="A71" s="239" t="s">
        <v>578</v>
      </c>
      <c r="B71" s="149" t="s">
        <v>6</v>
      </c>
      <c r="C71" s="240">
        <v>0</v>
      </c>
      <c r="D71" s="240">
        <v>0</v>
      </c>
      <c r="E71" s="183"/>
      <c r="F71" s="240">
        <v>0</v>
      </c>
      <c r="G71" s="149"/>
    </row>
    <row r="72" spans="1:7" x14ac:dyDescent="0.25">
      <c r="A72" s="239" t="s">
        <v>579</v>
      </c>
      <c r="B72" s="169" t="s">
        <v>318</v>
      </c>
      <c r="C72" s="182">
        <f>SUM(C73:C75)</f>
        <v>0</v>
      </c>
      <c r="D72" s="182">
        <f>SUM(D73:D75)</f>
        <v>0</v>
      </c>
      <c r="E72" s="183"/>
      <c r="F72" s="182">
        <f>SUM(F73:F75)</f>
        <v>0</v>
      </c>
      <c r="G72" s="149"/>
    </row>
    <row r="73" spans="1:7" x14ac:dyDescent="0.25">
      <c r="A73" s="239" t="s">
        <v>581</v>
      </c>
      <c r="B73" s="149" t="s">
        <v>583</v>
      </c>
      <c r="C73" s="183">
        <v>0</v>
      </c>
      <c r="D73" s="183">
        <v>0</v>
      </c>
      <c r="E73" s="183"/>
      <c r="F73" s="183">
        <v>0</v>
      </c>
      <c r="G73" s="149"/>
    </row>
    <row r="74" spans="1:7" x14ac:dyDescent="0.25">
      <c r="A74" s="239" t="s">
        <v>582</v>
      </c>
      <c r="B74" s="149" t="s">
        <v>585</v>
      </c>
      <c r="C74" s="183">
        <v>0</v>
      </c>
      <c r="D74" s="183">
        <v>0</v>
      </c>
      <c r="E74" s="183"/>
      <c r="F74" s="183">
        <v>0</v>
      </c>
      <c r="G74" s="149"/>
    </row>
    <row r="75" spans="1:7" x14ac:dyDescent="0.25">
      <c r="A75" s="239" t="s">
        <v>584</v>
      </c>
      <c r="B75" s="149" t="s">
        <v>2</v>
      </c>
      <c r="C75" s="183">
        <v>0</v>
      </c>
      <c r="D75" s="183">
        <v>0</v>
      </c>
      <c r="E75" s="183"/>
      <c r="F75" s="183">
        <v>0</v>
      </c>
      <c r="G75" s="149"/>
    </row>
    <row r="76" spans="1:7" x14ac:dyDescent="0.25">
      <c r="A76" s="239" t="s">
        <v>1595</v>
      </c>
      <c r="B76" s="169" t="s">
        <v>146</v>
      </c>
      <c r="C76" s="182">
        <f>SUM(C77:C87)</f>
        <v>0</v>
      </c>
      <c r="D76" s="182">
        <f>SUM(D77:D87)</f>
        <v>0</v>
      </c>
      <c r="E76" s="183"/>
      <c r="F76" s="182">
        <f>SUM(F77:F87)</f>
        <v>0</v>
      </c>
      <c r="G76" s="149"/>
    </row>
    <row r="77" spans="1:7" x14ac:dyDescent="0.25">
      <c r="A77" s="239" t="s">
        <v>586</v>
      </c>
      <c r="B77" s="170" t="s">
        <v>320</v>
      </c>
      <c r="C77" s="240">
        <v>0</v>
      </c>
      <c r="D77" s="240">
        <v>0</v>
      </c>
      <c r="E77" s="183"/>
      <c r="F77" s="240">
        <v>0</v>
      </c>
      <c r="G77" s="149"/>
    </row>
    <row r="78" spans="1:7" s="238" customFormat="1" x14ac:dyDescent="0.25">
      <c r="A78" s="239" t="s">
        <v>587</v>
      </c>
      <c r="B78" s="239" t="s">
        <v>580</v>
      </c>
      <c r="C78" s="240">
        <v>0</v>
      </c>
      <c r="D78" s="240">
        <v>0</v>
      </c>
      <c r="E78" s="240"/>
      <c r="F78" s="240">
        <v>0</v>
      </c>
      <c r="G78" s="239"/>
    </row>
    <row r="79" spans="1:7" x14ac:dyDescent="0.25">
      <c r="A79" s="239" t="s">
        <v>588</v>
      </c>
      <c r="B79" s="170" t="s">
        <v>322</v>
      </c>
      <c r="C79" s="240">
        <v>0</v>
      </c>
      <c r="D79" s="240">
        <v>0</v>
      </c>
      <c r="E79" s="183"/>
      <c r="F79" s="240">
        <v>0</v>
      </c>
      <c r="G79" s="149"/>
    </row>
    <row r="80" spans="1:7" x14ac:dyDescent="0.25">
      <c r="A80" s="149" t="s">
        <v>589</v>
      </c>
      <c r="B80" s="170" t="s">
        <v>324</v>
      </c>
      <c r="C80" s="240">
        <v>0</v>
      </c>
      <c r="D80" s="240">
        <v>0</v>
      </c>
      <c r="E80" s="183"/>
      <c r="F80" s="240">
        <v>0</v>
      </c>
      <c r="G80" s="149"/>
    </row>
    <row r="81" spans="1:7" x14ac:dyDescent="0.25">
      <c r="A81" s="149" t="s">
        <v>590</v>
      </c>
      <c r="B81" s="170" t="s">
        <v>12</v>
      </c>
      <c r="C81" s="240">
        <v>0</v>
      </c>
      <c r="D81" s="240">
        <v>0</v>
      </c>
      <c r="E81" s="183"/>
      <c r="F81" s="240">
        <v>0</v>
      </c>
      <c r="G81" s="149"/>
    </row>
    <row r="82" spans="1:7" x14ac:dyDescent="0.25">
      <c r="A82" s="149" t="s">
        <v>591</v>
      </c>
      <c r="B82" s="170" t="s">
        <v>327</v>
      </c>
      <c r="C82" s="240">
        <v>0</v>
      </c>
      <c r="D82" s="240">
        <v>0</v>
      </c>
      <c r="E82" s="183"/>
      <c r="F82" s="240">
        <v>0</v>
      </c>
      <c r="G82" s="149"/>
    </row>
    <row r="83" spans="1:7" x14ac:dyDescent="0.25">
      <c r="A83" s="149" t="s">
        <v>592</v>
      </c>
      <c r="B83" s="170" t="s">
        <v>329</v>
      </c>
      <c r="C83" s="240">
        <v>0</v>
      </c>
      <c r="D83" s="240">
        <v>0</v>
      </c>
      <c r="E83" s="183"/>
      <c r="F83" s="240">
        <v>0</v>
      </c>
      <c r="G83" s="149"/>
    </row>
    <row r="84" spans="1:7" x14ac:dyDescent="0.25">
      <c r="A84" s="149" t="s">
        <v>593</v>
      </c>
      <c r="B84" s="170" t="s">
        <v>331</v>
      </c>
      <c r="C84" s="240">
        <v>0</v>
      </c>
      <c r="D84" s="240">
        <v>0</v>
      </c>
      <c r="E84" s="183"/>
      <c r="F84" s="240">
        <v>0</v>
      </c>
      <c r="G84" s="149"/>
    </row>
    <row r="85" spans="1:7" x14ac:dyDescent="0.25">
      <c r="A85" s="149" t="s">
        <v>594</v>
      </c>
      <c r="B85" s="170" t="s">
        <v>333</v>
      </c>
      <c r="C85" s="240">
        <v>0</v>
      </c>
      <c r="D85" s="240">
        <v>0</v>
      </c>
      <c r="E85" s="183"/>
      <c r="F85" s="240">
        <v>0</v>
      </c>
      <c r="G85" s="149"/>
    </row>
    <row r="86" spans="1:7" x14ac:dyDescent="0.25">
      <c r="A86" s="149" t="s">
        <v>595</v>
      </c>
      <c r="B86" s="170" t="s">
        <v>335</v>
      </c>
      <c r="C86" s="240">
        <v>0</v>
      </c>
      <c r="D86" s="240">
        <v>0</v>
      </c>
      <c r="E86" s="183"/>
      <c r="F86" s="240">
        <v>0</v>
      </c>
      <c r="G86" s="149"/>
    </row>
    <row r="87" spans="1:7" x14ac:dyDescent="0.25">
      <c r="A87" s="149" t="s">
        <v>596</v>
      </c>
      <c r="B87" s="170" t="s">
        <v>146</v>
      </c>
      <c r="C87" s="240">
        <v>0</v>
      </c>
      <c r="D87" s="240">
        <v>0</v>
      </c>
      <c r="E87" s="183"/>
      <c r="F87" s="240">
        <v>0</v>
      </c>
      <c r="G87" s="149"/>
    </row>
    <row r="88" spans="1:7" outlineLevel="1" x14ac:dyDescent="0.25">
      <c r="A88" s="149" t="s">
        <v>597</v>
      </c>
      <c r="B88" s="166" t="s">
        <v>150</v>
      </c>
      <c r="C88" s="183"/>
      <c r="D88" s="183"/>
      <c r="E88" s="183"/>
      <c r="F88" s="183"/>
      <c r="G88" s="149"/>
    </row>
    <row r="89" spans="1:7" outlineLevel="1" x14ac:dyDescent="0.25">
      <c r="A89" s="149" t="s">
        <v>598</v>
      </c>
      <c r="B89" s="166" t="s">
        <v>150</v>
      </c>
      <c r="C89" s="183"/>
      <c r="D89" s="183"/>
      <c r="E89" s="183"/>
      <c r="F89" s="183"/>
      <c r="G89" s="149"/>
    </row>
    <row r="90" spans="1:7" outlineLevel="1" x14ac:dyDescent="0.25">
      <c r="A90" s="149" t="s">
        <v>599</v>
      </c>
      <c r="B90" s="166" t="s">
        <v>150</v>
      </c>
      <c r="C90" s="183"/>
      <c r="D90" s="183"/>
      <c r="E90" s="183"/>
      <c r="F90" s="183"/>
      <c r="G90" s="149"/>
    </row>
    <row r="91" spans="1:7" outlineLevel="1" x14ac:dyDescent="0.25">
      <c r="A91" s="149" t="s">
        <v>600</v>
      </c>
      <c r="B91" s="166" t="s">
        <v>150</v>
      </c>
      <c r="C91" s="183"/>
      <c r="D91" s="183"/>
      <c r="E91" s="183"/>
      <c r="F91" s="183"/>
      <c r="G91" s="149"/>
    </row>
    <row r="92" spans="1:7" outlineLevel="1" x14ac:dyDescent="0.25">
      <c r="A92" s="149" t="s">
        <v>601</v>
      </c>
      <c r="B92" s="166" t="s">
        <v>150</v>
      </c>
      <c r="C92" s="183"/>
      <c r="D92" s="183"/>
      <c r="E92" s="183"/>
      <c r="F92" s="183"/>
      <c r="G92" s="149"/>
    </row>
    <row r="93" spans="1:7" outlineLevel="1" x14ac:dyDescent="0.25">
      <c r="A93" s="149" t="s">
        <v>602</v>
      </c>
      <c r="B93" s="166" t="s">
        <v>150</v>
      </c>
      <c r="C93" s="183"/>
      <c r="D93" s="183"/>
      <c r="E93" s="183"/>
      <c r="F93" s="183"/>
      <c r="G93" s="149"/>
    </row>
    <row r="94" spans="1:7" outlineLevel="1" x14ac:dyDescent="0.25">
      <c r="A94" s="149" t="s">
        <v>603</v>
      </c>
      <c r="B94" s="166" t="s">
        <v>150</v>
      </c>
      <c r="C94" s="183"/>
      <c r="D94" s="183"/>
      <c r="E94" s="183"/>
      <c r="F94" s="183"/>
      <c r="G94" s="149"/>
    </row>
    <row r="95" spans="1:7" outlineLevel="1" x14ac:dyDescent="0.25">
      <c r="A95" s="149" t="s">
        <v>604</v>
      </c>
      <c r="B95" s="166" t="s">
        <v>150</v>
      </c>
      <c r="C95" s="183"/>
      <c r="D95" s="183"/>
      <c r="E95" s="183"/>
      <c r="F95" s="183"/>
      <c r="G95" s="149"/>
    </row>
    <row r="96" spans="1:7" outlineLevel="1" x14ac:dyDescent="0.25">
      <c r="A96" s="149" t="s">
        <v>605</v>
      </c>
      <c r="B96" s="166" t="s">
        <v>150</v>
      </c>
      <c r="C96" s="183"/>
      <c r="D96" s="183"/>
      <c r="E96" s="183"/>
      <c r="F96" s="183"/>
      <c r="G96" s="149"/>
    </row>
    <row r="97" spans="1:7" outlineLevel="1" x14ac:dyDescent="0.25">
      <c r="A97" s="149" t="s">
        <v>606</v>
      </c>
      <c r="B97" s="166" t="s">
        <v>150</v>
      </c>
      <c r="C97" s="183"/>
      <c r="D97" s="183"/>
      <c r="E97" s="183"/>
      <c r="F97" s="183"/>
      <c r="G97" s="149"/>
    </row>
    <row r="98" spans="1:7" ht="15" customHeight="1" x14ac:dyDescent="0.25">
      <c r="A98" s="160"/>
      <c r="B98" s="196" t="s">
        <v>1606</v>
      </c>
      <c r="C98" s="160" t="s">
        <v>515</v>
      </c>
      <c r="D98" s="160" t="s">
        <v>516</v>
      </c>
      <c r="E98" s="167"/>
      <c r="F98" s="162" t="s">
        <v>483</v>
      </c>
      <c r="G98" s="162"/>
    </row>
    <row r="99" spans="1:7" x14ac:dyDescent="0.25">
      <c r="A99" s="149" t="s">
        <v>607</v>
      </c>
      <c r="B99" s="170" t="s">
        <v>2723</v>
      </c>
      <c r="C99" s="240">
        <v>0.33241906435119029</v>
      </c>
      <c r="D99" s="240">
        <v>0.20334223503156112</v>
      </c>
      <c r="E99" s="183"/>
      <c r="F99" s="240">
        <v>0.32465513749067004</v>
      </c>
      <c r="G99" s="149"/>
    </row>
    <row r="100" spans="1:7" x14ac:dyDescent="0.25">
      <c r="A100" s="149" t="s">
        <v>609</v>
      </c>
      <c r="B100" s="170" t="s">
        <v>2724</v>
      </c>
      <c r="C100" s="240">
        <v>0.10585378138235758</v>
      </c>
      <c r="D100" s="240">
        <v>0.20463908115757146</v>
      </c>
      <c r="E100" s="183"/>
      <c r="F100" s="240">
        <v>0.111795683165908</v>
      </c>
      <c r="G100" s="149"/>
    </row>
    <row r="101" spans="1:7" x14ac:dyDescent="0.25">
      <c r="A101" s="149" t="s">
        <v>610</v>
      </c>
      <c r="B101" s="170" t="s">
        <v>2725</v>
      </c>
      <c r="C101" s="240">
        <v>0.13239619339776418</v>
      </c>
      <c r="D101" s="240">
        <v>9.698795451686909E-2</v>
      </c>
      <c r="E101" s="183"/>
      <c r="F101" s="240">
        <v>0.1302664000151707</v>
      </c>
      <c r="G101" s="149"/>
    </row>
    <row r="102" spans="1:7" x14ac:dyDescent="0.25">
      <c r="A102" s="149" t="s">
        <v>611</v>
      </c>
      <c r="B102" s="170" t="s">
        <v>2726</v>
      </c>
      <c r="C102" s="240">
        <v>0.22159378362430079</v>
      </c>
      <c r="D102" s="240">
        <v>0.25151533057451309</v>
      </c>
      <c r="E102" s="183"/>
      <c r="F102" s="240">
        <v>0.22339355437556263</v>
      </c>
      <c r="G102" s="149"/>
    </row>
    <row r="103" spans="1:7" x14ac:dyDescent="0.25">
      <c r="A103" s="149" t="s">
        <v>612</v>
      </c>
      <c r="B103" s="170" t="s">
        <v>2727</v>
      </c>
      <c r="C103" s="240">
        <v>0.20773717724438712</v>
      </c>
      <c r="D103" s="240">
        <v>0.24351539871948535</v>
      </c>
      <c r="E103" s="183"/>
      <c r="F103" s="240">
        <v>0.20988922495268869</v>
      </c>
      <c r="G103" s="149"/>
    </row>
    <row r="104" spans="1:7" x14ac:dyDescent="0.25">
      <c r="A104" s="149" t="s">
        <v>613</v>
      </c>
      <c r="B104" s="170"/>
      <c r="C104" s="183"/>
      <c r="D104" s="183"/>
      <c r="E104" s="183"/>
      <c r="F104" s="183"/>
      <c r="G104" s="149"/>
    </row>
    <row r="105" spans="1:7" x14ac:dyDescent="0.25">
      <c r="A105" s="149" t="s">
        <v>614</v>
      </c>
      <c r="B105" s="170"/>
      <c r="C105" s="183"/>
      <c r="D105" s="183"/>
      <c r="E105" s="183"/>
      <c r="F105" s="183"/>
      <c r="G105" s="149"/>
    </row>
    <row r="106" spans="1:7" x14ac:dyDescent="0.25">
      <c r="A106" s="149" t="s">
        <v>615</v>
      </c>
      <c r="B106" s="170"/>
      <c r="C106" s="183"/>
      <c r="D106" s="183"/>
      <c r="E106" s="183"/>
      <c r="F106" s="183"/>
      <c r="G106" s="149"/>
    </row>
    <row r="107" spans="1:7" x14ac:dyDescent="0.25">
      <c r="A107" s="149" t="s">
        <v>616</v>
      </c>
      <c r="B107" s="170"/>
      <c r="C107" s="183"/>
      <c r="D107" s="183"/>
      <c r="E107" s="183"/>
      <c r="F107" s="183"/>
      <c r="G107" s="149"/>
    </row>
    <row r="108" spans="1:7" x14ac:dyDescent="0.25">
      <c r="A108" s="149" t="s">
        <v>617</v>
      </c>
      <c r="B108" s="170"/>
      <c r="C108" s="183"/>
      <c r="D108" s="183"/>
      <c r="E108" s="183"/>
      <c r="F108" s="183"/>
      <c r="G108" s="149"/>
    </row>
    <row r="109" spans="1:7" x14ac:dyDescent="0.25">
      <c r="A109" s="149" t="s">
        <v>618</v>
      </c>
      <c r="B109" s="170"/>
      <c r="C109" s="183"/>
      <c r="D109" s="183"/>
      <c r="E109" s="183"/>
      <c r="F109" s="183"/>
      <c r="G109" s="149"/>
    </row>
    <row r="110" spans="1:7" x14ac:dyDescent="0.25">
      <c r="A110" s="149" t="s">
        <v>619</v>
      </c>
      <c r="B110" s="170"/>
      <c r="C110" s="183"/>
      <c r="D110" s="183"/>
      <c r="E110" s="183"/>
      <c r="F110" s="183"/>
      <c r="G110" s="149"/>
    </row>
    <row r="111" spans="1:7" x14ac:dyDescent="0.25">
      <c r="A111" s="149" t="s">
        <v>620</v>
      </c>
      <c r="B111" s="170"/>
      <c r="C111" s="183"/>
      <c r="D111" s="183"/>
      <c r="E111" s="183"/>
      <c r="F111" s="183"/>
      <c r="G111" s="149"/>
    </row>
    <row r="112" spans="1:7" x14ac:dyDescent="0.25">
      <c r="A112" s="149" t="s">
        <v>621</v>
      </c>
      <c r="B112" s="170"/>
      <c r="C112" s="183"/>
      <c r="D112" s="183"/>
      <c r="E112" s="183"/>
      <c r="F112" s="183"/>
      <c r="G112" s="149"/>
    </row>
    <row r="113" spans="1:7" x14ac:dyDescent="0.25">
      <c r="A113" s="149" t="s">
        <v>622</v>
      </c>
      <c r="B113" s="170"/>
      <c r="C113" s="183"/>
      <c r="D113" s="183"/>
      <c r="E113" s="183"/>
      <c r="F113" s="183"/>
      <c r="G113" s="149"/>
    </row>
    <row r="114" spans="1:7" x14ac:dyDescent="0.25">
      <c r="A114" s="149" t="s">
        <v>623</v>
      </c>
      <c r="B114" s="170"/>
      <c r="C114" s="183"/>
      <c r="D114" s="183"/>
      <c r="E114" s="183"/>
      <c r="F114" s="183"/>
      <c r="G114" s="149"/>
    </row>
    <row r="115" spans="1:7" x14ac:dyDescent="0.25">
      <c r="A115" s="149" t="s">
        <v>624</v>
      </c>
      <c r="B115" s="170"/>
      <c r="C115" s="183"/>
      <c r="D115" s="183"/>
      <c r="E115" s="183"/>
      <c r="F115" s="183"/>
      <c r="G115" s="149"/>
    </row>
    <row r="116" spans="1:7" x14ac:dyDescent="0.25">
      <c r="A116" s="149" t="s">
        <v>625</v>
      </c>
      <c r="B116" s="170"/>
      <c r="C116" s="183"/>
      <c r="D116" s="183"/>
      <c r="E116" s="183"/>
      <c r="F116" s="183"/>
      <c r="G116" s="149"/>
    </row>
    <row r="117" spans="1:7" x14ac:dyDescent="0.25">
      <c r="A117" s="149" t="s">
        <v>626</v>
      </c>
      <c r="B117" s="170"/>
      <c r="C117" s="183"/>
      <c r="D117" s="183"/>
      <c r="E117" s="183"/>
      <c r="F117" s="183"/>
      <c r="G117" s="149"/>
    </row>
    <row r="118" spans="1:7" x14ac:dyDescent="0.25">
      <c r="A118" s="149" t="s">
        <v>627</v>
      </c>
      <c r="B118" s="170"/>
      <c r="C118" s="183"/>
      <c r="D118" s="183"/>
      <c r="E118" s="183"/>
      <c r="F118" s="183"/>
      <c r="G118" s="149"/>
    </row>
    <row r="119" spans="1:7" x14ac:dyDescent="0.25">
      <c r="A119" s="149" t="s">
        <v>628</v>
      </c>
      <c r="B119" s="170"/>
      <c r="C119" s="183"/>
      <c r="D119" s="183"/>
      <c r="E119" s="183"/>
      <c r="F119" s="183"/>
      <c r="G119" s="149"/>
    </row>
    <row r="120" spans="1:7" x14ac:dyDescent="0.25">
      <c r="A120" s="149" t="s">
        <v>629</v>
      </c>
      <c r="B120" s="170"/>
      <c r="C120" s="183"/>
      <c r="D120" s="183"/>
      <c r="E120" s="183"/>
      <c r="F120" s="183"/>
      <c r="G120" s="149"/>
    </row>
    <row r="121" spans="1:7" x14ac:dyDescent="0.25">
      <c r="A121" s="149" t="s">
        <v>630</v>
      </c>
      <c r="B121" s="170"/>
      <c r="C121" s="183"/>
      <c r="D121" s="183"/>
      <c r="E121" s="183"/>
      <c r="F121" s="183"/>
      <c r="G121" s="149"/>
    </row>
    <row r="122" spans="1:7" x14ac:dyDescent="0.25">
      <c r="A122" s="149" t="s">
        <v>631</v>
      </c>
      <c r="B122" s="170"/>
      <c r="C122" s="183"/>
      <c r="D122" s="183"/>
      <c r="E122" s="183"/>
      <c r="F122" s="183"/>
      <c r="G122" s="149"/>
    </row>
    <row r="123" spans="1:7" x14ac:dyDescent="0.25">
      <c r="A123" s="149" t="s">
        <v>632</v>
      </c>
      <c r="B123" s="170"/>
      <c r="C123" s="183"/>
      <c r="D123" s="183"/>
      <c r="E123" s="183"/>
      <c r="F123" s="183"/>
      <c r="G123" s="149"/>
    </row>
    <row r="124" spans="1:7" x14ac:dyDescent="0.25">
      <c r="A124" s="149" t="s">
        <v>633</v>
      </c>
      <c r="B124" s="170"/>
      <c r="C124" s="183"/>
      <c r="D124" s="183"/>
      <c r="E124" s="183"/>
      <c r="F124" s="183"/>
      <c r="G124" s="149"/>
    </row>
    <row r="125" spans="1:7" x14ac:dyDescent="0.25">
      <c r="A125" s="149" t="s">
        <v>634</v>
      </c>
      <c r="B125" s="170"/>
      <c r="C125" s="183"/>
      <c r="D125" s="183"/>
      <c r="E125" s="183"/>
      <c r="F125" s="183"/>
      <c r="G125" s="149"/>
    </row>
    <row r="126" spans="1:7" x14ac:dyDescent="0.25">
      <c r="A126" s="149" t="s">
        <v>635</v>
      </c>
      <c r="B126" s="170"/>
      <c r="C126" s="183"/>
      <c r="D126" s="183"/>
      <c r="E126" s="183"/>
      <c r="F126" s="183"/>
      <c r="G126" s="149"/>
    </row>
    <row r="127" spans="1:7" x14ac:dyDescent="0.25">
      <c r="A127" s="149" t="s">
        <v>636</v>
      </c>
      <c r="B127" s="170"/>
      <c r="C127" s="183"/>
      <c r="D127" s="183"/>
      <c r="E127" s="183"/>
      <c r="F127" s="183"/>
      <c r="G127" s="149"/>
    </row>
    <row r="128" spans="1:7" x14ac:dyDescent="0.25">
      <c r="A128" s="149" t="s">
        <v>637</v>
      </c>
      <c r="B128" s="170"/>
      <c r="C128" s="183"/>
      <c r="D128" s="183"/>
      <c r="E128" s="183"/>
      <c r="F128" s="183"/>
      <c r="G128" s="149"/>
    </row>
    <row r="129" spans="1:7" x14ac:dyDescent="0.25">
      <c r="A129" s="149" t="s">
        <v>638</v>
      </c>
      <c r="B129" s="170"/>
      <c r="C129" s="183"/>
      <c r="D129" s="183"/>
      <c r="E129" s="183"/>
      <c r="F129" s="183"/>
      <c r="G129" s="149"/>
    </row>
    <row r="130" spans="1:7" x14ac:dyDescent="0.25">
      <c r="A130" s="149" t="s">
        <v>1569</v>
      </c>
      <c r="B130" s="170"/>
      <c r="C130" s="183"/>
      <c r="D130" s="183"/>
      <c r="E130" s="183"/>
      <c r="F130" s="183"/>
      <c r="G130" s="149"/>
    </row>
    <row r="131" spans="1:7" x14ac:dyDescent="0.25">
      <c r="A131" s="149" t="s">
        <v>1570</v>
      </c>
      <c r="B131" s="170"/>
      <c r="C131" s="183"/>
      <c r="D131" s="183"/>
      <c r="E131" s="183"/>
      <c r="F131" s="183"/>
      <c r="G131" s="149"/>
    </row>
    <row r="132" spans="1:7" x14ac:dyDescent="0.25">
      <c r="A132" s="149" t="s">
        <v>1571</v>
      </c>
      <c r="B132" s="170"/>
      <c r="C132" s="183"/>
      <c r="D132" s="183"/>
      <c r="E132" s="183"/>
      <c r="F132" s="183"/>
      <c r="G132" s="149"/>
    </row>
    <row r="133" spans="1:7" x14ac:dyDescent="0.25">
      <c r="A133" s="149" t="s">
        <v>1572</v>
      </c>
      <c r="B133" s="170"/>
      <c r="C133" s="183"/>
      <c r="D133" s="183"/>
      <c r="E133" s="183"/>
      <c r="F133" s="183"/>
      <c r="G133" s="149"/>
    </row>
    <row r="134" spans="1:7" x14ac:dyDescent="0.25">
      <c r="A134" s="149" t="s">
        <v>1573</v>
      </c>
      <c r="B134" s="170"/>
      <c r="C134" s="183"/>
      <c r="D134" s="183"/>
      <c r="E134" s="183"/>
      <c r="F134" s="183"/>
      <c r="G134" s="149"/>
    </row>
    <row r="135" spans="1:7" x14ac:dyDescent="0.25">
      <c r="A135" s="149" t="s">
        <v>1574</v>
      </c>
      <c r="B135" s="170"/>
      <c r="C135" s="183"/>
      <c r="D135" s="183"/>
      <c r="E135" s="183"/>
      <c r="F135" s="183"/>
      <c r="G135" s="149"/>
    </row>
    <row r="136" spans="1:7" x14ac:dyDescent="0.25">
      <c r="A136" s="149" t="s">
        <v>1575</v>
      </c>
      <c r="B136" s="170"/>
      <c r="C136" s="183"/>
      <c r="D136" s="183"/>
      <c r="E136" s="183"/>
      <c r="F136" s="183"/>
      <c r="G136" s="149"/>
    </row>
    <row r="137" spans="1:7" x14ac:dyDescent="0.25">
      <c r="A137" s="149" t="s">
        <v>1576</v>
      </c>
      <c r="B137" s="170"/>
      <c r="C137" s="183"/>
      <c r="D137" s="183"/>
      <c r="E137" s="183"/>
      <c r="F137" s="183"/>
      <c r="G137" s="149"/>
    </row>
    <row r="138" spans="1:7" x14ac:dyDescent="0.25">
      <c r="A138" s="149" t="s">
        <v>1577</v>
      </c>
      <c r="B138" s="170"/>
      <c r="C138" s="183"/>
      <c r="D138" s="183"/>
      <c r="E138" s="183"/>
      <c r="F138" s="183"/>
      <c r="G138" s="149"/>
    </row>
    <row r="139" spans="1:7" x14ac:dyDescent="0.25">
      <c r="A139" s="149" t="s">
        <v>1578</v>
      </c>
      <c r="B139" s="170"/>
      <c r="C139" s="183"/>
      <c r="D139" s="183"/>
      <c r="E139" s="183"/>
      <c r="F139" s="183"/>
      <c r="G139" s="149"/>
    </row>
    <row r="140" spans="1:7" x14ac:dyDescent="0.25">
      <c r="A140" s="149" t="s">
        <v>1579</v>
      </c>
      <c r="B140" s="170"/>
      <c r="C140" s="183"/>
      <c r="D140" s="183"/>
      <c r="E140" s="183"/>
      <c r="F140" s="183"/>
      <c r="G140" s="149"/>
    </row>
    <row r="141" spans="1:7" x14ac:dyDescent="0.25">
      <c r="A141" s="149" t="s">
        <v>1580</v>
      </c>
      <c r="B141" s="170"/>
      <c r="C141" s="183"/>
      <c r="D141" s="183"/>
      <c r="E141" s="183"/>
      <c r="F141" s="183"/>
      <c r="G141" s="149"/>
    </row>
    <row r="142" spans="1:7" x14ac:dyDescent="0.25">
      <c r="A142" s="149" t="s">
        <v>1581</v>
      </c>
      <c r="B142" s="170"/>
      <c r="C142" s="183"/>
      <c r="D142" s="183"/>
      <c r="E142" s="183"/>
      <c r="F142" s="183"/>
      <c r="G142" s="149"/>
    </row>
    <row r="143" spans="1:7" x14ac:dyDescent="0.25">
      <c r="A143" s="149" t="s">
        <v>1582</v>
      </c>
      <c r="B143" s="170"/>
      <c r="C143" s="183"/>
      <c r="D143" s="183"/>
      <c r="E143" s="183"/>
      <c r="F143" s="183"/>
      <c r="G143" s="149"/>
    </row>
    <row r="144" spans="1:7" x14ac:dyDescent="0.25">
      <c r="A144" s="149" t="s">
        <v>1583</v>
      </c>
      <c r="B144" s="170"/>
      <c r="C144" s="183"/>
      <c r="D144" s="183"/>
      <c r="E144" s="183"/>
      <c r="F144" s="183"/>
      <c r="G144" s="149"/>
    </row>
    <row r="145" spans="1:7" x14ac:dyDescent="0.25">
      <c r="A145" s="149" t="s">
        <v>1584</v>
      </c>
      <c r="B145" s="170"/>
      <c r="C145" s="183"/>
      <c r="D145" s="183"/>
      <c r="E145" s="183"/>
      <c r="F145" s="183"/>
      <c r="G145" s="149"/>
    </row>
    <row r="146" spans="1:7" x14ac:dyDescent="0.25">
      <c r="A146" s="149" t="s">
        <v>1585</v>
      </c>
      <c r="B146" s="170"/>
      <c r="C146" s="183"/>
      <c r="D146" s="183"/>
      <c r="E146" s="183"/>
      <c r="F146" s="183"/>
      <c r="G146" s="149"/>
    </row>
    <row r="147" spans="1:7" x14ac:dyDescent="0.25">
      <c r="A147" s="149" t="s">
        <v>1586</v>
      </c>
      <c r="B147" s="170"/>
      <c r="C147" s="183"/>
      <c r="D147" s="183"/>
      <c r="E147" s="183"/>
      <c r="F147" s="183"/>
      <c r="G147" s="149"/>
    </row>
    <row r="148" spans="1:7" x14ac:dyDescent="0.25">
      <c r="A148" s="149" t="s">
        <v>1587</v>
      </c>
      <c r="B148" s="170"/>
      <c r="C148" s="183"/>
      <c r="D148" s="183"/>
      <c r="E148" s="183"/>
      <c r="F148" s="183"/>
      <c r="G148" s="149"/>
    </row>
    <row r="149" spans="1:7" ht="15" customHeight="1" x14ac:dyDescent="0.25">
      <c r="A149" s="160"/>
      <c r="B149" s="161" t="s">
        <v>639</v>
      </c>
      <c r="C149" s="160" t="s">
        <v>515</v>
      </c>
      <c r="D149" s="160" t="s">
        <v>516</v>
      </c>
      <c r="E149" s="167"/>
      <c r="F149" s="162" t="s">
        <v>483</v>
      </c>
      <c r="G149" s="162"/>
    </row>
    <row r="150" spans="1:7" x14ac:dyDescent="0.25">
      <c r="A150" s="149" t="s">
        <v>640</v>
      </c>
      <c r="B150" s="149" t="s">
        <v>641</v>
      </c>
      <c r="C150" s="240">
        <v>0.29239612674360016</v>
      </c>
      <c r="D150" s="240">
        <v>0.8273284721997749</v>
      </c>
      <c r="E150" s="184"/>
      <c r="F150" s="240">
        <v>0.32457212322058138</v>
      </c>
    </row>
    <row r="151" spans="1:7" x14ac:dyDescent="0.25">
      <c r="A151" s="149" t="s">
        <v>642</v>
      </c>
      <c r="B151" s="149" t="s">
        <v>643</v>
      </c>
      <c r="C151" s="240">
        <f>C154+C155+C156</f>
        <v>0.70760387325639751</v>
      </c>
      <c r="D151" s="240">
        <f>D154+D155+D156</f>
        <v>0.17267152780022471</v>
      </c>
      <c r="E151" s="184"/>
      <c r="F151" s="240">
        <f>F154+F155+F156</f>
        <v>0.67542787677941774</v>
      </c>
    </row>
    <row r="152" spans="1:7" x14ac:dyDescent="0.25">
      <c r="A152" s="149" t="s">
        <v>644</v>
      </c>
      <c r="B152" s="149" t="s">
        <v>146</v>
      </c>
      <c r="C152" s="240">
        <v>0</v>
      </c>
      <c r="D152" s="240">
        <v>0</v>
      </c>
      <c r="E152" s="184"/>
      <c r="F152" s="240">
        <v>0</v>
      </c>
    </row>
    <row r="153" spans="1:7" outlineLevel="1" x14ac:dyDescent="0.25">
      <c r="A153" s="149" t="s">
        <v>645</v>
      </c>
      <c r="B153" s="149" t="s">
        <v>2728</v>
      </c>
      <c r="C153" s="240">
        <v>0</v>
      </c>
      <c r="D153" s="240">
        <v>0</v>
      </c>
      <c r="E153" s="184"/>
      <c r="F153" s="240">
        <v>0</v>
      </c>
    </row>
    <row r="154" spans="1:7" outlineLevel="1" x14ac:dyDescent="0.25">
      <c r="A154" s="149" t="s">
        <v>646</v>
      </c>
      <c r="B154" s="149" t="s">
        <v>2729</v>
      </c>
      <c r="C154" s="240">
        <v>0.66896478144097238</v>
      </c>
      <c r="D154" s="240">
        <v>0.13436361532771479</v>
      </c>
      <c r="E154" s="184"/>
      <c r="F154" s="240">
        <v>0.63680870528749034</v>
      </c>
    </row>
    <row r="155" spans="1:7" outlineLevel="1" x14ac:dyDescent="0.25">
      <c r="A155" s="149" t="s">
        <v>647</v>
      </c>
      <c r="B155" s="149" t="s">
        <v>2730</v>
      </c>
      <c r="C155" s="240">
        <v>3.8639091815425103E-2</v>
      </c>
      <c r="D155" s="240">
        <v>2.4878017997424715E-2</v>
      </c>
      <c r="E155" s="184"/>
      <c r="F155" s="240">
        <v>3.7811367961280803E-2</v>
      </c>
    </row>
    <row r="156" spans="1:7" outlineLevel="1" x14ac:dyDescent="0.25">
      <c r="A156" s="149" t="s">
        <v>648</v>
      </c>
      <c r="B156" s="149" t="s">
        <v>2731</v>
      </c>
      <c r="C156" s="240">
        <v>0</v>
      </c>
      <c r="D156" s="240">
        <v>1.3429894475085189E-2</v>
      </c>
      <c r="E156" s="184"/>
      <c r="F156" s="240">
        <v>8.0780353064661536E-4</v>
      </c>
    </row>
    <row r="157" spans="1:7" outlineLevel="1" x14ac:dyDescent="0.25">
      <c r="A157" s="149" t="s">
        <v>649</v>
      </c>
      <c r="C157" s="183"/>
      <c r="D157" s="183"/>
      <c r="E157" s="184"/>
      <c r="F157" s="183"/>
    </row>
    <row r="158" spans="1:7" outlineLevel="1" x14ac:dyDescent="0.25">
      <c r="A158" s="149" t="s">
        <v>650</v>
      </c>
      <c r="C158" s="183"/>
      <c r="D158" s="183"/>
      <c r="E158" s="184"/>
      <c r="F158" s="183"/>
    </row>
    <row r="159" spans="1:7" ht="15" customHeight="1" x14ac:dyDescent="0.25">
      <c r="A159" s="160"/>
      <c r="B159" s="161" t="s">
        <v>651</v>
      </c>
      <c r="C159" s="160" t="s">
        <v>515</v>
      </c>
      <c r="D159" s="160" t="s">
        <v>516</v>
      </c>
      <c r="E159" s="167"/>
      <c r="F159" s="162" t="s">
        <v>483</v>
      </c>
      <c r="G159" s="162"/>
    </row>
    <row r="160" spans="1:7" x14ac:dyDescent="0.25">
      <c r="A160" s="149" t="s">
        <v>652</v>
      </c>
      <c r="B160" s="149" t="s">
        <v>653</v>
      </c>
      <c r="C160" s="240">
        <v>4.0724857514491735E-3</v>
      </c>
      <c r="D160" s="240">
        <v>7.218232004875122E-2</v>
      </c>
      <c r="E160" s="184"/>
      <c r="F160" s="240">
        <v>8.1692688437651397E-3</v>
      </c>
    </row>
    <row r="161" spans="1:7" x14ac:dyDescent="0.25">
      <c r="A161" s="149" t="s">
        <v>654</v>
      </c>
      <c r="B161" s="149" t="s">
        <v>655</v>
      </c>
      <c r="C161" s="240">
        <v>0.99592751424855064</v>
      </c>
      <c r="D161" s="240">
        <v>0.92781767995124864</v>
      </c>
      <c r="E161" s="184"/>
      <c r="F161" s="240">
        <v>0.99183073115623843</v>
      </c>
    </row>
    <row r="162" spans="1:7" x14ac:dyDescent="0.25">
      <c r="A162" s="149" t="s">
        <v>656</v>
      </c>
      <c r="B162" s="149" t="s">
        <v>146</v>
      </c>
      <c r="C162" s="240">
        <v>0</v>
      </c>
      <c r="D162" s="240">
        <v>0</v>
      </c>
      <c r="E162" s="184"/>
      <c r="F162" s="240">
        <v>0</v>
      </c>
    </row>
    <row r="163" spans="1:7" outlineLevel="1" x14ac:dyDescent="0.25">
      <c r="A163" s="149" t="s">
        <v>657</v>
      </c>
      <c r="E163" s="145"/>
    </row>
    <row r="164" spans="1:7" outlineLevel="1" x14ac:dyDescent="0.25">
      <c r="A164" s="149" t="s">
        <v>658</v>
      </c>
      <c r="E164" s="145"/>
    </row>
    <row r="165" spans="1:7" outlineLevel="1" x14ac:dyDescent="0.25">
      <c r="A165" s="149" t="s">
        <v>659</v>
      </c>
      <c r="E165" s="145"/>
    </row>
    <row r="166" spans="1:7" outlineLevel="1" x14ac:dyDescent="0.25">
      <c r="A166" s="149" t="s">
        <v>660</v>
      </c>
      <c r="E166" s="145"/>
    </row>
    <row r="167" spans="1:7" outlineLevel="1" x14ac:dyDescent="0.25">
      <c r="A167" s="149" t="s">
        <v>661</v>
      </c>
      <c r="E167" s="145"/>
    </row>
    <row r="168" spans="1:7" outlineLevel="1" x14ac:dyDescent="0.25">
      <c r="A168" s="149" t="s">
        <v>662</v>
      </c>
      <c r="E168" s="145"/>
    </row>
    <row r="169" spans="1:7" ht="15" customHeight="1" x14ac:dyDescent="0.25">
      <c r="A169" s="160"/>
      <c r="B169" s="161" t="s">
        <v>663</v>
      </c>
      <c r="C169" s="160" t="s">
        <v>515</v>
      </c>
      <c r="D169" s="160" t="s">
        <v>516</v>
      </c>
      <c r="E169" s="167"/>
      <c r="F169" s="162" t="s">
        <v>483</v>
      </c>
      <c r="G169" s="162"/>
    </row>
    <row r="170" spans="1:7" x14ac:dyDescent="0.25">
      <c r="A170" s="149" t="s">
        <v>664</v>
      </c>
      <c r="B170" s="171" t="s">
        <v>665</v>
      </c>
      <c r="C170" s="240">
        <v>6.5547465966072069E-2</v>
      </c>
      <c r="D170" s="240">
        <v>3.8148846205311661E-6</v>
      </c>
      <c r="E170" s="184"/>
      <c r="F170" s="240">
        <v>6.1605037911012558E-2</v>
      </c>
    </row>
    <row r="171" spans="1:7" x14ac:dyDescent="0.25">
      <c r="A171" s="149" t="s">
        <v>666</v>
      </c>
      <c r="B171" s="171" t="s">
        <v>667</v>
      </c>
      <c r="C171" s="240">
        <v>4.9958159192582445E-2</v>
      </c>
      <c r="D171" s="240">
        <v>8.4454577699869873E-2</v>
      </c>
      <c r="E171" s="184"/>
      <c r="F171" s="240">
        <v>5.2033106893515493E-2</v>
      </c>
    </row>
    <row r="172" spans="1:7" x14ac:dyDescent="0.25">
      <c r="A172" s="149" t="s">
        <v>668</v>
      </c>
      <c r="B172" s="171" t="s">
        <v>669</v>
      </c>
      <c r="C172" s="240">
        <v>4.6420611671471067E-2</v>
      </c>
      <c r="D172" s="240">
        <v>0.27704859497994744</v>
      </c>
      <c r="E172" s="183"/>
      <c r="F172" s="240">
        <v>6.0292805494596056E-2</v>
      </c>
    </row>
    <row r="173" spans="1:7" x14ac:dyDescent="0.25">
      <c r="A173" s="149" t="s">
        <v>670</v>
      </c>
      <c r="B173" s="171" t="s">
        <v>671</v>
      </c>
      <c r="C173" s="240">
        <v>4.5459920494303079E-2</v>
      </c>
      <c r="D173" s="240">
        <v>8.7753420637612739E-2</v>
      </c>
      <c r="E173" s="183"/>
      <c r="F173" s="240">
        <v>4.8003859972200857E-2</v>
      </c>
    </row>
    <row r="174" spans="1:7" x14ac:dyDescent="0.25">
      <c r="A174" s="149" t="s">
        <v>672</v>
      </c>
      <c r="B174" s="171" t="s">
        <v>673</v>
      </c>
      <c r="C174" s="240">
        <v>0.79261384267557122</v>
      </c>
      <c r="D174" s="240">
        <v>0.55073959179794862</v>
      </c>
      <c r="E174" s="183"/>
      <c r="F174" s="240">
        <v>0.77806518972867689</v>
      </c>
    </row>
    <row r="175" spans="1:7" outlineLevel="1" x14ac:dyDescent="0.25">
      <c r="A175" s="149" t="s">
        <v>674</v>
      </c>
      <c r="B175" s="168"/>
      <c r="C175" s="183"/>
      <c r="D175" s="183"/>
      <c r="E175" s="183"/>
      <c r="F175" s="240"/>
    </row>
    <row r="176" spans="1:7" outlineLevel="1" x14ac:dyDescent="0.25">
      <c r="A176" s="149" t="s">
        <v>675</v>
      </c>
      <c r="B176" s="168"/>
      <c r="C176" s="183"/>
      <c r="D176" s="183"/>
      <c r="E176" s="183"/>
      <c r="F176" s="183"/>
    </row>
    <row r="177" spans="1:7" outlineLevel="1" x14ac:dyDescent="0.25">
      <c r="A177" s="149" t="s">
        <v>676</v>
      </c>
      <c r="B177" s="171"/>
      <c r="C177" s="183"/>
      <c r="D177" s="183"/>
      <c r="E177" s="183"/>
      <c r="F177" s="183"/>
    </row>
    <row r="178" spans="1:7" outlineLevel="1" x14ac:dyDescent="0.25">
      <c r="A178" s="149" t="s">
        <v>677</v>
      </c>
      <c r="B178" s="171"/>
      <c r="C178" s="183"/>
      <c r="D178" s="183"/>
      <c r="E178" s="183"/>
      <c r="F178" s="183"/>
    </row>
    <row r="179" spans="1:7" ht="15" customHeight="1" x14ac:dyDescent="0.25">
      <c r="A179" s="160"/>
      <c r="B179" s="161" t="s">
        <v>678</v>
      </c>
      <c r="C179" s="160" t="s">
        <v>515</v>
      </c>
      <c r="D179" s="160" t="s">
        <v>516</v>
      </c>
      <c r="E179" s="167"/>
      <c r="F179" s="162" t="s">
        <v>483</v>
      </c>
      <c r="G179" s="162"/>
    </row>
    <row r="180" spans="1:7" x14ac:dyDescent="0.25">
      <c r="A180" s="149" t="s">
        <v>679</v>
      </c>
      <c r="B180" s="149" t="s">
        <v>680</v>
      </c>
      <c r="C180" s="240">
        <v>2.0507121330565455E-4</v>
      </c>
      <c r="D180" s="240">
        <v>0</v>
      </c>
      <c r="E180" s="184"/>
      <c r="F180" s="240">
        <v>1.9273625040258654E-4</v>
      </c>
    </row>
    <row r="181" spans="1:7" outlineLevel="1" x14ac:dyDescent="0.25">
      <c r="A181" s="149" t="s">
        <v>681</v>
      </c>
      <c r="B181" s="172"/>
      <c r="C181" s="183"/>
      <c r="D181" s="183"/>
      <c r="E181" s="184"/>
      <c r="F181" s="183"/>
    </row>
    <row r="182" spans="1:7" outlineLevel="1" x14ac:dyDescent="0.25">
      <c r="A182" s="149" t="s">
        <v>682</v>
      </c>
      <c r="B182" s="172"/>
      <c r="C182" s="183"/>
      <c r="D182" s="183"/>
      <c r="E182" s="184"/>
      <c r="F182" s="183"/>
    </row>
    <row r="183" spans="1:7" outlineLevel="1" x14ac:dyDescent="0.25">
      <c r="A183" s="149" t="s">
        <v>683</v>
      </c>
      <c r="B183" s="172"/>
      <c r="C183" s="183"/>
      <c r="D183" s="183"/>
      <c r="E183" s="184"/>
      <c r="F183" s="183"/>
    </row>
    <row r="184" spans="1:7" outlineLevel="1" x14ac:dyDescent="0.25">
      <c r="A184" s="149" t="s">
        <v>684</v>
      </c>
      <c r="B184" s="172"/>
      <c r="C184" s="183"/>
      <c r="D184" s="183"/>
      <c r="E184" s="184"/>
      <c r="F184" s="183"/>
    </row>
    <row r="185" spans="1:7" ht="18.75" x14ac:dyDescent="0.25">
      <c r="A185" s="173"/>
      <c r="B185" s="174" t="s">
        <v>480</v>
      </c>
      <c r="C185" s="173"/>
      <c r="D185" s="173"/>
      <c r="E185" s="173"/>
      <c r="F185" s="175"/>
      <c r="G185" s="175"/>
    </row>
    <row r="186" spans="1:7" ht="15" customHeight="1" x14ac:dyDescent="0.25">
      <c r="A186" s="160"/>
      <c r="B186" s="161" t="s">
        <v>685</v>
      </c>
      <c r="C186" s="160" t="s">
        <v>686</v>
      </c>
      <c r="D186" s="160" t="s">
        <v>687</v>
      </c>
      <c r="E186" s="167"/>
      <c r="F186" s="160" t="s">
        <v>515</v>
      </c>
      <c r="G186" s="160" t="s">
        <v>688</v>
      </c>
    </row>
    <row r="187" spans="1:7" x14ac:dyDescent="0.25">
      <c r="A187" s="149" t="s">
        <v>689</v>
      </c>
      <c r="B187" s="170" t="s">
        <v>690</v>
      </c>
      <c r="C187" s="322">
        <f>(C214/D214)*1000</f>
        <v>2990.3857095826943</v>
      </c>
      <c r="E187" s="176"/>
      <c r="F187" s="177"/>
      <c r="G187" s="177"/>
    </row>
    <row r="188" spans="1:7" x14ac:dyDescent="0.25">
      <c r="A188" s="176"/>
      <c r="B188" s="178"/>
      <c r="C188" s="176"/>
      <c r="D188" s="176"/>
      <c r="E188" s="176"/>
      <c r="F188" s="177"/>
      <c r="G188" s="177"/>
    </row>
    <row r="189" spans="1:7" x14ac:dyDescent="0.25">
      <c r="B189" s="170" t="s">
        <v>691</v>
      </c>
      <c r="C189" s="176"/>
      <c r="D189" s="176"/>
      <c r="E189" s="176"/>
      <c r="F189" s="177"/>
      <c r="G189" s="177"/>
    </row>
    <row r="190" spans="1:7" x14ac:dyDescent="0.25">
      <c r="A190" s="149" t="s">
        <v>692</v>
      </c>
      <c r="B190" s="170" t="s">
        <v>2732</v>
      </c>
      <c r="C190" s="330">
        <v>6254.595639829995</v>
      </c>
      <c r="D190" s="322">
        <v>17206</v>
      </c>
      <c r="E190" s="176"/>
      <c r="F190" s="210">
        <f>IF($C$214=0,"",IF(C190="[for completion]","",IF(C190="","",C190/$C$214)))</f>
        <v>9.7088065479594893E-2</v>
      </c>
      <c r="G190" s="210">
        <f>IF($D$214=0,"",IF(D190="[for completion]","",IF(D190="","",D190/$D$214)))</f>
        <v>0.79868170635473235</v>
      </c>
    </row>
    <row r="191" spans="1:7" x14ac:dyDescent="0.25">
      <c r="A191" s="149" t="s">
        <v>693</v>
      </c>
      <c r="B191" s="170" t="s">
        <v>2733</v>
      </c>
      <c r="C191" s="330">
        <v>5782.274633510001</v>
      </c>
      <c r="D191" s="322">
        <v>1752</v>
      </c>
      <c r="E191" s="176"/>
      <c r="F191" s="210">
        <f t="shared" ref="F191:F213" si="1">IF($C$214=0,"",IF(C191="[for completion]","",IF(C191="","",C191/$C$214)))</f>
        <v>8.9756379239646356E-2</v>
      </c>
      <c r="G191" s="210">
        <f t="shared" ref="G191:G213" si="2">IF($D$214=0,"",IF(D191="[for completion]","",IF(D191="","",D191/$D$214)))</f>
        <v>8.1325720651719821E-2</v>
      </c>
    </row>
    <row r="192" spans="1:7" x14ac:dyDescent="0.25">
      <c r="A192" s="149" t="s">
        <v>694</v>
      </c>
      <c r="B192" s="170" t="s">
        <v>2734</v>
      </c>
      <c r="C192" s="330">
        <v>18572.272630229993</v>
      </c>
      <c r="D192" s="322">
        <v>1901</v>
      </c>
      <c r="E192" s="176"/>
      <c r="F192" s="210">
        <f t="shared" si="1"/>
        <v>0.28829138205929944</v>
      </c>
      <c r="G192" s="210">
        <f t="shared" si="2"/>
        <v>8.8242120410342101E-2</v>
      </c>
    </row>
    <row r="193" spans="1:7" x14ac:dyDescent="0.25">
      <c r="A193" s="149" t="s">
        <v>695</v>
      </c>
      <c r="B193" s="170" t="s">
        <v>2735</v>
      </c>
      <c r="C193" s="330">
        <v>13918.860589679996</v>
      </c>
      <c r="D193" s="322">
        <v>455</v>
      </c>
      <c r="E193" s="176"/>
      <c r="F193" s="210">
        <f t="shared" si="1"/>
        <v>0.21605797179383049</v>
      </c>
      <c r="G193" s="210">
        <f t="shared" si="2"/>
        <v>2.1120549598477464E-2</v>
      </c>
    </row>
    <row r="194" spans="1:7" x14ac:dyDescent="0.25">
      <c r="A194" s="149" t="s">
        <v>696</v>
      </c>
      <c r="B194" s="170" t="s">
        <v>2735</v>
      </c>
      <c r="C194" s="330">
        <v>11915.091009929996</v>
      </c>
      <c r="D194" s="322">
        <v>174</v>
      </c>
      <c r="E194" s="176"/>
      <c r="F194" s="210">
        <f t="shared" si="1"/>
        <v>0.18495410459481904</v>
      </c>
      <c r="G194" s="210">
        <f t="shared" si="2"/>
        <v>8.0768695167803932E-3</v>
      </c>
    </row>
    <row r="195" spans="1:7" x14ac:dyDescent="0.25">
      <c r="A195" s="149" t="s">
        <v>697</v>
      </c>
      <c r="B195" s="170" t="s">
        <v>2736</v>
      </c>
      <c r="C195" s="330">
        <v>7978.7848383600012</v>
      </c>
      <c r="D195" s="322">
        <v>55</v>
      </c>
      <c r="E195" s="176"/>
      <c r="F195" s="210">
        <f t="shared" si="1"/>
        <v>0.12385209683280984</v>
      </c>
      <c r="G195" s="210">
        <f t="shared" si="2"/>
        <v>2.5530334679478251E-3</v>
      </c>
    </row>
    <row r="196" spans="1:7" x14ac:dyDescent="0.25">
      <c r="A196" s="149" t="s">
        <v>698</v>
      </c>
      <c r="B196" s="170"/>
      <c r="C196" s="211"/>
      <c r="D196" s="214"/>
      <c r="E196" s="176"/>
      <c r="F196" s="210" t="str">
        <f t="shared" si="1"/>
        <v/>
      </c>
      <c r="G196" s="210" t="str">
        <f t="shared" si="2"/>
        <v/>
      </c>
    </row>
    <row r="197" spans="1:7" x14ac:dyDescent="0.25">
      <c r="A197" s="149" t="s">
        <v>699</v>
      </c>
      <c r="B197" s="170"/>
      <c r="C197" s="211"/>
      <c r="D197" s="214"/>
      <c r="E197" s="176"/>
      <c r="F197" s="210" t="str">
        <f t="shared" si="1"/>
        <v/>
      </c>
      <c r="G197" s="210" t="str">
        <f t="shared" si="2"/>
        <v/>
      </c>
    </row>
    <row r="198" spans="1:7" x14ac:dyDescent="0.25">
      <c r="A198" s="149" t="s">
        <v>700</v>
      </c>
      <c r="B198" s="170"/>
      <c r="C198" s="211"/>
      <c r="D198" s="214"/>
      <c r="E198" s="176"/>
      <c r="F198" s="210" t="str">
        <f t="shared" si="1"/>
        <v/>
      </c>
      <c r="G198" s="210" t="str">
        <f t="shared" si="2"/>
        <v/>
      </c>
    </row>
    <row r="199" spans="1:7" x14ac:dyDescent="0.25">
      <c r="A199" s="149" t="s">
        <v>701</v>
      </c>
      <c r="B199" s="170"/>
      <c r="C199" s="211"/>
      <c r="D199" s="214"/>
      <c r="E199" s="170"/>
      <c r="F199" s="210" t="str">
        <f t="shared" si="1"/>
        <v/>
      </c>
      <c r="G199" s="210" t="str">
        <f t="shared" si="2"/>
        <v/>
      </c>
    </row>
    <row r="200" spans="1:7" x14ac:dyDescent="0.25">
      <c r="A200" s="149" t="s">
        <v>702</v>
      </c>
      <c r="B200" s="170"/>
      <c r="C200" s="211"/>
      <c r="D200" s="214"/>
      <c r="E200" s="170"/>
      <c r="F200" s="210" t="str">
        <f t="shared" si="1"/>
        <v/>
      </c>
      <c r="G200" s="210" t="str">
        <f t="shared" si="2"/>
        <v/>
      </c>
    </row>
    <row r="201" spans="1:7" x14ac:dyDescent="0.25">
      <c r="A201" s="149" t="s">
        <v>703</v>
      </c>
      <c r="B201" s="170"/>
      <c r="C201" s="211"/>
      <c r="D201" s="214"/>
      <c r="E201" s="170"/>
      <c r="F201" s="210" t="str">
        <f t="shared" si="1"/>
        <v/>
      </c>
      <c r="G201" s="210" t="str">
        <f t="shared" si="2"/>
        <v/>
      </c>
    </row>
    <row r="202" spans="1:7" x14ac:dyDescent="0.25">
      <c r="A202" s="149" t="s">
        <v>704</v>
      </c>
      <c r="B202" s="170"/>
      <c r="C202" s="211"/>
      <c r="D202" s="214"/>
      <c r="E202" s="170"/>
      <c r="F202" s="210" t="str">
        <f t="shared" si="1"/>
        <v/>
      </c>
      <c r="G202" s="210" t="str">
        <f t="shared" si="2"/>
        <v/>
      </c>
    </row>
    <row r="203" spans="1:7" x14ac:dyDescent="0.25">
      <c r="A203" s="149" t="s">
        <v>705</v>
      </c>
      <c r="B203" s="170"/>
      <c r="C203" s="211"/>
      <c r="D203" s="214"/>
      <c r="E203" s="170"/>
      <c r="F203" s="210" t="str">
        <f t="shared" si="1"/>
        <v/>
      </c>
      <c r="G203" s="210" t="str">
        <f t="shared" si="2"/>
        <v/>
      </c>
    </row>
    <row r="204" spans="1:7" x14ac:dyDescent="0.25">
      <c r="A204" s="149" t="s">
        <v>706</v>
      </c>
      <c r="B204" s="170"/>
      <c r="C204" s="211"/>
      <c r="D204" s="214"/>
      <c r="E204" s="170"/>
      <c r="F204" s="210" t="str">
        <f t="shared" si="1"/>
        <v/>
      </c>
      <c r="G204" s="210" t="str">
        <f t="shared" si="2"/>
        <v/>
      </c>
    </row>
    <row r="205" spans="1:7" x14ac:dyDescent="0.25">
      <c r="A205" s="149" t="s">
        <v>707</v>
      </c>
      <c r="B205" s="170"/>
      <c r="C205" s="211"/>
      <c r="D205" s="214"/>
      <c r="F205" s="210" t="str">
        <f t="shared" si="1"/>
        <v/>
      </c>
      <c r="G205" s="210" t="str">
        <f t="shared" si="2"/>
        <v/>
      </c>
    </row>
    <row r="206" spans="1:7" x14ac:dyDescent="0.25">
      <c r="A206" s="149" t="s">
        <v>708</v>
      </c>
      <c r="B206" s="170"/>
      <c r="C206" s="211"/>
      <c r="D206" s="214"/>
      <c r="E206" s="165"/>
      <c r="F206" s="210" t="str">
        <f t="shared" si="1"/>
        <v/>
      </c>
      <c r="G206" s="210" t="str">
        <f t="shared" si="2"/>
        <v/>
      </c>
    </row>
    <row r="207" spans="1:7" x14ac:dyDescent="0.25">
      <c r="A207" s="149" t="s">
        <v>709</v>
      </c>
      <c r="B207" s="170"/>
      <c r="C207" s="211"/>
      <c r="D207" s="214"/>
      <c r="E207" s="165"/>
      <c r="F207" s="210" t="str">
        <f t="shared" si="1"/>
        <v/>
      </c>
      <c r="G207" s="210" t="str">
        <f t="shared" si="2"/>
        <v/>
      </c>
    </row>
    <row r="208" spans="1:7" x14ac:dyDescent="0.25">
      <c r="A208" s="149" t="s">
        <v>710</v>
      </c>
      <c r="B208" s="170"/>
      <c r="C208" s="211"/>
      <c r="D208" s="214"/>
      <c r="E208" s="165"/>
      <c r="F208" s="210" t="str">
        <f t="shared" si="1"/>
        <v/>
      </c>
      <c r="G208" s="210" t="str">
        <f t="shared" si="2"/>
        <v/>
      </c>
    </row>
    <row r="209" spans="1:7" x14ac:dyDescent="0.25">
      <c r="A209" s="149" t="s">
        <v>711</v>
      </c>
      <c r="B209" s="170"/>
      <c r="C209" s="211"/>
      <c r="D209" s="214"/>
      <c r="E209" s="165"/>
      <c r="F209" s="210" t="str">
        <f t="shared" si="1"/>
        <v/>
      </c>
      <c r="G209" s="210" t="str">
        <f t="shared" si="2"/>
        <v/>
      </c>
    </row>
    <row r="210" spans="1:7" x14ac:dyDescent="0.25">
      <c r="A210" s="149" t="s">
        <v>712</v>
      </c>
      <c r="B210" s="170"/>
      <c r="C210" s="211"/>
      <c r="D210" s="214"/>
      <c r="E210" s="165"/>
      <c r="F210" s="210" t="str">
        <f t="shared" si="1"/>
        <v/>
      </c>
      <c r="G210" s="210" t="str">
        <f t="shared" si="2"/>
        <v/>
      </c>
    </row>
    <row r="211" spans="1:7" x14ac:dyDescent="0.25">
      <c r="A211" s="149" t="s">
        <v>713</v>
      </c>
      <c r="B211" s="170"/>
      <c r="C211" s="211"/>
      <c r="D211" s="214"/>
      <c r="E211" s="165"/>
      <c r="F211" s="210" t="str">
        <f t="shared" si="1"/>
        <v/>
      </c>
      <c r="G211" s="210" t="str">
        <f t="shared" si="2"/>
        <v/>
      </c>
    </row>
    <row r="212" spans="1:7" x14ac:dyDescent="0.25">
      <c r="A212" s="149" t="s">
        <v>714</v>
      </c>
      <c r="B212" s="170"/>
      <c r="C212" s="211"/>
      <c r="D212" s="214"/>
      <c r="E212" s="165"/>
      <c r="F212" s="210" t="str">
        <f t="shared" si="1"/>
        <v/>
      </c>
      <c r="G212" s="210" t="str">
        <f t="shared" si="2"/>
        <v/>
      </c>
    </row>
    <row r="213" spans="1:7" x14ac:dyDescent="0.25">
      <c r="A213" s="149" t="s">
        <v>715</v>
      </c>
      <c r="B213" s="170"/>
      <c r="C213" s="211"/>
      <c r="D213" s="214"/>
      <c r="E213" s="165"/>
      <c r="F213" s="210" t="str">
        <f t="shared" si="1"/>
        <v/>
      </c>
      <c r="G213" s="210" t="str">
        <f t="shared" si="2"/>
        <v/>
      </c>
    </row>
    <row r="214" spans="1:7" x14ac:dyDescent="0.25">
      <c r="A214" s="149" t="s">
        <v>716</v>
      </c>
      <c r="B214" s="179" t="s">
        <v>148</v>
      </c>
      <c r="C214" s="217">
        <f>SUM(C190:C213)</f>
        <v>64421.879341539978</v>
      </c>
      <c r="D214" s="215">
        <f>SUM(D190:D213)</f>
        <v>21543</v>
      </c>
      <c r="E214" s="165"/>
      <c r="F214" s="216">
        <f>SUM(F190:F213)</f>
        <v>1</v>
      </c>
      <c r="G214" s="216">
        <f>SUM(G190:G213)</f>
        <v>0.99999999999999989</v>
      </c>
    </row>
    <row r="215" spans="1:7" ht="15" customHeight="1" x14ac:dyDescent="0.25">
      <c r="A215" s="160"/>
      <c r="B215" s="296" t="s">
        <v>717</v>
      </c>
      <c r="C215" s="160" t="s">
        <v>686</v>
      </c>
      <c r="D215" s="160" t="s">
        <v>687</v>
      </c>
      <c r="E215" s="167"/>
      <c r="F215" s="160" t="s">
        <v>515</v>
      </c>
      <c r="G215" s="160" t="s">
        <v>688</v>
      </c>
    </row>
    <row r="216" spans="1:7" x14ac:dyDescent="0.25">
      <c r="A216" s="149" t="s">
        <v>718</v>
      </c>
      <c r="B216" s="149" t="s">
        <v>719</v>
      </c>
      <c r="C216" s="327" t="s">
        <v>1242</v>
      </c>
      <c r="F216" s="213"/>
      <c r="G216" s="213"/>
    </row>
    <row r="217" spans="1:7" x14ac:dyDescent="0.25">
      <c r="F217" s="213"/>
      <c r="G217" s="213"/>
    </row>
    <row r="218" spans="1:7" x14ac:dyDescent="0.25">
      <c r="B218" s="170" t="s">
        <v>720</v>
      </c>
      <c r="F218" s="213"/>
      <c r="G218" s="213"/>
    </row>
    <row r="219" spans="1:7" x14ac:dyDescent="0.25">
      <c r="A219" s="149" t="s">
        <v>721</v>
      </c>
      <c r="B219" s="149" t="s">
        <v>722</v>
      </c>
      <c r="C219" s="211" t="s">
        <v>1242</v>
      </c>
      <c r="D219" s="214" t="s">
        <v>1242</v>
      </c>
      <c r="F219" s="210" t="str">
        <f t="shared" ref="F219:F233" si="3">IF($C$227=0,"",IF(C219="[for completion]","",C219/$C$227))</f>
        <v/>
      </c>
      <c r="G219" s="210" t="str">
        <f t="shared" ref="G219:G233" si="4">IF($D$227=0,"",IF(D219="[for completion]","",D219/$D$227))</f>
        <v/>
      </c>
    </row>
    <row r="220" spans="1:7" x14ac:dyDescent="0.25">
      <c r="A220" s="149" t="s">
        <v>723</v>
      </c>
      <c r="B220" s="149" t="s">
        <v>724</v>
      </c>
      <c r="C220" s="211" t="s">
        <v>1242</v>
      </c>
      <c r="D220" s="214" t="s">
        <v>1242</v>
      </c>
      <c r="F220" s="210" t="str">
        <f t="shared" si="3"/>
        <v/>
      </c>
      <c r="G220" s="210" t="str">
        <f t="shared" si="4"/>
        <v/>
      </c>
    </row>
    <row r="221" spans="1:7" x14ac:dyDescent="0.25">
      <c r="A221" s="149" t="s">
        <v>725</v>
      </c>
      <c r="B221" s="149" t="s">
        <v>726</v>
      </c>
      <c r="C221" s="211" t="s">
        <v>1242</v>
      </c>
      <c r="D221" s="214" t="s">
        <v>1242</v>
      </c>
      <c r="F221" s="210" t="str">
        <f t="shared" si="3"/>
        <v/>
      </c>
      <c r="G221" s="210" t="str">
        <f t="shared" si="4"/>
        <v/>
      </c>
    </row>
    <row r="222" spans="1:7" x14ac:dyDescent="0.25">
      <c r="A222" s="149" t="s">
        <v>727</v>
      </c>
      <c r="B222" s="149" t="s">
        <v>728</v>
      </c>
      <c r="C222" s="211" t="s">
        <v>1242</v>
      </c>
      <c r="D222" s="214" t="s">
        <v>1242</v>
      </c>
      <c r="F222" s="210" t="str">
        <f t="shared" si="3"/>
        <v/>
      </c>
      <c r="G222" s="210" t="str">
        <f t="shared" si="4"/>
        <v/>
      </c>
    </row>
    <row r="223" spans="1:7" x14ac:dyDescent="0.25">
      <c r="A223" s="149" t="s">
        <v>729</v>
      </c>
      <c r="B223" s="149" t="s">
        <v>730</v>
      </c>
      <c r="C223" s="211" t="s">
        <v>1242</v>
      </c>
      <c r="D223" s="214" t="s">
        <v>1242</v>
      </c>
      <c r="F223" s="210" t="str">
        <f t="shared" si="3"/>
        <v/>
      </c>
      <c r="G223" s="210" t="str">
        <f t="shared" si="4"/>
        <v/>
      </c>
    </row>
    <row r="224" spans="1:7" x14ac:dyDescent="0.25">
      <c r="A224" s="149" t="s">
        <v>731</v>
      </c>
      <c r="B224" s="149" t="s">
        <v>732</v>
      </c>
      <c r="C224" s="211" t="s">
        <v>1242</v>
      </c>
      <c r="D224" s="214" t="s">
        <v>1242</v>
      </c>
      <c r="F224" s="210" t="str">
        <f t="shared" si="3"/>
        <v/>
      </c>
      <c r="G224" s="210" t="str">
        <f t="shared" si="4"/>
        <v/>
      </c>
    </row>
    <row r="225" spans="1:7" x14ac:dyDescent="0.25">
      <c r="A225" s="149" t="s">
        <v>733</v>
      </c>
      <c r="B225" s="149" t="s">
        <v>734</v>
      </c>
      <c r="C225" s="211" t="s">
        <v>1242</v>
      </c>
      <c r="D225" s="214" t="s">
        <v>1242</v>
      </c>
      <c r="F225" s="210" t="str">
        <f t="shared" si="3"/>
        <v/>
      </c>
      <c r="G225" s="210" t="str">
        <f t="shared" si="4"/>
        <v/>
      </c>
    </row>
    <row r="226" spans="1:7" x14ac:dyDescent="0.25">
      <c r="A226" s="149" t="s">
        <v>735</v>
      </c>
      <c r="B226" s="149" t="s">
        <v>736</v>
      </c>
      <c r="C226" s="211" t="s">
        <v>1242</v>
      </c>
      <c r="D226" s="214" t="s">
        <v>1242</v>
      </c>
      <c r="F226" s="210" t="str">
        <f t="shared" si="3"/>
        <v/>
      </c>
      <c r="G226" s="210" t="str">
        <f t="shared" si="4"/>
        <v/>
      </c>
    </row>
    <row r="227" spans="1:7" x14ac:dyDescent="0.25">
      <c r="A227" s="149" t="s">
        <v>737</v>
      </c>
      <c r="B227" s="179" t="s">
        <v>148</v>
      </c>
      <c r="C227" s="211">
        <f>SUM(C219:C226)</f>
        <v>0</v>
      </c>
      <c r="D227" s="214">
        <f>SUM(D219:D226)</f>
        <v>0</v>
      </c>
      <c r="F227" s="183">
        <f>SUM(F219:F226)</f>
        <v>0</v>
      </c>
      <c r="G227" s="183">
        <f>SUM(G219:G226)</f>
        <v>0</v>
      </c>
    </row>
    <row r="228" spans="1:7" outlineLevel="1" x14ac:dyDescent="0.25">
      <c r="A228" s="149" t="s">
        <v>738</v>
      </c>
      <c r="B228" s="166" t="s">
        <v>739</v>
      </c>
      <c r="C228" s="211"/>
      <c r="D228" s="214"/>
      <c r="F228" s="210" t="str">
        <f t="shared" si="3"/>
        <v/>
      </c>
      <c r="G228" s="210" t="str">
        <f t="shared" si="4"/>
        <v/>
      </c>
    </row>
    <row r="229" spans="1:7" outlineLevel="1" x14ac:dyDescent="0.25">
      <c r="A229" s="149" t="s">
        <v>740</v>
      </c>
      <c r="B229" s="166" t="s">
        <v>741</v>
      </c>
      <c r="C229" s="211"/>
      <c r="D229" s="214"/>
      <c r="F229" s="210" t="str">
        <f t="shared" si="3"/>
        <v/>
      </c>
      <c r="G229" s="210" t="str">
        <f t="shared" si="4"/>
        <v/>
      </c>
    </row>
    <row r="230" spans="1:7" outlineLevel="1" x14ac:dyDescent="0.25">
      <c r="A230" s="149" t="s">
        <v>742</v>
      </c>
      <c r="B230" s="166" t="s">
        <v>743</v>
      </c>
      <c r="C230" s="211"/>
      <c r="D230" s="214"/>
      <c r="F230" s="210" t="str">
        <f t="shared" si="3"/>
        <v/>
      </c>
      <c r="G230" s="210" t="str">
        <f t="shared" si="4"/>
        <v/>
      </c>
    </row>
    <row r="231" spans="1:7" outlineLevel="1" x14ac:dyDescent="0.25">
      <c r="A231" s="149" t="s">
        <v>744</v>
      </c>
      <c r="B231" s="166" t="s">
        <v>745</v>
      </c>
      <c r="C231" s="211"/>
      <c r="D231" s="214"/>
      <c r="F231" s="210" t="str">
        <f t="shared" si="3"/>
        <v/>
      </c>
      <c r="G231" s="210" t="str">
        <f t="shared" si="4"/>
        <v/>
      </c>
    </row>
    <row r="232" spans="1:7" outlineLevel="1" x14ac:dyDescent="0.25">
      <c r="A232" s="149" t="s">
        <v>746</v>
      </c>
      <c r="B232" s="166" t="s">
        <v>747</v>
      </c>
      <c r="C232" s="211"/>
      <c r="D232" s="214"/>
      <c r="F232" s="210" t="str">
        <f t="shared" si="3"/>
        <v/>
      </c>
      <c r="G232" s="210" t="str">
        <f t="shared" si="4"/>
        <v/>
      </c>
    </row>
    <row r="233" spans="1:7" outlineLevel="1" x14ac:dyDescent="0.25">
      <c r="A233" s="149" t="s">
        <v>748</v>
      </c>
      <c r="B233" s="166" t="s">
        <v>749</v>
      </c>
      <c r="C233" s="211"/>
      <c r="D233" s="214"/>
      <c r="F233" s="210" t="str">
        <f t="shared" si="3"/>
        <v/>
      </c>
      <c r="G233" s="210" t="str">
        <f t="shared" si="4"/>
        <v/>
      </c>
    </row>
    <row r="234" spans="1:7" outlineLevel="1" x14ac:dyDescent="0.25">
      <c r="A234" s="149" t="s">
        <v>750</v>
      </c>
      <c r="B234" s="166"/>
      <c r="F234" s="210"/>
      <c r="G234" s="210"/>
    </row>
    <row r="235" spans="1:7" outlineLevel="1" x14ac:dyDescent="0.25">
      <c r="A235" s="149" t="s">
        <v>751</v>
      </c>
      <c r="B235" s="166"/>
      <c r="F235" s="210"/>
      <c r="G235" s="210"/>
    </row>
    <row r="236" spans="1:7" outlineLevel="1" x14ac:dyDescent="0.25">
      <c r="A236" s="149" t="s">
        <v>752</v>
      </c>
      <c r="B236" s="166"/>
      <c r="F236" s="210"/>
      <c r="G236" s="210"/>
    </row>
    <row r="237" spans="1:7" ht="15" customHeight="1" x14ac:dyDescent="0.25">
      <c r="A237" s="160"/>
      <c r="B237" s="296" t="s">
        <v>753</v>
      </c>
      <c r="C237" s="160" t="s">
        <v>686</v>
      </c>
      <c r="D237" s="160" t="s">
        <v>687</v>
      </c>
      <c r="E237" s="167"/>
      <c r="F237" s="160" t="s">
        <v>515</v>
      </c>
      <c r="G237" s="160" t="s">
        <v>688</v>
      </c>
    </row>
    <row r="238" spans="1:7" x14ac:dyDescent="0.25">
      <c r="A238" s="149" t="s">
        <v>754</v>
      </c>
      <c r="B238" s="149" t="s">
        <v>719</v>
      </c>
      <c r="C238" s="240">
        <v>0.59831463274852836</v>
      </c>
      <c r="F238" s="213"/>
      <c r="G238" s="213"/>
    </row>
    <row r="239" spans="1:7" x14ac:dyDescent="0.25">
      <c r="F239" s="213"/>
      <c r="G239" s="213"/>
    </row>
    <row r="240" spans="1:7" x14ac:dyDescent="0.25">
      <c r="B240" s="170" t="s">
        <v>720</v>
      </c>
      <c r="F240" s="213"/>
      <c r="G240" s="213"/>
    </row>
    <row r="241" spans="1:7" x14ac:dyDescent="0.25">
      <c r="A241" s="149" t="s">
        <v>755</v>
      </c>
      <c r="B241" s="149" t="s">
        <v>722</v>
      </c>
      <c r="C241" s="330">
        <v>56269.171257517562</v>
      </c>
      <c r="D241" s="214" t="s">
        <v>1242</v>
      </c>
      <c r="F241" s="210">
        <f>IF($C$249=0,"",IF(C241="[Mark as ND1 if not relevant]","",C241/$C$249))</f>
        <v>0.87346551650150872</v>
      </c>
      <c r="G241" s="210" t="str">
        <f>IF($D$249=0,"",IF(D241="[Mark as ND1 if not relevant]","",D241/$D$249))</f>
        <v/>
      </c>
    </row>
    <row r="242" spans="1:7" x14ac:dyDescent="0.25">
      <c r="A242" s="149" t="s">
        <v>756</v>
      </c>
      <c r="B242" s="149" t="s">
        <v>724</v>
      </c>
      <c r="C242" s="330">
        <v>4078.8536601052006</v>
      </c>
      <c r="D242" s="214" t="s">
        <v>1242</v>
      </c>
      <c r="F242" s="210">
        <f t="shared" ref="F242:F248" si="5">IF($C$249=0,"",IF(C242="[Mark as ND1 if not relevant]","",C242/$C$249))</f>
        <v>6.3315985278206435E-2</v>
      </c>
      <c r="G242" s="210" t="str">
        <f t="shared" ref="G242:G248" si="6">IF($D$249=0,"",IF(D242="[Mark as ND1 if not relevant]","",D242/$D$249))</f>
        <v/>
      </c>
    </row>
    <row r="243" spans="1:7" x14ac:dyDescent="0.25">
      <c r="A243" s="149" t="s">
        <v>757</v>
      </c>
      <c r="B243" s="149" t="s">
        <v>726</v>
      </c>
      <c r="C243" s="330">
        <v>2749.859752394118</v>
      </c>
      <c r="D243" s="214" t="s">
        <v>1242</v>
      </c>
      <c r="F243" s="210">
        <f t="shared" si="5"/>
        <v>4.2686032426872543E-2</v>
      </c>
      <c r="G243" s="210" t="str">
        <f t="shared" si="6"/>
        <v/>
      </c>
    </row>
    <row r="244" spans="1:7" x14ac:dyDescent="0.25">
      <c r="A244" s="149" t="s">
        <v>758</v>
      </c>
      <c r="B244" s="149" t="s">
        <v>728</v>
      </c>
      <c r="C244" s="330">
        <v>989.99509948073205</v>
      </c>
      <c r="D244" s="214" t="s">
        <v>1242</v>
      </c>
      <c r="F244" s="210">
        <f t="shared" si="5"/>
        <v>1.536767934513293E-2</v>
      </c>
      <c r="G244" s="210" t="str">
        <f t="shared" si="6"/>
        <v/>
      </c>
    </row>
    <row r="245" spans="1:7" x14ac:dyDescent="0.25">
      <c r="A245" s="149" t="s">
        <v>759</v>
      </c>
      <c r="B245" s="149" t="s">
        <v>730</v>
      </c>
      <c r="C245" s="330">
        <v>191.48453801284671</v>
      </c>
      <c r="D245" s="214" t="s">
        <v>1242</v>
      </c>
      <c r="F245" s="210">
        <f t="shared" si="5"/>
        <v>2.9724116627201729E-3</v>
      </c>
      <c r="G245" s="210" t="str">
        <f t="shared" si="6"/>
        <v/>
      </c>
    </row>
    <row r="246" spans="1:7" x14ac:dyDescent="0.25">
      <c r="A246" s="149" t="s">
        <v>760</v>
      </c>
      <c r="B246" s="149" t="s">
        <v>732</v>
      </c>
      <c r="C246" s="330">
        <v>85.335781027132313</v>
      </c>
      <c r="D246" s="214" t="s">
        <v>1242</v>
      </c>
      <c r="F246" s="210">
        <f t="shared" si="5"/>
        <v>1.3246660717606627E-3</v>
      </c>
      <c r="G246" s="210" t="str">
        <f t="shared" si="6"/>
        <v/>
      </c>
    </row>
    <row r="247" spans="1:7" x14ac:dyDescent="0.25">
      <c r="A247" s="149" t="s">
        <v>761</v>
      </c>
      <c r="B247" s="149" t="s">
        <v>734</v>
      </c>
      <c r="C247" s="330">
        <v>33.337636323557675</v>
      </c>
      <c r="D247" s="214" t="s">
        <v>1242</v>
      </c>
      <c r="F247" s="210">
        <f t="shared" si="5"/>
        <v>5.1749963753740962E-4</v>
      </c>
      <c r="G247" s="210" t="str">
        <f t="shared" si="6"/>
        <v/>
      </c>
    </row>
    <row r="248" spans="1:7" x14ac:dyDescent="0.25">
      <c r="A248" s="149" t="s">
        <v>762</v>
      </c>
      <c r="B248" s="149" t="s">
        <v>736</v>
      </c>
      <c r="C248" s="330">
        <v>22.560678258936701</v>
      </c>
      <c r="D248" s="214" t="s">
        <v>1242</v>
      </c>
      <c r="F248" s="210">
        <f t="shared" si="5"/>
        <v>3.5020907626098698E-4</v>
      </c>
      <c r="G248" s="210" t="str">
        <f t="shared" si="6"/>
        <v/>
      </c>
    </row>
    <row r="249" spans="1:7" x14ac:dyDescent="0.25">
      <c r="A249" s="149" t="s">
        <v>763</v>
      </c>
      <c r="B249" s="179" t="s">
        <v>148</v>
      </c>
      <c r="C249" s="211">
        <f>SUM(C241:C248)</f>
        <v>64420.598403120093</v>
      </c>
      <c r="D249" s="214">
        <f>SUM(D241:D248)</f>
        <v>0</v>
      </c>
      <c r="F249" s="183">
        <f>SUM(F241:F248)</f>
        <v>0.99999999999999989</v>
      </c>
      <c r="G249" s="183">
        <f>SUM(G241:G248)</f>
        <v>0</v>
      </c>
    </row>
    <row r="250" spans="1:7" outlineLevel="1" x14ac:dyDescent="0.25">
      <c r="A250" s="149" t="s">
        <v>764</v>
      </c>
      <c r="B250" s="166" t="s">
        <v>739</v>
      </c>
      <c r="C250" s="211"/>
      <c r="D250" s="214"/>
      <c r="F250" s="210">
        <f t="shared" ref="F250:F255" si="7">IF($C$249=0,"",IF(C250="[for completion]","",C250/$C$249))</f>
        <v>0</v>
      </c>
      <c r="G250" s="210" t="str">
        <f t="shared" ref="G250:G255" si="8">IF($D$249=0,"",IF(D250="[for completion]","",D250/$D$249))</f>
        <v/>
      </c>
    </row>
    <row r="251" spans="1:7" outlineLevel="1" x14ac:dyDescent="0.25">
      <c r="A251" s="149" t="s">
        <v>765</v>
      </c>
      <c r="B251" s="166" t="s">
        <v>741</v>
      </c>
      <c r="C251" s="211"/>
      <c r="D251" s="214"/>
      <c r="F251" s="210">
        <f t="shared" si="7"/>
        <v>0</v>
      </c>
      <c r="G251" s="210" t="str">
        <f t="shared" si="8"/>
        <v/>
      </c>
    </row>
    <row r="252" spans="1:7" outlineLevel="1" x14ac:dyDescent="0.25">
      <c r="A252" s="149" t="s">
        <v>766</v>
      </c>
      <c r="B252" s="166" t="s">
        <v>743</v>
      </c>
      <c r="C252" s="211"/>
      <c r="D252" s="214"/>
      <c r="F252" s="210">
        <f t="shared" si="7"/>
        <v>0</v>
      </c>
      <c r="G252" s="210" t="str">
        <f t="shared" si="8"/>
        <v/>
      </c>
    </row>
    <row r="253" spans="1:7" outlineLevel="1" x14ac:dyDescent="0.25">
      <c r="A253" s="149" t="s">
        <v>767</v>
      </c>
      <c r="B253" s="166" t="s">
        <v>745</v>
      </c>
      <c r="C253" s="211"/>
      <c r="D253" s="214"/>
      <c r="F253" s="210">
        <f t="shared" si="7"/>
        <v>0</v>
      </c>
      <c r="G253" s="210" t="str">
        <f t="shared" si="8"/>
        <v/>
      </c>
    </row>
    <row r="254" spans="1:7" outlineLevel="1" x14ac:dyDescent="0.25">
      <c r="A254" s="149" t="s">
        <v>768</v>
      </c>
      <c r="B254" s="166" t="s">
        <v>747</v>
      </c>
      <c r="C254" s="211"/>
      <c r="D254" s="214"/>
      <c r="F254" s="210">
        <f t="shared" si="7"/>
        <v>0</v>
      </c>
      <c r="G254" s="210" t="str">
        <f t="shared" si="8"/>
        <v/>
      </c>
    </row>
    <row r="255" spans="1:7" outlineLevel="1" x14ac:dyDescent="0.25">
      <c r="A255" s="149" t="s">
        <v>769</v>
      </c>
      <c r="B255" s="166" t="s">
        <v>749</v>
      </c>
      <c r="C255" s="211"/>
      <c r="D255" s="214"/>
      <c r="F255" s="210">
        <f t="shared" si="7"/>
        <v>0</v>
      </c>
      <c r="G255" s="210" t="str">
        <f t="shared" si="8"/>
        <v/>
      </c>
    </row>
    <row r="256" spans="1:7" outlineLevel="1" x14ac:dyDescent="0.25">
      <c r="A256" s="149" t="s">
        <v>770</v>
      </c>
      <c r="B256" s="166"/>
      <c r="F256" s="163"/>
      <c r="G256" s="163"/>
    </row>
    <row r="257" spans="1:14" outlineLevel="1" x14ac:dyDescent="0.25">
      <c r="A257" s="149" t="s">
        <v>771</v>
      </c>
      <c r="B257" s="166"/>
      <c r="F257" s="163"/>
      <c r="G257" s="163"/>
    </row>
    <row r="258" spans="1:14" outlineLevel="1" x14ac:dyDescent="0.25">
      <c r="A258" s="149" t="s">
        <v>772</v>
      </c>
      <c r="B258" s="166"/>
      <c r="F258" s="163"/>
      <c r="G258" s="163"/>
    </row>
    <row r="259" spans="1:14" ht="15" customHeight="1" x14ac:dyDescent="0.25">
      <c r="A259" s="160"/>
      <c r="B259" s="296" t="s">
        <v>773</v>
      </c>
      <c r="C259" s="160" t="s">
        <v>515</v>
      </c>
      <c r="D259" s="160"/>
      <c r="E259" s="167"/>
      <c r="F259" s="160"/>
      <c r="G259" s="160"/>
    </row>
    <row r="260" spans="1:14" x14ac:dyDescent="0.25">
      <c r="A260" s="149" t="s">
        <v>774</v>
      </c>
      <c r="B260" s="149" t="s">
        <v>775</v>
      </c>
      <c r="C260" s="240">
        <v>4.9809348249344389E-2</v>
      </c>
      <c r="E260" s="165"/>
      <c r="F260" s="165"/>
      <c r="G260" s="165"/>
    </row>
    <row r="261" spans="1:14" x14ac:dyDescent="0.25">
      <c r="A261" s="149" t="s">
        <v>776</v>
      </c>
      <c r="B261" s="149" t="s">
        <v>777</v>
      </c>
      <c r="C261" s="240">
        <v>2.0320675638158211E-3</v>
      </c>
      <c r="E261" s="165"/>
      <c r="F261" s="165"/>
    </row>
    <row r="262" spans="1:14" x14ac:dyDescent="0.25">
      <c r="A262" s="149" t="s">
        <v>778</v>
      </c>
      <c r="B262" s="149" t="s">
        <v>779</v>
      </c>
      <c r="C262" s="240">
        <v>0</v>
      </c>
      <c r="E262" s="165"/>
      <c r="F262" s="165"/>
    </row>
    <row r="263" spans="1:14" s="238" customFormat="1" x14ac:dyDescent="0.25">
      <c r="A263" s="239" t="s">
        <v>780</v>
      </c>
      <c r="B263" s="239" t="s">
        <v>2267</v>
      </c>
      <c r="C263" s="240">
        <v>0.87597027769775493</v>
      </c>
      <c r="D263" s="239"/>
      <c r="E263" s="221"/>
      <c r="F263" s="221"/>
      <c r="G263" s="237"/>
    </row>
    <row r="264" spans="1:14" x14ac:dyDescent="0.25">
      <c r="A264" s="239" t="s">
        <v>1426</v>
      </c>
      <c r="B264" s="170" t="s">
        <v>1418</v>
      </c>
      <c r="C264" s="240">
        <v>0</v>
      </c>
      <c r="D264" s="176"/>
      <c r="E264" s="176"/>
      <c r="F264" s="177"/>
      <c r="G264" s="177"/>
      <c r="H264" s="145"/>
      <c r="I264" s="149"/>
      <c r="J264" s="149"/>
      <c r="K264" s="149"/>
      <c r="L264" s="145"/>
      <c r="M264" s="145"/>
      <c r="N264" s="145"/>
    </row>
    <row r="265" spans="1:14" x14ac:dyDescent="0.25">
      <c r="A265" s="239" t="s">
        <v>2268</v>
      </c>
      <c r="B265" s="149" t="s">
        <v>146</v>
      </c>
      <c r="C265" s="240">
        <f>C266+C270</f>
        <v>7.218830648908578E-2</v>
      </c>
      <c r="E265" s="165"/>
      <c r="F265" s="165"/>
    </row>
    <row r="266" spans="1:14" outlineLevel="1" x14ac:dyDescent="0.25">
      <c r="A266" s="149" t="s">
        <v>781</v>
      </c>
      <c r="B266" s="166" t="s">
        <v>783</v>
      </c>
      <c r="C266" s="218">
        <v>1.6360077311349083E-2</v>
      </c>
      <c r="E266" s="165"/>
      <c r="F266" s="165"/>
    </row>
    <row r="267" spans="1:14" outlineLevel="1" x14ac:dyDescent="0.25">
      <c r="A267" s="239" t="s">
        <v>782</v>
      </c>
      <c r="B267" s="166" t="s">
        <v>785</v>
      </c>
      <c r="C267" s="240"/>
      <c r="E267" s="165"/>
      <c r="F267" s="165"/>
    </row>
    <row r="268" spans="1:14" outlineLevel="1" x14ac:dyDescent="0.25">
      <c r="A268" s="239" t="s">
        <v>784</v>
      </c>
      <c r="B268" s="166" t="s">
        <v>787</v>
      </c>
      <c r="C268" s="240"/>
      <c r="E268" s="165"/>
      <c r="F268" s="165"/>
    </row>
    <row r="269" spans="1:14" outlineLevel="1" x14ac:dyDescent="0.25">
      <c r="A269" s="239" t="s">
        <v>786</v>
      </c>
      <c r="B269" s="166" t="s">
        <v>789</v>
      </c>
      <c r="C269" s="240"/>
      <c r="E269" s="165"/>
      <c r="F269" s="165"/>
    </row>
    <row r="270" spans="1:14" outlineLevel="1" x14ac:dyDescent="0.25">
      <c r="A270" s="239" t="s">
        <v>788</v>
      </c>
      <c r="B270" s="333" t="s">
        <v>2737</v>
      </c>
      <c r="C270" s="240">
        <v>5.58282291777367E-2</v>
      </c>
      <c r="E270" s="165"/>
      <c r="F270" s="165"/>
    </row>
    <row r="271" spans="1:14" outlineLevel="1" x14ac:dyDescent="0.25">
      <c r="A271" s="239" t="s">
        <v>790</v>
      </c>
      <c r="B271" s="166" t="s">
        <v>150</v>
      </c>
      <c r="C271" s="183"/>
      <c r="E271" s="165"/>
      <c r="F271" s="165"/>
    </row>
    <row r="272" spans="1:14" outlineLevel="1" x14ac:dyDescent="0.25">
      <c r="A272" s="239" t="s">
        <v>791</v>
      </c>
      <c r="B272" s="166" t="s">
        <v>150</v>
      </c>
      <c r="C272" s="183"/>
      <c r="E272" s="165"/>
      <c r="F272" s="165"/>
    </row>
    <row r="273" spans="1:7" outlineLevel="1" x14ac:dyDescent="0.25">
      <c r="A273" s="239" t="s">
        <v>792</v>
      </c>
      <c r="B273" s="166" t="s">
        <v>150</v>
      </c>
      <c r="C273" s="183"/>
      <c r="E273" s="165"/>
      <c r="F273" s="165"/>
    </row>
    <row r="274" spans="1:7" outlineLevel="1" x14ac:dyDescent="0.25">
      <c r="A274" s="239" t="s">
        <v>793</v>
      </c>
      <c r="B274" s="166" t="s">
        <v>150</v>
      </c>
      <c r="C274" s="183"/>
      <c r="E274" s="165"/>
      <c r="F274" s="165"/>
    </row>
    <row r="275" spans="1:7" outlineLevel="1" x14ac:dyDescent="0.25">
      <c r="A275" s="239" t="s">
        <v>794</v>
      </c>
      <c r="B275" s="166" t="s">
        <v>150</v>
      </c>
      <c r="C275" s="183"/>
      <c r="E275" s="165"/>
      <c r="F275" s="165"/>
    </row>
    <row r="276" spans="1:7" ht="15" customHeight="1" x14ac:dyDescent="0.25">
      <c r="A276" s="160"/>
      <c r="B276" s="296" t="s">
        <v>795</v>
      </c>
      <c r="C276" s="160" t="s">
        <v>515</v>
      </c>
      <c r="D276" s="160"/>
      <c r="E276" s="167"/>
      <c r="F276" s="160"/>
      <c r="G276" s="162"/>
    </row>
    <row r="277" spans="1:7" x14ac:dyDescent="0.25">
      <c r="A277" s="149" t="s">
        <v>7</v>
      </c>
      <c r="B277" s="149" t="s">
        <v>1419</v>
      </c>
      <c r="C277" s="240">
        <v>1</v>
      </c>
      <c r="E277" s="145"/>
      <c r="F277" s="145"/>
    </row>
    <row r="278" spans="1:7" x14ac:dyDescent="0.25">
      <c r="A278" s="149" t="s">
        <v>796</v>
      </c>
      <c r="B278" s="149" t="s">
        <v>797</v>
      </c>
      <c r="C278" s="240">
        <v>0</v>
      </c>
      <c r="E278" s="145"/>
      <c r="F278" s="145"/>
    </row>
    <row r="279" spans="1:7" x14ac:dyDescent="0.25">
      <c r="A279" s="149" t="s">
        <v>798</v>
      </c>
      <c r="B279" s="149" t="s">
        <v>146</v>
      </c>
      <c r="C279" s="240">
        <v>0</v>
      </c>
      <c r="E279" s="145"/>
      <c r="F279" s="145"/>
    </row>
    <row r="280" spans="1:7" outlineLevel="1" x14ac:dyDescent="0.25">
      <c r="A280" s="149" t="s">
        <v>799</v>
      </c>
      <c r="C280" s="183"/>
      <c r="E280" s="145"/>
      <c r="F280" s="145"/>
    </row>
    <row r="281" spans="1:7" outlineLevel="1" x14ac:dyDescent="0.25">
      <c r="A281" s="149" t="s">
        <v>800</v>
      </c>
      <c r="C281" s="183"/>
      <c r="E281" s="145"/>
      <c r="F281" s="145"/>
    </row>
    <row r="282" spans="1:7" outlineLevel="1" x14ac:dyDescent="0.25">
      <c r="A282" s="149" t="s">
        <v>801</v>
      </c>
      <c r="C282" s="183"/>
      <c r="E282" s="145"/>
      <c r="F282" s="145"/>
    </row>
    <row r="283" spans="1:7" outlineLevel="1" x14ac:dyDescent="0.25">
      <c r="A283" s="149" t="s">
        <v>802</v>
      </c>
      <c r="C283" s="183"/>
      <c r="E283" s="145"/>
      <c r="F283" s="145"/>
    </row>
    <row r="284" spans="1:7" outlineLevel="1" x14ac:dyDescent="0.25">
      <c r="A284" s="149" t="s">
        <v>803</v>
      </c>
      <c r="C284" s="183"/>
      <c r="E284" s="145"/>
      <c r="F284" s="145"/>
    </row>
    <row r="285" spans="1:7" outlineLevel="1" x14ac:dyDescent="0.25">
      <c r="A285" s="149" t="s">
        <v>804</v>
      </c>
      <c r="C285" s="183"/>
      <c r="E285" s="145"/>
      <c r="F285" s="145"/>
    </row>
    <row r="286" spans="1:7" s="219" customFormat="1" x14ac:dyDescent="0.25">
      <c r="A286" s="161"/>
      <c r="B286" s="161" t="s">
        <v>2358</v>
      </c>
      <c r="C286" s="161" t="s">
        <v>113</v>
      </c>
      <c r="D286" s="161" t="s">
        <v>1699</v>
      </c>
      <c r="E286" s="161"/>
      <c r="F286" s="161" t="s">
        <v>515</v>
      </c>
      <c r="G286" s="161" t="s">
        <v>1958</v>
      </c>
    </row>
    <row r="287" spans="1:7" s="219" customFormat="1" x14ac:dyDescent="0.25">
      <c r="A287" s="301" t="s">
        <v>2038</v>
      </c>
      <c r="B287" s="230" t="s">
        <v>2738</v>
      </c>
      <c r="C287" s="330">
        <v>4799.6976067600008</v>
      </c>
      <c r="D287" s="327">
        <v>132</v>
      </c>
      <c r="E287" s="231"/>
      <c r="F287" s="226">
        <f>IF($C$305=0,"",IF(C287="[For completion]","",C287/$C$305))</f>
        <v>7.4505635243020923E-2</v>
      </c>
      <c r="G287" s="226">
        <f>IF($D$305=0,"",IF(D287="[For completion]","",D287/$D$305))</f>
        <v>8.5254795582251509E-3</v>
      </c>
    </row>
    <row r="288" spans="1:7" s="219" customFormat="1" x14ac:dyDescent="0.25">
      <c r="A288" s="301" t="s">
        <v>2039</v>
      </c>
      <c r="B288" s="230" t="s">
        <v>2739</v>
      </c>
      <c r="C288" s="330">
        <v>3594.4327510900002</v>
      </c>
      <c r="D288" s="327">
        <v>176</v>
      </c>
      <c r="E288" s="231"/>
      <c r="F288" s="226">
        <f t="shared" ref="F288:F304" si="9">IF($C$305=0,"",IF(C288="[For completion]","",C288/$C$305))</f>
        <v>5.5796326643807008E-2</v>
      </c>
      <c r="G288" s="226">
        <f t="shared" ref="G288:G304" si="10">IF($D$305=0,"",IF(D288="[For completion]","",D288/$D$305))</f>
        <v>1.1367306077633534E-2</v>
      </c>
    </row>
    <row r="289" spans="1:7" s="219" customFormat="1" x14ac:dyDescent="0.25">
      <c r="A289" s="301" t="s">
        <v>2040</v>
      </c>
      <c r="B289" s="230" t="s">
        <v>2740</v>
      </c>
      <c r="C289" s="330">
        <v>7542.0478304800081</v>
      </c>
      <c r="D289" s="327">
        <v>900</v>
      </c>
      <c r="E289" s="231"/>
      <c r="F289" s="226">
        <f t="shared" si="9"/>
        <v>0.11707509736691184</v>
      </c>
      <c r="G289" s="226">
        <f t="shared" si="10"/>
        <v>5.8128269715171481E-2</v>
      </c>
    </row>
    <row r="290" spans="1:7" s="219" customFormat="1" x14ac:dyDescent="0.25">
      <c r="A290" s="301" t="s">
        <v>2041</v>
      </c>
      <c r="B290" s="230" t="s">
        <v>2741</v>
      </c>
      <c r="C290" s="330">
        <v>5832.6783560799995</v>
      </c>
      <c r="D290" s="327">
        <v>824</v>
      </c>
      <c r="E290" s="231"/>
      <c r="F290" s="226">
        <f t="shared" si="9"/>
        <v>9.0540580197365966E-2</v>
      </c>
      <c r="G290" s="226">
        <f t="shared" si="10"/>
        <v>5.3219660272557E-2</v>
      </c>
    </row>
    <row r="291" spans="1:7" s="219" customFormat="1" x14ac:dyDescent="0.25">
      <c r="A291" s="301" t="s">
        <v>2042</v>
      </c>
      <c r="B291" s="230" t="s">
        <v>2742</v>
      </c>
      <c r="C291" s="330">
        <v>1395.2231698300002</v>
      </c>
      <c r="D291" s="327">
        <v>329</v>
      </c>
      <c r="E291" s="231"/>
      <c r="F291" s="226">
        <f t="shared" si="9"/>
        <v>2.1658028711549898E-2</v>
      </c>
      <c r="G291" s="226">
        <f t="shared" si="10"/>
        <v>2.1249111929212684E-2</v>
      </c>
    </row>
    <row r="292" spans="1:7" s="219" customFormat="1" x14ac:dyDescent="0.25">
      <c r="A292" s="301" t="s">
        <v>2043</v>
      </c>
      <c r="B292" s="230" t="s">
        <v>2743</v>
      </c>
      <c r="C292" s="330">
        <v>365.0191542</v>
      </c>
      <c r="D292" s="327">
        <v>143</v>
      </c>
      <c r="E292" s="231"/>
      <c r="F292" s="226">
        <f t="shared" si="9"/>
        <v>5.6661869533692665E-3</v>
      </c>
      <c r="G292" s="226">
        <f t="shared" si="10"/>
        <v>9.2359361880772466E-3</v>
      </c>
    </row>
    <row r="293" spans="1:7" s="219" customFormat="1" x14ac:dyDescent="0.25">
      <c r="A293" s="301" t="s">
        <v>2044</v>
      </c>
      <c r="B293" s="230" t="s">
        <v>2744</v>
      </c>
      <c r="C293" s="330">
        <v>148.22230975000011</v>
      </c>
      <c r="D293" s="327">
        <v>85</v>
      </c>
      <c r="E293" s="231"/>
      <c r="F293" s="226">
        <f t="shared" si="9"/>
        <v>2.3008527307132446E-3</v>
      </c>
      <c r="G293" s="226">
        <f t="shared" si="10"/>
        <v>5.4898921397661948E-3</v>
      </c>
    </row>
    <row r="294" spans="1:7" s="219" customFormat="1" x14ac:dyDescent="0.25">
      <c r="A294" s="301" t="s">
        <v>2045</v>
      </c>
      <c r="B294" s="230" t="s">
        <v>2745</v>
      </c>
      <c r="C294" s="330">
        <v>5863.7934833100007</v>
      </c>
      <c r="D294" s="327">
        <v>148</v>
      </c>
      <c r="E294" s="231"/>
      <c r="F294" s="226">
        <f t="shared" si="9"/>
        <v>9.1023579858984974E-2</v>
      </c>
      <c r="G294" s="226">
        <f t="shared" si="10"/>
        <v>9.5588710198281981E-3</v>
      </c>
    </row>
    <row r="295" spans="1:7" s="219" customFormat="1" x14ac:dyDescent="0.25">
      <c r="A295" s="301" t="s">
        <v>2046</v>
      </c>
      <c r="B295" s="245" t="s">
        <v>2746</v>
      </c>
      <c r="C295" s="330">
        <v>1680.0182193300002</v>
      </c>
      <c r="D295" s="327">
        <v>199</v>
      </c>
      <c r="E295" s="231"/>
      <c r="F295" s="226">
        <f t="shared" si="9"/>
        <v>2.6078898069481951E-2</v>
      </c>
      <c r="G295" s="226">
        <f t="shared" si="10"/>
        <v>1.2852806303687916E-2</v>
      </c>
    </row>
    <row r="296" spans="1:7" s="219" customFormat="1" x14ac:dyDescent="0.25">
      <c r="A296" s="301" t="s">
        <v>2047</v>
      </c>
      <c r="B296" s="230" t="s">
        <v>2747</v>
      </c>
      <c r="C296" s="330">
        <v>6770.6165579800136</v>
      </c>
      <c r="D296" s="327">
        <v>1995</v>
      </c>
      <c r="E296" s="231"/>
      <c r="F296" s="226">
        <f t="shared" si="9"/>
        <v>0.10510018108822927</v>
      </c>
      <c r="G296" s="226">
        <f t="shared" si="10"/>
        <v>0.12885099786863011</v>
      </c>
    </row>
    <row r="297" spans="1:7" s="219" customFormat="1" x14ac:dyDescent="0.25">
      <c r="A297" s="301" t="s">
        <v>2048</v>
      </c>
      <c r="B297" s="230" t="s">
        <v>2748</v>
      </c>
      <c r="C297" s="330">
        <v>5543.5260688500084</v>
      </c>
      <c r="D297" s="327">
        <v>6209</v>
      </c>
      <c r="E297" s="231"/>
      <c r="F297" s="226">
        <f t="shared" si="9"/>
        <v>8.6052073502339885E-2</v>
      </c>
      <c r="G297" s="226">
        <f t="shared" si="10"/>
        <v>0.40102047406833302</v>
      </c>
    </row>
    <row r="298" spans="1:7" s="219" customFormat="1" x14ac:dyDescent="0.25">
      <c r="A298" s="301" t="s">
        <v>2049</v>
      </c>
      <c r="B298" s="230" t="s">
        <v>2749</v>
      </c>
      <c r="C298" s="330">
        <v>1401.3911980400021</v>
      </c>
      <c r="D298" s="327">
        <v>795</v>
      </c>
      <c r="E298" s="231"/>
      <c r="F298" s="226">
        <f t="shared" si="9"/>
        <v>2.1753774922589491E-2</v>
      </c>
      <c r="G298" s="226">
        <f t="shared" si="10"/>
        <v>5.1346638248401473E-2</v>
      </c>
    </row>
    <row r="299" spans="1:7" s="219" customFormat="1" x14ac:dyDescent="0.25">
      <c r="A299" s="301" t="s">
        <v>2050</v>
      </c>
      <c r="B299" s="230" t="s">
        <v>2750</v>
      </c>
      <c r="C299" s="330">
        <v>226.53107369999987</v>
      </c>
      <c r="D299" s="327">
        <v>379</v>
      </c>
      <c r="E299" s="231"/>
      <c r="F299" s="226">
        <f t="shared" si="9"/>
        <v>3.5164385199040358E-3</v>
      </c>
      <c r="G299" s="226">
        <f t="shared" si="10"/>
        <v>2.4478460246722213E-2</v>
      </c>
    </row>
    <row r="300" spans="1:7" s="219" customFormat="1" x14ac:dyDescent="0.25">
      <c r="A300" s="301" t="s">
        <v>2051</v>
      </c>
      <c r="B300" s="230" t="s">
        <v>2751</v>
      </c>
      <c r="C300" s="330">
        <v>452.33889937999942</v>
      </c>
      <c r="D300" s="327">
        <v>1366</v>
      </c>
      <c r="E300" s="231"/>
      <c r="F300" s="226">
        <f t="shared" si="9"/>
        <v>7.0216500714481303E-3</v>
      </c>
      <c r="G300" s="226">
        <f t="shared" si="10"/>
        <v>8.822579603436026E-2</v>
      </c>
    </row>
    <row r="301" spans="1:7" s="219" customFormat="1" x14ac:dyDescent="0.25">
      <c r="A301" s="301" t="s">
        <v>2052</v>
      </c>
      <c r="B301" s="230"/>
      <c r="C301" s="330"/>
      <c r="D301" s="327"/>
      <c r="E301" s="231"/>
      <c r="F301" s="226">
        <f t="shared" si="9"/>
        <v>0</v>
      </c>
      <c r="G301" s="226">
        <f t="shared" si="10"/>
        <v>0</v>
      </c>
    </row>
    <row r="302" spans="1:7" s="219" customFormat="1" x14ac:dyDescent="0.25">
      <c r="A302" s="301" t="s">
        <v>2053</v>
      </c>
      <c r="B302" s="230"/>
      <c r="C302" s="330"/>
      <c r="D302" s="327"/>
      <c r="E302" s="231"/>
      <c r="F302" s="226">
        <f t="shared" si="9"/>
        <v>0</v>
      </c>
      <c r="G302" s="226">
        <f t="shared" si="10"/>
        <v>0</v>
      </c>
    </row>
    <row r="303" spans="1:7" s="219" customFormat="1" x14ac:dyDescent="0.25">
      <c r="A303" s="301" t="s">
        <v>2054</v>
      </c>
      <c r="B303" s="230"/>
      <c r="C303" s="330"/>
      <c r="D303" s="327"/>
      <c r="E303" s="231"/>
      <c r="F303" s="226">
        <f t="shared" si="9"/>
        <v>0</v>
      </c>
      <c r="G303" s="226">
        <f t="shared" si="10"/>
        <v>0</v>
      </c>
    </row>
    <row r="304" spans="1:7" s="219" customFormat="1" x14ac:dyDescent="0.25">
      <c r="A304" s="301" t="s">
        <v>2055</v>
      </c>
      <c r="B304" s="230" t="s">
        <v>2093</v>
      </c>
      <c r="C304" s="330">
        <f>C249-C287-C288-C289-C290-C291-C292-C293-C294-C295-C296-C297-C298-C299-C300</f>
        <v>18805.061724340052</v>
      </c>
      <c r="D304" s="330">
        <f>D328-D287-D288-D289-D290-D292-D291-D293-D294-D295-D296-D297-D298-D299-D300</f>
        <v>1803</v>
      </c>
      <c r="E304" s="231"/>
      <c r="F304" s="226">
        <f t="shared" si="9"/>
        <v>0.2919106961202842</v>
      </c>
      <c r="G304" s="226">
        <f t="shared" si="10"/>
        <v>0.11645030032939353</v>
      </c>
    </row>
    <row r="305" spans="1:7" s="219" customFormat="1" x14ac:dyDescent="0.25">
      <c r="A305" s="301" t="s">
        <v>2056</v>
      </c>
      <c r="B305" s="230" t="s">
        <v>148</v>
      </c>
      <c r="C305" s="227">
        <f>SUM(C287:C304)</f>
        <v>64420.598403120079</v>
      </c>
      <c r="D305" s="229">
        <f>SUM(D287:D304)</f>
        <v>15483</v>
      </c>
      <c r="E305" s="231"/>
      <c r="F305" s="271">
        <f>SUM(F287:F304)</f>
        <v>1</v>
      </c>
      <c r="G305" s="271">
        <f>SUM(G287:G304)</f>
        <v>1</v>
      </c>
    </row>
    <row r="306" spans="1:7" s="219" customFormat="1" x14ac:dyDescent="0.25">
      <c r="A306" s="301" t="s">
        <v>2057</v>
      </c>
      <c r="B306" s="230"/>
      <c r="C306" s="229"/>
      <c r="D306" s="229"/>
      <c r="E306" s="231"/>
      <c r="F306" s="231"/>
      <c r="G306" s="231"/>
    </row>
    <row r="307" spans="1:7" s="219" customFormat="1" x14ac:dyDescent="0.25">
      <c r="A307" s="301" t="s">
        <v>2058</v>
      </c>
      <c r="B307" s="230"/>
      <c r="C307" s="229"/>
      <c r="D307" s="229"/>
      <c r="E307" s="231"/>
      <c r="F307" s="231"/>
      <c r="G307" s="231"/>
    </row>
    <row r="308" spans="1:7" s="219" customFormat="1" x14ac:dyDescent="0.25">
      <c r="A308" s="301" t="s">
        <v>2059</v>
      </c>
      <c r="B308" s="230"/>
      <c r="C308" s="229"/>
      <c r="D308" s="229"/>
      <c r="E308" s="231"/>
      <c r="F308" s="231"/>
      <c r="G308" s="231"/>
    </row>
    <row r="309" spans="1:7" s="234" customFormat="1" x14ac:dyDescent="0.25">
      <c r="A309" s="161"/>
      <c r="B309" s="161" t="s">
        <v>2401</v>
      </c>
      <c r="C309" s="161" t="s">
        <v>113</v>
      </c>
      <c r="D309" s="161" t="s">
        <v>1699</v>
      </c>
      <c r="E309" s="161"/>
      <c r="F309" s="161" t="s">
        <v>515</v>
      </c>
      <c r="G309" s="161" t="s">
        <v>1958</v>
      </c>
    </row>
    <row r="310" spans="1:7" s="234" customFormat="1" x14ac:dyDescent="0.25">
      <c r="A310" s="301" t="s">
        <v>2060</v>
      </c>
      <c r="B310" s="245" t="s">
        <v>2752</v>
      </c>
      <c r="C310" s="330">
        <v>4799.6976067600008</v>
      </c>
      <c r="D310" s="327">
        <v>132</v>
      </c>
      <c r="E310" s="246"/>
      <c r="F310" s="226">
        <f>IF($C$328=0,"",IF(C310="[For completion]","",C310/$C$328))</f>
        <v>7.4505635243020923E-2</v>
      </c>
      <c r="G310" s="226">
        <f>IF($D$328=0,"",IF(D310="[For completion]","",D310/$D$328))</f>
        <v>8.5254795582251509E-3</v>
      </c>
    </row>
    <row r="311" spans="1:7" s="234" customFormat="1" x14ac:dyDescent="0.25">
      <c r="A311" s="301" t="s">
        <v>2061</v>
      </c>
      <c r="B311" s="245" t="s">
        <v>2753</v>
      </c>
      <c r="C311" s="330">
        <v>3594.4327510900002</v>
      </c>
      <c r="D311" s="327">
        <v>176</v>
      </c>
      <c r="E311" s="246"/>
      <c r="F311" s="246"/>
      <c r="G311" s="246"/>
    </row>
    <row r="312" spans="1:7" s="234" customFormat="1" x14ac:dyDescent="0.25">
      <c r="A312" s="301" t="s">
        <v>2062</v>
      </c>
      <c r="B312" s="245" t="s">
        <v>2754</v>
      </c>
      <c r="C312" s="330">
        <v>7542.0478304800081</v>
      </c>
      <c r="D312" s="327">
        <v>900</v>
      </c>
      <c r="E312" s="246"/>
      <c r="F312" s="246"/>
      <c r="G312" s="246"/>
    </row>
    <row r="313" spans="1:7" s="234" customFormat="1" x14ac:dyDescent="0.25">
      <c r="A313" s="301" t="s">
        <v>2063</v>
      </c>
      <c r="B313" s="245" t="s">
        <v>2755</v>
      </c>
      <c r="C313" s="330">
        <v>5832.6783560799995</v>
      </c>
      <c r="D313" s="327">
        <v>824</v>
      </c>
      <c r="E313" s="246"/>
      <c r="F313" s="246"/>
      <c r="G313" s="246"/>
    </row>
    <row r="314" spans="1:7" s="234" customFormat="1" x14ac:dyDescent="0.25">
      <c r="A314" s="301" t="s">
        <v>2064</v>
      </c>
      <c r="B314" s="245" t="s">
        <v>2756</v>
      </c>
      <c r="C314" s="330">
        <v>1395.2231698300002</v>
      </c>
      <c r="D314" s="327">
        <v>329</v>
      </c>
      <c r="E314" s="246"/>
      <c r="F314" s="246"/>
      <c r="G314" s="246"/>
    </row>
    <row r="315" spans="1:7" s="234" customFormat="1" x14ac:dyDescent="0.25">
      <c r="A315" s="301" t="s">
        <v>2065</v>
      </c>
      <c r="B315" s="245" t="s">
        <v>2757</v>
      </c>
      <c r="C315" s="330">
        <v>365.0191542</v>
      </c>
      <c r="D315" s="327">
        <v>143</v>
      </c>
      <c r="E315" s="246"/>
      <c r="F315" s="246"/>
      <c r="G315" s="246"/>
    </row>
    <row r="316" spans="1:7" s="234" customFormat="1" x14ac:dyDescent="0.25">
      <c r="A316" s="301" t="s">
        <v>2066</v>
      </c>
      <c r="B316" s="245" t="s">
        <v>2758</v>
      </c>
      <c r="C316" s="330">
        <v>148.22230975000011</v>
      </c>
      <c r="D316" s="327">
        <v>85</v>
      </c>
      <c r="E316" s="246"/>
      <c r="F316" s="246"/>
      <c r="G316" s="246"/>
    </row>
    <row r="317" spans="1:7" s="234" customFormat="1" x14ac:dyDescent="0.25">
      <c r="A317" s="301" t="s">
        <v>2067</v>
      </c>
      <c r="B317" s="245" t="s">
        <v>2759</v>
      </c>
      <c r="C317" s="330">
        <v>5863.7934833100007</v>
      </c>
      <c r="D317" s="327">
        <v>148</v>
      </c>
      <c r="E317" s="246"/>
      <c r="F317" s="246"/>
      <c r="G317" s="246"/>
    </row>
    <row r="318" spans="1:7" s="234" customFormat="1" x14ac:dyDescent="0.25">
      <c r="A318" s="301" t="s">
        <v>2068</v>
      </c>
      <c r="B318" s="245" t="s">
        <v>2760</v>
      </c>
      <c r="C318" s="330">
        <v>1680.0182193300002</v>
      </c>
      <c r="D318" s="327">
        <v>199</v>
      </c>
      <c r="E318" s="246"/>
      <c r="F318" s="246"/>
      <c r="G318" s="246"/>
    </row>
    <row r="319" spans="1:7" s="234" customFormat="1" x14ac:dyDescent="0.25">
      <c r="A319" s="301" t="s">
        <v>2069</v>
      </c>
      <c r="B319" s="245" t="s">
        <v>2761</v>
      </c>
      <c r="C319" s="330">
        <v>6770.6165579800136</v>
      </c>
      <c r="D319" s="327">
        <v>1995</v>
      </c>
      <c r="E319" s="246"/>
      <c r="F319" s="246"/>
      <c r="G319" s="246"/>
    </row>
    <row r="320" spans="1:7" s="234" customFormat="1" x14ac:dyDescent="0.25">
      <c r="A320" s="301" t="s">
        <v>2171</v>
      </c>
      <c r="B320" s="245" t="s">
        <v>2762</v>
      </c>
      <c r="C320" s="330">
        <v>5543.5260688500084</v>
      </c>
      <c r="D320" s="327">
        <v>6209</v>
      </c>
      <c r="E320" s="246"/>
      <c r="F320" s="246"/>
      <c r="G320" s="246"/>
    </row>
    <row r="321" spans="1:7" s="234" customFormat="1" x14ac:dyDescent="0.25">
      <c r="A321" s="301" t="s">
        <v>2213</v>
      </c>
      <c r="B321" s="245" t="s">
        <v>2763</v>
      </c>
      <c r="C321" s="330">
        <v>1401.3911980400021</v>
      </c>
      <c r="D321" s="327">
        <v>795</v>
      </c>
      <c r="E321" s="246"/>
      <c r="F321" s="246"/>
      <c r="G321" s="246"/>
    </row>
    <row r="322" spans="1:7" s="234" customFormat="1" x14ac:dyDescent="0.25">
      <c r="A322" s="301" t="s">
        <v>2214</v>
      </c>
      <c r="B322" s="245" t="s">
        <v>2764</v>
      </c>
      <c r="C322" s="330">
        <v>226.53107369999987</v>
      </c>
      <c r="D322" s="327">
        <v>379</v>
      </c>
      <c r="E322" s="246"/>
      <c r="F322" s="246"/>
      <c r="G322" s="246"/>
    </row>
    <row r="323" spans="1:7" s="234" customFormat="1" x14ac:dyDescent="0.25">
      <c r="A323" s="301" t="s">
        <v>2215</v>
      </c>
      <c r="B323" s="245" t="s">
        <v>2765</v>
      </c>
      <c r="C323" s="330">
        <v>452.33889937999942</v>
      </c>
      <c r="D323" s="327">
        <v>1366</v>
      </c>
      <c r="E323" s="246"/>
      <c r="F323" s="246"/>
      <c r="G323" s="246"/>
    </row>
    <row r="324" spans="1:7" s="234" customFormat="1" x14ac:dyDescent="0.25">
      <c r="A324" s="301" t="s">
        <v>2216</v>
      </c>
      <c r="B324" s="245"/>
      <c r="C324" s="330"/>
      <c r="D324" s="327"/>
      <c r="E324" s="246"/>
      <c r="F324" s="246"/>
      <c r="G324" s="246"/>
    </row>
    <row r="325" spans="1:7" s="234" customFormat="1" x14ac:dyDescent="0.25">
      <c r="A325" s="301" t="s">
        <v>2217</v>
      </c>
      <c r="B325" s="245"/>
      <c r="C325" s="330"/>
      <c r="D325" s="327"/>
      <c r="E325" s="246"/>
      <c r="F325" s="246"/>
      <c r="G325" s="246"/>
    </row>
    <row r="326" spans="1:7" s="234" customFormat="1" x14ac:dyDescent="0.25">
      <c r="A326" s="301" t="s">
        <v>2218</v>
      </c>
      <c r="B326" s="245"/>
      <c r="C326" s="330"/>
      <c r="D326" s="327"/>
      <c r="E326" s="246"/>
      <c r="F326" s="246"/>
      <c r="G326" s="246"/>
    </row>
    <row r="327" spans="1:7" s="234" customFormat="1" x14ac:dyDescent="0.25">
      <c r="A327" s="301" t="s">
        <v>2219</v>
      </c>
      <c r="B327" s="245" t="s">
        <v>2093</v>
      </c>
      <c r="C327" s="330">
        <f>C304</f>
        <v>18805.061724340052</v>
      </c>
      <c r="D327" s="330">
        <f>D343-D310-D311-D312-D313-D314-D315-D316-D317-D318-D319-D320-D322-D321-D323</f>
        <v>1803</v>
      </c>
      <c r="E327" s="246"/>
      <c r="F327" s="246"/>
      <c r="G327" s="246"/>
    </row>
    <row r="328" spans="1:7" s="234" customFormat="1" x14ac:dyDescent="0.25">
      <c r="A328" s="301" t="s">
        <v>2220</v>
      </c>
      <c r="B328" s="245" t="s">
        <v>148</v>
      </c>
      <c r="C328" s="227">
        <f>SUM(C310:C327)</f>
        <v>64420.598403120079</v>
      </c>
      <c r="D328" s="243">
        <f>SUM(D310:D327)</f>
        <v>15483</v>
      </c>
      <c r="E328" s="246"/>
      <c r="F328" s="271">
        <f>SUM(F310:F327)</f>
        <v>7.4505635243020923E-2</v>
      </c>
      <c r="G328" s="271">
        <f>SUM(G310:G327)</f>
        <v>8.5254795582251509E-3</v>
      </c>
    </row>
    <row r="329" spans="1:7" s="234" customFormat="1" x14ac:dyDescent="0.25">
      <c r="A329" s="301" t="s">
        <v>2070</v>
      </c>
      <c r="B329" s="245"/>
      <c r="C329" s="243"/>
      <c r="D329" s="243"/>
      <c r="E329" s="246"/>
      <c r="F329" s="246"/>
      <c r="G329" s="246"/>
    </row>
    <row r="330" spans="1:7" s="234" customFormat="1" x14ac:dyDescent="0.25">
      <c r="A330" s="301" t="s">
        <v>2221</v>
      </c>
      <c r="B330" s="245"/>
      <c r="C330" s="243"/>
      <c r="D330" s="243"/>
      <c r="E330" s="246"/>
      <c r="F330" s="246"/>
      <c r="G330" s="246"/>
    </row>
    <row r="331" spans="1:7" s="234" customFormat="1" x14ac:dyDescent="0.25">
      <c r="A331" s="301" t="s">
        <v>2222</v>
      </c>
      <c r="B331" s="245"/>
      <c r="C331" s="243"/>
      <c r="D331" s="243"/>
      <c r="E331" s="246"/>
      <c r="F331" s="246"/>
      <c r="G331" s="246"/>
    </row>
    <row r="332" spans="1:7" s="219" customFormat="1" x14ac:dyDescent="0.25">
      <c r="A332" s="161"/>
      <c r="B332" s="161" t="s">
        <v>2359</v>
      </c>
      <c r="C332" s="161" t="s">
        <v>113</v>
      </c>
      <c r="D332" s="161" t="s">
        <v>1699</v>
      </c>
      <c r="E332" s="161"/>
      <c r="F332" s="161" t="s">
        <v>515</v>
      </c>
      <c r="G332" s="161" t="s">
        <v>1958</v>
      </c>
    </row>
    <row r="333" spans="1:7" s="219" customFormat="1" x14ac:dyDescent="0.25">
      <c r="A333" s="301" t="s">
        <v>2223</v>
      </c>
      <c r="B333" s="230" t="s">
        <v>1691</v>
      </c>
      <c r="C333" s="330">
        <v>3229.0256880000015</v>
      </c>
      <c r="D333" s="327">
        <v>3121</v>
      </c>
      <c r="E333" s="231"/>
      <c r="F333" s="226">
        <f>IF($C$343=0,"",IF(C333="[For completion]","",C333/$C$343))</f>
        <v>5.0123121538894443E-2</v>
      </c>
      <c r="G333" s="226">
        <f>IF($D$343=0,"",IF(D333="[For completion]","",D333/$D$343))</f>
        <v>0.20157592197894464</v>
      </c>
    </row>
    <row r="334" spans="1:7" s="219" customFormat="1" x14ac:dyDescent="0.25">
      <c r="A334" s="301" t="s">
        <v>2224</v>
      </c>
      <c r="B334" s="230" t="s">
        <v>1692</v>
      </c>
      <c r="C334" s="330">
        <v>1476.6128143499993</v>
      </c>
      <c r="D334" s="327">
        <v>1711</v>
      </c>
      <c r="E334" s="231"/>
      <c r="F334" s="226">
        <f t="shared" ref="F334:F342" si="11">IF($C$343=0,"",IF(C334="[For completion]","",C334/$C$343))</f>
        <v>2.2920983203882753E-2</v>
      </c>
      <c r="G334" s="226">
        <f t="shared" ref="G334:G342" si="12">IF($D$343=0,"",IF(D334="[For completion]","",D334/$D$343))</f>
        <v>0.110508299425176</v>
      </c>
    </row>
    <row r="335" spans="1:7" s="219" customFormat="1" x14ac:dyDescent="0.25">
      <c r="A335" s="301" t="s">
        <v>2225</v>
      </c>
      <c r="B335" s="308" t="s">
        <v>2381</v>
      </c>
      <c r="C335" s="330">
        <v>2925.7679455499988</v>
      </c>
      <c r="D335" s="327">
        <v>1294</v>
      </c>
      <c r="E335" s="231"/>
      <c r="F335" s="226">
        <f t="shared" si="11"/>
        <v>4.5415749671609301E-2</v>
      </c>
      <c r="G335" s="226">
        <f t="shared" si="12"/>
        <v>8.357553445714655E-2</v>
      </c>
    </row>
    <row r="336" spans="1:7" s="219" customFormat="1" x14ac:dyDescent="0.25">
      <c r="A336" s="301" t="s">
        <v>2226</v>
      </c>
      <c r="B336" s="230" t="s">
        <v>1693</v>
      </c>
      <c r="C336" s="330">
        <v>3387.5390100899963</v>
      </c>
      <c r="D336" s="327">
        <v>1846</v>
      </c>
      <c r="E336" s="231"/>
      <c r="F336" s="226">
        <f t="shared" si="11"/>
        <v>5.2583672576991577E-2</v>
      </c>
      <c r="G336" s="226">
        <f t="shared" si="12"/>
        <v>0.11922753988245172</v>
      </c>
    </row>
    <row r="337" spans="1:7" s="219" customFormat="1" x14ac:dyDescent="0.25">
      <c r="A337" s="301" t="s">
        <v>2227</v>
      </c>
      <c r="B337" s="230" t="s">
        <v>1694</v>
      </c>
      <c r="C337" s="330">
        <v>9613.6326936599871</v>
      </c>
      <c r="D337" s="327">
        <v>2230</v>
      </c>
      <c r="E337" s="231"/>
      <c r="F337" s="226">
        <f t="shared" si="11"/>
        <v>0.14922931140664511</v>
      </c>
      <c r="G337" s="226">
        <f t="shared" si="12"/>
        <v>0.14402893496092489</v>
      </c>
    </row>
    <row r="338" spans="1:7" s="219" customFormat="1" x14ac:dyDescent="0.25">
      <c r="A338" s="301" t="s">
        <v>2228</v>
      </c>
      <c r="B338" s="230" t="s">
        <v>1695</v>
      </c>
      <c r="C338" s="330">
        <v>2191.0983825900003</v>
      </c>
      <c r="D338" s="327">
        <v>966</v>
      </c>
      <c r="E338" s="231"/>
      <c r="F338" s="226">
        <f t="shared" si="11"/>
        <v>3.4011711626319385E-2</v>
      </c>
      <c r="G338" s="226">
        <f t="shared" si="12"/>
        <v>6.2391009494284055E-2</v>
      </c>
    </row>
    <row r="339" spans="1:7" s="219" customFormat="1" x14ac:dyDescent="0.25">
      <c r="A339" s="301" t="s">
        <v>2229</v>
      </c>
      <c r="B339" s="230" t="s">
        <v>1696</v>
      </c>
      <c r="C339" s="330">
        <v>6147.252087150011</v>
      </c>
      <c r="D339" s="327">
        <v>986</v>
      </c>
      <c r="E339" s="231"/>
      <c r="F339" s="226">
        <f t="shared" si="11"/>
        <v>9.5421806224553748E-2</v>
      </c>
      <c r="G339" s="226">
        <f t="shared" si="12"/>
        <v>6.3682748821287868E-2</v>
      </c>
    </row>
    <row r="340" spans="1:7" s="219" customFormat="1" x14ac:dyDescent="0.25">
      <c r="A340" s="301" t="s">
        <v>2230</v>
      </c>
      <c r="B340" s="230" t="s">
        <v>1697</v>
      </c>
      <c r="C340" s="330">
        <v>2512.5399547699981</v>
      </c>
      <c r="D340" s="327">
        <v>601</v>
      </c>
      <c r="E340" s="231"/>
      <c r="F340" s="226">
        <f t="shared" si="11"/>
        <v>3.9001345202139777E-2</v>
      </c>
      <c r="G340" s="226">
        <f t="shared" si="12"/>
        <v>3.8816766776464506E-2</v>
      </c>
    </row>
    <row r="341" spans="1:7" s="219" customFormat="1" x14ac:dyDescent="0.25">
      <c r="A341" s="301" t="s">
        <v>2231</v>
      </c>
      <c r="B341" s="230" t="s">
        <v>1698</v>
      </c>
      <c r="C341" s="330">
        <v>9935.0440061400041</v>
      </c>
      <c r="D341" s="327">
        <v>426</v>
      </c>
      <c r="E341" s="231"/>
      <c r="F341" s="226">
        <f t="shared" si="11"/>
        <v>0.15421847527092819</v>
      </c>
      <c r="G341" s="226">
        <f t="shared" si="12"/>
        <v>2.7514047665181167E-2</v>
      </c>
    </row>
    <row r="342" spans="1:7" s="219" customFormat="1" x14ac:dyDescent="0.25">
      <c r="A342" s="301" t="s">
        <v>2232</v>
      </c>
      <c r="B342" s="243" t="s">
        <v>2093</v>
      </c>
      <c r="C342" s="330">
        <v>23003.366759239987</v>
      </c>
      <c r="D342" s="327">
        <v>2302</v>
      </c>
      <c r="F342" s="226">
        <f t="shared" si="11"/>
        <v>0.35707382327803572</v>
      </c>
      <c r="G342" s="226">
        <f t="shared" si="12"/>
        <v>0.1486791965381386</v>
      </c>
    </row>
    <row r="343" spans="1:7" s="219" customFormat="1" x14ac:dyDescent="0.25">
      <c r="A343" s="301" t="s">
        <v>2233</v>
      </c>
      <c r="B343" s="230" t="s">
        <v>148</v>
      </c>
      <c r="C343" s="227">
        <f>SUM(C333:C342)</f>
        <v>64421.879341539985</v>
      </c>
      <c r="D343" s="229">
        <f>SUM(D333:D342)</f>
        <v>15483</v>
      </c>
      <c r="E343" s="231"/>
      <c r="F343" s="271">
        <f>SUM(F333:F342)</f>
        <v>1</v>
      </c>
      <c r="G343" s="271">
        <f>SUM(G333:G342)</f>
        <v>1.0000000000000002</v>
      </c>
    </row>
    <row r="344" spans="1:7" s="219" customFormat="1" x14ac:dyDescent="0.25">
      <c r="A344" s="301" t="s">
        <v>2234</v>
      </c>
      <c r="B344" s="230"/>
      <c r="C344" s="229"/>
      <c r="D344" s="229"/>
      <c r="E344" s="231"/>
      <c r="F344" s="231"/>
      <c r="G344" s="231"/>
    </row>
    <row r="345" spans="1:7" s="219" customFormat="1" x14ac:dyDescent="0.25">
      <c r="A345" s="161"/>
      <c r="B345" s="161" t="s">
        <v>2360</v>
      </c>
      <c r="C345" s="161" t="s">
        <v>113</v>
      </c>
      <c r="D345" s="161" t="s">
        <v>1699</v>
      </c>
      <c r="E345" s="161"/>
      <c r="F345" s="161" t="s">
        <v>515</v>
      </c>
      <c r="G345" s="161" t="s">
        <v>1958</v>
      </c>
    </row>
    <row r="346" spans="1:7" s="219" customFormat="1" x14ac:dyDescent="0.25">
      <c r="A346" s="301" t="s">
        <v>2561</v>
      </c>
      <c r="B346" s="245" t="s">
        <v>2081</v>
      </c>
      <c r="C346" s="330">
        <v>3183.2326869300114</v>
      </c>
      <c r="D346" s="327">
        <f>D360-D347-D349-D350</f>
        <v>9841</v>
      </c>
      <c r="E346" s="246"/>
      <c r="F346" s="226">
        <f>IF($C$353=0,"",IF(C346="[For completion]","",C346/$C$353))</f>
        <v>4.9412291592018653E-2</v>
      </c>
      <c r="G346" s="226">
        <f>IF($D$353=0,"",IF(D346="[For completion]","",D346/$D$353))</f>
        <v>0.63560033585222497</v>
      </c>
    </row>
    <row r="347" spans="1:7" s="219" customFormat="1" x14ac:dyDescent="0.25">
      <c r="A347" s="301" t="s">
        <v>2562</v>
      </c>
      <c r="B347" s="241" t="s">
        <v>2082</v>
      </c>
      <c r="C347" s="330">
        <v>148.38097579000009</v>
      </c>
      <c r="D347" s="327">
        <v>580</v>
      </c>
      <c r="E347" s="246"/>
      <c r="F347" s="226">
        <f t="shared" ref="F347:F352" si="13">IF($C$353=0,"",IF(C347="[For completion]","",C347/$C$353))</f>
        <v>2.3032699031231541E-3</v>
      </c>
      <c r="G347" s="226">
        <f t="shared" ref="G347:G352" si="14">IF($D$353=0,"",IF(D347="[For completion]","",D347/$D$353))</f>
        <v>3.7460440483110508E-2</v>
      </c>
    </row>
    <row r="348" spans="1:7" s="219" customFormat="1" x14ac:dyDescent="0.25">
      <c r="A348" s="301" t="s">
        <v>2563</v>
      </c>
      <c r="B348" s="245" t="s">
        <v>2083</v>
      </c>
      <c r="C348" s="330">
        <v>0</v>
      </c>
      <c r="D348" s="327">
        <v>0</v>
      </c>
      <c r="E348" s="246"/>
      <c r="F348" s="226">
        <f t="shared" si="13"/>
        <v>0</v>
      </c>
      <c r="G348" s="226">
        <f t="shared" si="14"/>
        <v>0</v>
      </c>
    </row>
    <row r="349" spans="1:7" s="219" customFormat="1" x14ac:dyDescent="0.25">
      <c r="A349" s="301" t="s">
        <v>2564</v>
      </c>
      <c r="B349" s="245" t="s">
        <v>2084</v>
      </c>
      <c r="C349" s="330">
        <v>8.1077716899999981</v>
      </c>
      <c r="D349" s="327">
        <v>124</v>
      </c>
      <c r="E349" s="246"/>
      <c r="F349" s="226">
        <f t="shared" si="13"/>
        <v>1.2585431801850626E-4</v>
      </c>
      <c r="G349" s="226">
        <f t="shared" si="14"/>
        <v>8.0087838274236264E-3</v>
      </c>
    </row>
    <row r="350" spans="1:7" s="219" customFormat="1" x14ac:dyDescent="0.25">
      <c r="A350" s="301" t="s">
        <v>2565</v>
      </c>
      <c r="B350" s="245" t="s">
        <v>2085</v>
      </c>
      <c r="C350" s="330">
        <v>61082.157907129869</v>
      </c>
      <c r="D350" s="327">
        <v>4938</v>
      </c>
      <c r="E350" s="246"/>
      <c r="F350" s="226">
        <f t="shared" si="13"/>
        <v>0.94815858418683963</v>
      </c>
      <c r="G350" s="226">
        <f t="shared" si="14"/>
        <v>0.31893043983724084</v>
      </c>
    </row>
    <row r="351" spans="1:7" s="219" customFormat="1" x14ac:dyDescent="0.25">
      <c r="A351" s="301" t="s">
        <v>2566</v>
      </c>
      <c r="B351" s="245" t="s">
        <v>2086</v>
      </c>
      <c r="C351" s="330">
        <v>0</v>
      </c>
      <c r="D351" s="327">
        <v>0</v>
      </c>
      <c r="E351" s="246"/>
      <c r="F351" s="226">
        <f t="shared" si="13"/>
        <v>0</v>
      </c>
      <c r="G351" s="226">
        <f t="shared" si="14"/>
        <v>0</v>
      </c>
    </row>
    <row r="352" spans="1:7" s="219" customFormat="1" x14ac:dyDescent="0.25">
      <c r="A352" s="301" t="s">
        <v>2567</v>
      </c>
      <c r="B352" s="245" t="s">
        <v>1700</v>
      </c>
      <c r="C352" s="330">
        <v>0</v>
      </c>
      <c r="D352" s="327">
        <v>0</v>
      </c>
      <c r="E352" s="246"/>
      <c r="F352" s="226">
        <f t="shared" si="13"/>
        <v>0</v>
      </c>
      <c r="G352" s="226">
        <f t="shared" si="14"/>
        <v>0</v>
      </c>
    </row>
    <row r="353" spans="1:7" s="219" customFormat="1" x14ac:dyDescent="0.25">
      <c r="A353" s="301" t="s">
        <v>2568</v>
      </c>
      <c r="B353" s="245" t="s">
        <v>148</v>
      </c>
      <c r="C353" s="227">
        <f>SUM(C346:C352)</f>
        <v>64421.879341539883</v>
      </c>
      <c r="D353" s="243">
        <f>SUM(D346:D352)</f>
        <v>15483</v>
      </c>
      <c r="E353" s="246"/>
      <c r="F353" s="271">
        <f>SUM(F346:F352)</f>
        <v>1</v>
      </c>
      <c r="G353" s="271">
        <f>SUM(G346:G352)</f>
        <v>1</v>
      </c>
    </row>
    <row r="354" spans="1:7" s="219" customFormat="1" x14ac:dyDescent="0.25">
      <c r="A354" s="301" t="s">
        <v>2235</v>
      </c>
      <c r="B354" s="245"/>
      <c r="C354" s="243"/>
      <c r="D354" s="243"/>
      <c r="E354" s="246"/>
      <c r="F354" s="246"/>
      <c r="G354" s="246"/>
    </row>
    <row r="355" spans="1:7" s="219" customFormat="1" x14ac:dyDescent="0.25">
      <c r="A355" s="161"/>
      <c r="B355" s="161" t="s">
        <v>2361</v>
      </c>
      <c r="C355" s="161" t="s">
        <v>113</v>
      </c>
      <c r="D355" s="161" t="s">
        <v>1699</v>
      </c>
      <c r="E355" s="161"/>
      <c r="F355" s="161" t="s">
        <v>515</v>
      </c>
      <c r="G355" s="161" t="s">
        <v>1958</v>
      </c>
    </row>
    <row r="356" spans="1:7" s="219" customFormat="1" x14ac:dyDescent="0.25">
      <c r="A356" s="301" t="s">
        <v>2569</v>
      </c>
      <c r="B356" s="245" t="s">
        <v>2278</v>
      </c>
      <c r="C356" s="330">
        <v>5645.5525223200038</v>
      </c>
      <c r="D356" s="327">
        <v>119</v>
      </c>
      <c r="E356" s="246"/>
      <c r="F356" s="226">
        <f>IF($C$360=0,"",IF(C356="[For completion]","",C356/$C$360))</f>
        <v>8.7634086121416946E-2</v>
      </c>
      <c r="G356" s="226">
        <f>IF($D$360=0,"",IF(D356="[For completion]","",D356/$D$360))</f>
        <v>7.6858489956726731E-3</v>
      </c>
    </row>
    <row r="357" spans="1:7" s="219" customFormat="1" x14ac:dyDescent="0.25">
      <c r="A357" s="301" t="s">
        <v>2570</v>
      </c>
      <c r="B357" s="241" t="s">
        <v>2325</v>
      </c>
      <c r="C357" s="330">
        <v>58776.326819219496</v>
      </c>
      <c r="D357" s="327">
        <v>15364</v>
      </c>
      <c r="E357" s="246"/>
      <c r="F357" s="226">
        <f t="shared" ref="F357:F359" si="15">IF($C$360=0,"",IF(C357="[For completion]","",C357/$C$360))</f>
        <v>0.91236591387858312</v>
      </c>
      <c r="G357" s="226">
        <f t="shared" ref="G357:G359" si="16">IF($D$360=0,"",IF(D357="[For completion]","",D357/$D$360))</f>
        <v>0.99231415100432729</v>
      </c>
    </row>
    <row r="358" spans="1:7" s="219" customFormat="1" x14ac:dyDescent="0.25">
      <c r="A358" s="301" t="s">
        <v>2571</v>
      </c>
      <c r="B358" s="245" t="s">
        <v>1700</v>
      </c>
      <c r="C358" s="330">
        <v>0</v>
      </c>
      <c r="D358" s="327">
        <v>0</v>
      </c>
      <c r="E358" s="246"/>
      <c r="F358" s="226">
        <f t="shared" si="15"/>
        <v>0</v>
      </c>
      <c r="G358" s="226">
        <f t="shared" si="16"/>
        <v>0</v>
      </c>
    </row>
    <row r="359" spans="1:7" s="219" customFormat="1" x14ac:dyDescent="0.25">
      <c r="A359" s="301" t="s">
        <v>2572</v>
      </c>
      <c r="B359" s="243" t="s">
        <v>2093</v>
      </c>
      <c r="C359" s="330">
        <v>0</v>
      </c>
      <c r="D359" s="327">
        <v>0</v>
      </c>
      <c r="E359" s="246"/>
      <c r="F359" s="226">
        <f t="shared" si="15"/>
        <v>0</v>
      </c>
      <c r="G359" s="226">
        <f t="shared" si="16"/>
        <v>0</v>
      </c>
    </row>
    <row r="360" spans="1:7" s="219" customFormat="1" x14ac:dyDescent="0.25">
      <c r="A360" s="301" t="s">
        <v>2573</v>
      </c>
      <c r="B360" s="245" t="s">
        <v>148</v>
      </c>
      <c r="C360" s="227">
        <f>SUM(C356:C359)</f>
        <v>64421.879341539498</v>
      </c>
      <c r="D360" s="243">
        <f>SUM(D356:D359)</f>
        <v>15483</v>
      </c>
      <c r="E360" s="246"/>
      <c r="F360" s="271">
        <f>SUM(F356:F359)</f>
        <v>1</v>
      </c>
      <c r="G360" s="271">
        <f>SUM(G356:G359)</f>
        <v>1</v>
      </c>
    </row>
    <row r="361" spans="1:7" s="219" customFormat="1" x14ac:dyDescent="0.25">
      <c r="A361" s="301" t="s">
        <v>2574</v>
      </c>
      <c r="B361" s="245"/>
      <c r="C361" s="243"/>
      <c r="D361" s="243"/>
      <c r="E361" s="246"/>
      <c r="F361" s="246"/>
      <c r="G361" s="246"/>
    </row>
    <row r="362" spans="1:7" s="219" customFormat="1" x14ac:dyDescent="0.25">
      <c r="A362" s="161"/>
      <c r="B362" s="161" t="s">
        <v>2382</v>
      </c>
      <c r="C362" s="161" t="s">
        <v>113</v>
      </c>
      <c r="D362" s="161" t="s">
        <v>1699</v>
      </c>
      <c r="E362" s="161"/>
      <c r="F362" s="161" t="s">
        <v>515</v>
      </c>
      <c r="G362" s="161" t="s">
        <v>1958</v>
      </c>
    </row>
    <row r="363" spans="1:7" s="219" customFormat="1" x14ac:dyDescent="0.25">
      <c r="A363" s="301" t="s">
        <v>2575</v>
      </c>
      <c r="B363" s="308" t="s">
        <v>608</v>
      </c>
      <c r="C363" s="227" t="s">
        <v>83</v>
      </c>
      <c r="D363" s="301" t="s">
        <v>83</v>
      </c>
      <c r="E363" s="309"/>
      <c r="F363" s="226" t="str">
        <f>IF($C$381=0,"",IF(C363="[For completion]","",C363/$C$381))</f>
        <v/>
      </c>
      <c r="G363" s="226" t="str">
        <f>IF($D$381=0,"",IF(D363="[For completion]","",D363/$D$381))</f>
        <v/>
      </c>
    </row>
    <row r="364" spans="1:7" s="219" customFormat="1" x14ac:dyDescent="0.25">
      <c r="A364" s="301" t="s">
        <v>2576</v>
      </c>
      <c r="B364" s="308" t="s">
        <v>608</v>
      </c>
      <c r="C364" s="227" t="s">
        <v>83</v>
      </c>
      <c r="D364" s="301" t="s">
        <v>83</v>
      </c>
      <c r="E364" s="309"/>
      <c r="F364" s="226" t="str">
        <f t="shared" ref="F364:F381" si="17">IF($C$381=0,"",IF(C364="[For completion]","",C364/$C$381))</f>
        <v/>
      </c>
      <c r="G364" s="226" t="str">
        <f t="shared" ref="G364:G381" si="18">IF($D$381=0,"",IF(D364="[For completion]","",D364/$D$381))</f>
        <v/>
      </c>
    </row>
    <row r="365" spans="1:7" s="219" customFormat="1" x14ac:dyDescent="0.25">
      <c r="A365" s="301" t="s">
        <v>2577</v>
      </c>
      <c r="B365" s="308" t="s">
        <v>608</v>
      </c>
      <c r="C365" s="227" t="s">
        <v>83</v>
      </c>
      <c r="D365" s="301" t="s">
        <v>83</v>
      </c>
      <c r="E365" s="309"/>
      <c r="F365" s="226" t="str">
        <f t="shared" si="17"/>
        <v/>
      </c>
      <c r="G365" s="226" t="str">
        <f t="shared" si="18"/>
        <v/>
      </c>
    </row>
    <row r="366" spans="1:7" s="219" customFormat="1" x14ac:dyDescent="0.25">
      <c r="A366" s="301" t="s">
        <v>2578</v>
      </c>
      <c r="B366" s="308" t="s">
        <v>608</v>
      </c>
      <c r="C366" s="227" t="s">
        <v>83</v>
      </c>
      <c r="D366" s="301" t="s">
        <v>83</v>
      </c>
      <c r="E366" s="309"/>
      <c r="F366" s="226" t="str">
        <f t="shared" si="17"/>
        <v/>
      </c>
      <c r="G366" s="226" t="str">
        <f t="shared" si="18"/>
        <v/>
      </c>
    </row>
    <row r="367" spans="1:7" s="219" customFormat="1" x14ac:dyDescent="0.25">
      <c r="A367" s="301" t="s">
        <v>2579</v>
      </c>
      <c r="B367" s="308" t="s">
        <v>608</v>
      </c>
      <c r="C367" s="227" t="s">
        <v>83</v>
      </c>
      <c r="D367" s="301" t="s">
        <v>83</v>
      </c>
      <c r="E367" s="309"/>
      <c r="F367" s="226" t="str">
        <f t="shared" si="17"/>
        <v/>
      </c>
      <c r="G367" s="226" t="str">
        <f t="shared" si="18"/>
        <v/>
      </c>
    </row>
    <row r="368" spans="1:7" s="219" customFormat="1" x14ac:dyDescent="0.25">
      <c r="A368" s="301" t="s">
        <v>2580</v>
      </c>
      <c r="B368" s="308" t="s">
        <v>608</v>
      </c>
      <c r="C368" s="227" t="s">
        <v>83</v>
      </c>
      <c r="D368" s="301" t="s">
        <v>83</v>
      </c>
      <c r="E368" s="309"/>
      <c r="F368" s="226" t="str">
        <f t="shared" si="17"/>
        <v/>
      </c>
      <c r="G368" s="226" t="str">
        <f t="shared" si="18"/>
        <v/>
      </c>
    </row>
    <row r="369" spans="1:7" s="219" customFormat="1" x14ac:dyDescent="0.25">
      <c r="A369" s="301" t="s">
        <v>2581</v>
      </c>
      <c r="B369" s="308" t="s">
        <v>608</v>
      </c>
      <c r="C369" s="227" t="s">
        <v>83</v>
      </c>
      <c r="D369" s="301" t="s">
        <v>83</v>
      </c>
      <c r="E369" s="309"/>
      <c r="F369" s="226" t="str">
        <f t="shared" si="17"/>
        <v/>
      </c>
      <c r="G369" s="226" t="str">
        <f t="shared" si="18"/>
        <v/>
      </c>
    </row>
    <row r="370" spans="1:7" s="219" customFormat="1" x14ac:dyDescent="0.25">
      <c r="A370" s="301" t="s">
        <v>2582</v>
      </c>
      <c r="B370" s="308" t="s">
        <v>608</v>
      </c>
      <c r="C370" s="227" t="s">
        <v>83</v>
      </c>
      <c r="D370" s="301" t="s">
        <v>83</v>
      </c>
      <c r="E370" s="309"/>
      <c r="F370" s="226" t="str">
        <f t="shared" si="17"/>
        <v/>
      </c>
      <c r="G370" s="226" t="str">
        <f t="shared" si="18"/>
        <v/>
      </c>
    </row>
    <row r="371" spans="1:7" s="219" customFormat="1" x14ac:dyDescent="0.25">
      <c r="A371" s="301" t="s">
        <v>2583</v>
      </c>
      <c r="B371" s="308" t="s">
        <v>608</v>
      </c>
      <c r="C371" s="227" t="s">
        <v>83</v>
      </c>
      <c r="D371" s="301" t="s">
        <v>83</v>
      </c>
      <c r="E371" s="309"/>
      <c r="F371" s="226" t="str">
        <f t="shared" si="17"/>
        <v/>
      </c>
      <c r="G371" s="226" t="str">
        <f t="shared" si="18"/>
        <v/>
      </c>
    </row>
    <row r="372" spans="1:7" s="219" customFormat="1" x14ac:dyDescent="0.25">
      <c r="A372" s="301" t="s">
        <v>2584</v>
      </c>
      <c r="B372" s="308" t="s">
        <v>608</v>
      </c>
      <c r="C372" s="227" t="s">
        <v>83</v>
      </c>
      <c r="D372" s="301" t="s">
        <v>83</v>
      </c>
      <c r="E372" s="309"/>
      <c r="F372" s="226" t="str">
        <f t="shared" si="17"/>
        <v/>
      </c>
      <c r="G372" s="226" t="str">
        <f t="shared" si="18"/>
        <v/>
      </c>
    </row>
    <row r="373" spans="1:7" s="219" customFormat="1" x14ac:dyDescent="0.25">
      <c r="A373" s="301" t="s">
        <v>2585</v>
      </c>
      <c r="B373" s="308" t="s">
        <v>608</v>
      </c>
      <c r="C373" s="227" t="s">
        <v>83</v>
      </c>
      <c r="D373" s="301" t="s">
        <v>83</v>
      </c>
      <c r="E373" s="309"/>
      <c r="F373" s="226" t="str">
        <f t="shared" si="17"/>
        <v/>
      </c>
      <c r="G373" s="226" t="str">
        <f t="shared" si="18"/>
        <v/>
      </c>
    </row>
    <row r="374" spans="1:7" s="219" customFormat="1" x14ac:dyDescent="0.25">
      <c r="A374" s="301" t="s">
        <v>2586</v>
      </c>
      <c r="B374" s="308" t="s">
        <v>608</v>
      </c>
      <c r="C374" s="227" t="s">
        <v>83</v>
      </c>
      <c r="D374" s="301" t="s">
        <v>83</v>
      </c>
      <c r="E374" s="309"/>
      <c r="F374" s="226" t="str">
        <f t="shared" si="17"/>
        <v/>
      </c>
      <c r="G374" s="226" t="str">
        <f t="shared" si="18"/>
        <v/>
      </c>
    </row>
    <row r="375" spans="1:7" s="219" customFormat="1" x14ac:dyDescent="0.25">
      <c r="A375" s="301" t="s">
        <v>2587</v>
      </c>
      <c r="B375" s="308" t="s">
        <v>608</v>
      </c>
      <c r="C375" s="227" t="s">
        <v>83</v>
      </c>
      <c r="D375" s="301" t="s">
        <v>83</v>
      </c>
      <c r="E375" s="309"/>
      <c r="F375" s="226" t="str">
        <f t="shared" si="17"/>
        <v/>
      </c>
      <c r="G375" s="226" t="str">
        <f t="shared" si="18"/>
        <v/>
      </c>
    </row>
    <row r="376" spans="1:7" s="219" customFormat="1" x14ac:dyDescent="0.25">
      <c r="A376" s="301" t="s">
        <v>2588</v>
      </c>
      <c r="B376" s="308" t="s">
        <v>608</v>
      </c>
      <c r="C376" s="227" t="s">
        <v>83</v>
      </c>
      <c r="D376" s="301" t="s">
        <v>83</v>
      </c>
      <c r="E376" s="309"/>
      <c r="F376" s="226" t="str">
        <f t="shared" si="17"/>
        <v/>
      </c>
      <c r="G376" s="226" t="str">
        <f t="shared" si="18"/>
        <v/>
      </c>
    </row>
    <row r="377" spans="1:7" s="219" customFormat="1" x14ac:dyDescent="0.25">
      <c r="A377" s="301" t="s">
        <v>2589</v>
      </c>
      <c r="B377" s="308" t="s">
        <v>608</v>
      </c>
      <c r="C377" s="227" t="s">
        <v>83</v>
      </c>
      <c r="D377" s="301" t="s">
        <v>83</v>
      </c>
      <c r="E377" s="309"/>
      <c r="F377" s="226" t="str">
        <f t="shared" si="17"/>
        <v/>
      </c>
      <c r="G377" s="226" t="str">
        <f t="shared" si="18"/>
        <v/>
      </c>
    </row>
    <row r="378" spans="1:7" s="219" customFormat="1" x14ac:dyDescent="0.25">
      <c r="A378" s="301" t="s">
        <v>2590</v>
      </c>
      <c r="B378" s="308" t="s">
        <v>608</v>
      </c>
      <c r="C378" s="227" t="s">
        <v>83</v>
      </c>
      <c r="D378" s="301" t="s">
        <v>83</v>
      </c>
      <c r="E378" s="309"/>
      <c r="F378" s="226" t="str">
        <f t="shared" si="17"/>
        <v/>
      </c>
      <c r="G378" s="226" t="str">
        <f t="shared" si="18"/>
        <v/>
      </c>
    </row>
    <row r="379" spans="1:7" s="219" customFormat="1" x14ac:dyDescent="0.25">
      <c r="A379" s="301" t="s">
        <v>2591</v>
      </c>
      <c r="B379" s="308" t="s">
        <v>608</v>
      </c>
      <c r="C379" s="227" t="s">
        <v>83</v>
      </c>
      <c r="D379" s="301" t="s">
        <v>83</v>
      </c>
      <c r="E379" s="309"/>
      <c r="F379" s="226" t="str">
        <f t="shared" si="17"/>
        <v/>
      </c>
      <c r="G379" s="226" t="str">
        <f t="shared" si="18"/>
        <v/>
      </c>
    </row>
    <row r="380" spans="1:7" s="219" customFormat="1" x14ac:dyDescent="0.25">
      <c r="A380" s="301" t="s">
        <v>2592</v>
      </c>
      <c r="B380" s="308" t="s">
        <v>2093</v>
      </c>
      <c r="C380" s="227" t="s">
        <v>83</v>
      </c>
      <c r="D380" s="301" t="s">
        <v>83</v>
      </c>
      <c r="E380" s="309"/>
      <c r="F380" s="226" t="str">
        <f t="shared" si="17"/>
        <v/>
      </c>
      <c r="G380" s="226" t="str">
        <f t="shared" si="18"/>
        <v/>
      </c>
    </row>
    <row r="381" spans="1:7" s="219" customFormat="1" x14ac:dyDescent="0.25">
      <c r="A381" s="301" t="s">
        <v>2593</v>
      </c>
      <c r="B381" s="308" t="s">
        <v>148</v>
      </c>
      <c r="C381" s="227">
        <f>SUM(C363:C380)</f>
        <v>0</v>
      </c>
      <c r="D381" s="301">
        <f>SUM(D363:D380)</f>
        <v>0</v>
      </c>
      <c r="E381" s="309"/>
      <c r="F381" s="226" t="str">
        <f t="shared" si="17"/>
        <v/>
      </c>
      <c r="G381" s="226" t="str">
        <f t="shared" si="18"/>
        <v/>
      </c>
    </row>
    <row r="382" spans="1:7" s="219" customFormat="1" x14ac:dyDescent="0.25">
      <c r="A382" s="301" t="s">
        <v>2594</v>
      </c>
      <c r="B382" s="301"/>
      <c r="C382" s="310"/>
      <c r="D382" s="301"/>
      <c r="E382" s="309"/>
      <c r="F382" s="309"/>
      <c r="G382" s="309"/>
    </row>
    <row r="383" spans="1:7" s="219" customFormat="1" x14ac:dyDescent="0.25">
      <c r="A383" s="301" t="s">
        <v>2595</v>
      </c>
      <c r="B383" s="301"/>
      <c r="C383" s="310"/>
      <c r="D383" s="301"/>
      <c r="E383" s="309"/>
      <c r="F383" s="309"/>
      <c r="G383" s="309"/>
    </row>
    <row r="384" spans="1:7" s="219" customFormat="1" x14ac:dyDescent="0.25">
      <c r="A384" s="301" t="s">
        <v>2596</v>
      </c>
      <c r="B384" s="301"/>
      <c r="C384" s="310"/>
      <c r="D384" s="301"/>
      <c r="E384" s="309"/>
      <c r="F384" s="309"/>
      <c r="G384" s="309"/>
    </row>
    <row r="385" spans="1:7" s="219" customFormat="1" x14ac:dyDescent="0.25">
      <c r="A385" s="301" t="s">
        <v>2597</v>
      </c>
      <c r="B385" s="301"/>
      <c r="C385" s="310"/>
      <c r="D385" s="301"/>
      <c r="E385" s="309"/>
      <c r="F385" s="309"/>
      <c r="G385" s="309"/>
    </row>
    <row r="386" spans="1:7" s="219" customFormat="1" x14ac:dyDescent="0.25">
      <c r="A386" s="301" t="s">
        <v>2598</v>
      </c>
      <c r="B386" s="301"/>
      <c r="C386" s="310"/>
      <c r="D386" s="301"/>
      <c r="E386" s="309"/>
      <c r="F386" s="309"/>
      <c r="G386" s="309"/>
    </row>
    <row r="387" spans="1:7" s="219" customFormat="1" x14ac:dyDescent="0.25">
      <c r="A387" s="301" t="s">
        <v>2599</v>
      </c>
      <c r="B387" s="301"/>
      <c r="C387" s="310"/>
      <c r="D387" s="301"/>
      <c r="E387" s="309"/>
      <c r="F387" s="309"/>
      <c r="G387" s="309"/>
    </row>
    <row r="388" spans="1:7" s="219" customFormat="1" x14ac:dyDescent="0.25">
      <c r="A388" s="301" t="s">
        <v>2600</v>
      </c>
      <c r="B388" s="301"/>
      <c r="C388" s="310"/>
      <c r="D388" s="301"/>
      <c r="E388" s="309"/>
      <c r="F388" s="309"/>
      <c r="G388" s="309"/>
    </row>
    <row r="389" spans="1:7" s="219" customFormat="1" x14ac:dyDescent="0.25">
      <c r="A389" s="301" t="s">
        <v>2601</v>
      </c>
      <c r="B389" s="301"/>
      <c r="C389" s="310"/>
      <c r="D389" s="301"/>
      <c r="E389" s="309"/>
      <c r="F389" s="309"/>
      <c r="G389" s="309"/>
    </row>
    <row r="390" spans="1:7" s="219" customFormat="1" x14ac:dyDescent="0.25">
      <c r="A390" s="301" t="s">
        <v>2602</v>
      </c>
      <c r="B390" s="301"/>
      <c r="C390" s="310"/>
      <c r="D390" s="301"/>
      <c r="E390" s="309"/>
      <c r="F390" s="309"/>
      <c r="G390" s="309"/>
    </row>
    <row r="391" spans="1:7" s="219" customFormat="1" x14ac:dyDescent="0.25">
      <c r="A391" s="301" t="s">
        <v>2603</v>
      </c>
      <c r="B391" s="301"/>
      <c r="C391" s="310"/>
      <c r="D391" s="301"/>
      <c r="E391" s="309"/>
      <c r="F391" s="309"/>
      <c r="G391" s="309"/>
    </row>
    <row r="392" spans="1:7" s="219" customFormat="1" x14ac:dyDescent="0.25">
      <c r="A392" s="301" t="s">
        <v>2604</v>
      </c>
      <c r="B392" s="301"/>
      <c r="C392" s="310"/>
      <c r="D392" s="301"/>
      <c r="E392" s="309"/>
      <c r="F392" s="309"/>
      <c r="G392" s="309"/>
    </row>
    <row r="393" spans="1:7" s="219" customFormat="1" x14ac:dyDescent="0.25">
      <c r="A393" s="301" t="s">
        <v>2605</v>
      </c>
      <c r="B393" s="301"/>
      <c r="C393" s="310"/>
      <c r="D393" s="301"/>
      <c r="E393" s="309"/>
      <c r="F393" s="309"/>
      <c r="G393" s="309"/>
    </row>
    <row r="394" spans="1:7" s="219" customFormat="1" x14ac:dyDescent="0.25">
      <c r="A394" s="301" t="s">
        <v>2606</v>
      </c>
      <c r="B394" s="301"/>
      <c r="C394" s="310"/>
      <c r="D394" s="301"/>
      <c r="E394" s="309"/>
      <c r="F394" s="309"/>
      <c r="G394" s="309"/>
    </row>
    <row r="395" spans="1:7" s="219" customFormat="1" x14ac:dyDescent="0.25">
      <c r="A395" s="301" t="s">
        <v>2607</v>
      </c>
      <c r="B395" s="301"/>
      <c r="C395" s="310"/>
      <c r="D395" s="301"/>
      <c r="E395" s="309"/>
      <c r="F395" s="309"/>
      <c r="G395" s="309"/>
    </row>
    <row r="396" spans="1:7" s="219" customFormat="1" x14ac:dyDescent="0.25">
      <c r="A396" s="301" t="s">
        <v>2608</v>
      </c>
      <c r="B396" s="301"/>
      <c r="C396" s="310"/>
      <c r="D396" s="301"/>
      <c r="E396" s="309"/>
      <c r="F396" s="309"/>
      <c r="G396" s="309"/>
    </row>
    <row r="397" spans="1:7" s="219" customFormat="1" x14ac:dyDescent="0.25">
      <c r="A397" s="301" t="s">
        <v>2609</v>
      </c>
      <c r="B397" s="301"/>
      <c r="C397" s="310"/>
      <c r="D397" s="301"/>
      <c r="E397" s="309"/>
      <c r="F397" s="309"/>
      <c r="G397" s="309"/>
    </row>
    <row r="398" spans="1:7" s="219" customFormat="1" x14ac:dyDescent="0.25">
      <c r="A398" s="301" t="s">
        <v>2610</v>
      </c>
      <c r="B398" s="301"/>
      <c r="C398" s="310"/>
      <c r="D398" s="301"/>
      <c r="E398" s="309"/>
      <c r="F398" s="309"/>
      <c r="G398" s="309"/>
    </row>
    <row r="399" spans="1:7" s="219" customFormat="1" x14ac:dyDescent="0.25">
      <c r="A399" s="301" t="s">
        <v>2611</v>
      </c>
      <c r="B399" s="301"/>
      <c r="C399" s="310"/>
      <c r="D399" s="301"/>
      <c r="E399" s="309"/>
      <c r="F399" s="309"/>
      <c r="G399" s="309"/>
    </row>
    <row r="400" spans="1:7" s="219" customFormat="1" x14ac:dyDescent="0.25">
      <c r="A400" s="301" t="s">
        <v>2612</v>
      </c>
      <c r="B400" s="301"/>
      <c r="C400" s="310"/>
      <c r="D400" s="301"/>
      <c r="E400" s="309"/>
      <c r="F400" s="309"/>
      <c r="G400" s="309"/>
    </row>
    <row r="401" spans="1:7" s="234" customFormat="1" x14ac:dyDescent="0.25">
      <c r="A401" s="301" t="s">
        <v>2613</v>
      </c>
      <c r="B401" s="301"/>
      <c r="C401" s="310"/>
      <c r="D401" s="301"/>
      <c r="E401" s="309"/>
      <c r="F401" s="309"/>
      <c r="G401" s="309"/>
    </row>
    <row r="402" spans="1:7" s="234" customFormat="1" x14ac:dyDescent="0.25">
      <c r="A402" s="301" t="s">
        <v>2614</v>
      </c>
      <c r="B402" s="301"/>
      <c r="C402" s="310"/>
      <c r="D402" s="301"/>
      <c r="E402" s="309"/>
      <c r="F402" s="309"/>
      <c r="G402" s="309"/>
    </row>
    <row r="403" spans="1:7" s="234" customFormat="1" x14ac:dyDescent="0.25">
      <c r="A403" s="301" t="s">
        <v>2615</v>
      </c>
      <c r="B403" s="301"/>
      <c r="C403" s="310"/>
      <c r="D403" s="301"/>
      <c r="E403" s="309"/>
      <c r="F403" s="309"/>
      <c r="G403" s="309"/>
    </row>
    <row r="404" spans="1:7" s="234" customFormat="1" x14ac:dyDescent="0.25">
      <c r="A404" s="301" t="s">
        <v>2616</v>
      </c>
      <c r="B404" s="301"/>
      <c r="C404" s="310"/>
      <c r="D404" s="301"/>
      <c r="E404" s="309"/>
      <c r="F404" s="309"/>
      <c r="G404" s="309"/>
    </row>
    <row r="405" spans="1:7" s="234" customFormat="1" x14ac:dyDescent="0.25">
      <c r="A405" s="301" t="s">
        <v>2617</v>
      </c>
      <c r="B405" s="301"/>
      <c r="C405" s="310"/>
      <c r="D405" s="301"/>
      <c r="E405" s="309"/>
      <c r="F405" s="309"/>
      <c r="G405" s="309"/>
    </row>
    <row r="406" spans="1:7" s="234" customFormat="1" x14ac:dyDescent="0.25">
      <c r="A406" s="301" t="s">
        <v>2618</v>
      </c>
      <c r="B406" s="301"/>
      <c r="C406" s="310"/>
      <c r="D406" s="301"/>
      <c r="E406" s="309"/>
      <c r="F406" s="309"/>
      <c r="G406" s="309"/>
    </row>
    <row r="407" spans="1:7" s="234" customFormat="1" x14ac:dyDescent="0.25">
      <c r="A407" s="301" t="s">
        <v>2619</v>
      </c>
      <c r="B407" s="301"/>
      <c r="C407" s="310"/>
      <c r="D407" s="301"/>
      <c r="E407" s="309"/>
      <c r="F407" s="309"/>
      <c r="G407" s="309"/>
    </row>
    <row r="408" spans="1:7" s="234" customFormat="1" x14ac:dyDescent="0.25">
      <c r="A408" s="301" t="s">
        <v>2620</v>
      </c>
      <c r="B408" s="301"/>
      <c r="C408" s="310"/>
      <c r="D408" s="301"/>
      <c r="E408" s="309"/>
      <c r="F408" s="309"/>
      <c r="G408" s="309"/>
    </row>
    <row r="409" spans="1:7" s="234" customFormat="1" x14ac:dyDescent="0.25">
      <c r="A409" s="301" t="s">
        <v>2621</v>
      </c>
      <c r="B409" s="301"/>
      <c r="C409" s="310"/>
      <c r="D409" s="301"/>
      <c r="E409" s="309"/>
      <c r="F409" s="309"/>
      <c r="G409" s="309"/>
    </row>
    <row r="410" spans="1:7" s="219" customFormat="1" x14ac:dyDescent="0.25">
      <c r="A410" s="301" t="s">
        <v>2622</v>
      </c>
      <c r="B410" s="301"/>
      <c r="C410" s="310"/>
      <c r="D410" s="301"/>
      <c r="E410" s="309"/>
      <c r="F410" s="309"/>
      <c r="G410" s="309"/>
    </row>
    <row r="411" spans="1:7" ht="18.75" x14ac:dyDescent="0.25">
      <c r="A411" s="173"/>
      <c r="B411" s="174" t="s">
        <v>805</v>
      </c>
      <c r="C411" s="173"/>
      <c r="D411" s="173"/>
      <c r="E411" s="173"/>
      <c r="F411" s="175"/>
      <c r="G411" s="175"/>
    </row>
    <row r="412" spans="1:7" ht="15" customHeight="1" x14ac:dyDescent="0.25">
      <c r="A412" s="160"/>
      <c r="B412" s="160" t="s">
        <v>2383</v>
      </c>
      <c r="C412" s="160" t="s">
        <v>686</v>
      </c>
      <c r="D412" s="160" t="s">
        <v>687</v>
      </c>
      <c r="E412" s="160"/>
      <c r="F412" s="160" t="s">
        <v>516</v>
      </c>
      <c r="G412" s="160" t="s">
        <v>688</v>
      </c>
    </row>
    <row r="413" spans="1:7" x14ac:dyDescent="0.25">
      <c r="A413" s="301" t="s">
        <v>2115</v>
      </c>
      <c r="B413" s="149" t="s">
        <v>690</v>
      </c>
      <c r="C413" s="330">
        <f>(C440/D440)*1000</f>
        <v>4122.9477597699988</v>
      </c>
      <c r="D413" s="176"/>
      <c r="E413" s="176"/>
      <c r="F413" s="177"/>
      <c r="G413" s="177"/>
    </row>
    <row r="414" spans="1:7" x14ac:dyDescent="0.25">
      <c r="A414" s="311"/>
      <c r="D414" s="176"/>
      <c r="E414" s="176"/>
      <c r="F414" s="177"/>
      <c r="G414" s="177"/>
    </row>
    <row r="415" spans="1:7" x14ac:dyDescent="0.25">
      <c r="A415" s="301"/>
      <c r="B415" s="149" t="s">
        <v>691</v>
      </c>
      <c r="D415" s="176"/>
      <c r="E415" s="176"/>
      <c r="F415" s="177"/>
      <c r="G415" s="177"/>
    </row>
    <row r="416" spans="1:7" x14ac:dyDescent="0.25">
      <c r="A416" s="301" t="s">
        <v>2116</v>
      </c>
      <c r="B416" s="302" t="s">
        <v>2732</v>
      </c>
      <c r="C416" s="330">
        <v>306.67731484999985</v>
      </c>
      <c r="D416" s="322">
        <v>615</v>
      </c>
      <c r="E416" s="176"/>
      <c r="F416" s="210">
        <f t="shared" ref="F416:F439" si="19">IF($C$440=0,"",IF(C416="[for completion]","",C416/$C$440))</f>
        <v>7.4383022225609774E-2</v>
      </c>
      <c r="G416" s="210">
        <f t="shared" ref="G416:G439" si="20">IF($D$440=0,"",IF(D416="[for completion]","",D416/$D$440))</f>
        <v>0.61499999999999999</v>
      </c>
    </row>
    <row r="417" spans="1:7" x14ac:dyDescent="0.25">
      <c r="A417" s="301" t="s">
        <v>2117</v>
      </c>
      <c r="B417" s="302" t="s">
        <v>2733</v>
      </c>
      <c r="C417" s="330">
        <v>534.33095247000028</v>
      </c>
      <c r="D417" s="322">
        <v>159</v>
      </c>
      <c r="E417" s="176"/>
      <c r="F417" s="210">
        <f t="shared" si="19"/>
        <v>0.12959925364172167</v>
      </c>
      <c r="G417" s="210">
        <f t="shared" si="20"/>
        <v>0.159</v>
      </c>
    </row>
    <row r="418" spans="1:7" x14ac:dyDescent="0.25">
      <c r="A418" s="301" t="s">
        <v>2118</v>
      </c>
      <c r="B418" s="302" t="s">
        <v>2734</v>
      </c>
      <c r="C418" s="330">
        <v>1943.7197481999988</v>
      </c>
      <c r="D418" s="322">
        <v>196</v>
      </c>
      <c r="E418" s="176"/>
      <c r="F418" s="210">
        <f t="shared" si="19"/>
        <v>0.47143933453777992</v>
      </c>
      <c r="G418" s="210">
        <f t="shared" si="20"/>
        <v>0.19600000000000001</v>
      </c>
    </row>
    <row r="419" spans="1:7" x14ac:dyDescent="0.25">
      <c r="A419" s="301" t="s">
        <v>2119</v>
      </c>
      <c r="B419" s="302" t="s">
        <v>2735</v>
      </c>
      <c r="C419" s="330">
        <v>677.61550668000007</v>
      </c>
      <c r="D419" s="322">
        <v>23</v>
      </c>
      <c r="E419" s="176"/>
      <c r="F419" s="210">
        <f t="shared" si="19"/>
        <v>0.16435219317884378</v>
      </c>
      <c r="G419" s="210">
        <f t="shared" si="20"/>
        <v>2.3E-2</v>
      </c>
    </row>
    <row r="420" spans="1:7" x14ac:dyDescent="0.25">
      <c r="A420" s="301" t="s">
        <v>2120</v>
      </c>
      <c r="B420" s="302" t="s">
        <v>2735</v>
      </c>
      <c r="C420" s="330">
        <v>456.04131100000006</v>
      </c>
      <c r="D420" s="322">
        <v>6</v>
      </c>
      <c r="E420" s="176"/>
      <c r="F420" s="210">
        <f t="shared" si="19"/>
        <v>0.11061049947075745</v>
      </c>
      <c r="G420" s="210">
        <f t="shared" si="20"/>
        <v>6.0000000000000001E-3</v>
      </c>
    </row>
    <row r="421" spans="1:7" x14ac:dyDescent="0.25">
      <c r="A421" s="301" t="s">
        <v>2121</v>
      </c>
      <c r="B421" s="302" t="s">
        <v>2736</v>
      </c>
      <c r="C421" s="330">
        <v>204.56292657</v>
      </c>
      <c r="D421" s="322">
        <v>1</v>
      </c>
      <c r="E421" s="176"/>
      <c r="F421" s="210">
        <f t="shared" si="19"/>
        <v>4.9615696945287432E-2</v>
      </c>
      <c r="G421" s="210">
        <f t="shared" si="20"/>
        <v>1E-3</v>
      </c>
    </row>
    <row r="422" spans="1:7" x14ac:dyDescent="0.25">
      <c r="A422" s="301" t="s">
        <v>2122</v>
      </c>
      <c r="B422" s="302"/>
      <c r="C422" s="330"/>
      <c r="D422" s="322"/>
      <c r="E422" s="176"/>
      <c r="F422" s="210">
        <f t="shared" si="19"/>
        <v>0</v>
      </c>
      <c r="G422" s="210">
        <f t="shared" si="20"/>
        <v>0</v>
      </c>
    </row>
    <row r="423" spans="1:7" x14ac:dyDescent="0.25">
      <c r="A423" s="301" t="s">
        <v>2123</v>
      </c>
      <c r="B423" s="302"/>
      <c r="C423" s="330"/>
      <c r="D423" s="322"/>
      <c r="E423" s="176"/>
      <c r="F423" s="210">
        <f t="shared" si="19"/>
        <v>0</v>
      </c>
      <c r="G423" s="210">
        <f t="shared" si="20"/>
        <v>0</v>
      </c>
    </row>
    <row r="424" spans="1:7" x14ac:dyDescent="0.25">
      <c r="A424" s="301" t="s">
        <v>2124</v>
      </c>
      <c r="B424" s="302"/>
      <c r="C424" s="330"/>
      <c r="D424" s="322"/>
      <c r="E424" s="176"/>
      <c r="F424" s="210">
        <f t="shared" si="19"/>
        <v>0</v>
      </c>
      <c r="G424" s="210">
        <f t="shared" si="20"/>
        <v>0</v>
      </c>
    </row>
    <row r="425" spans="1:7" x14ac:dyDescent="0.25">
      <c r="A425" s="301" t="s">
        <v>2384</v>
      </c>
      <c r="B425" s="302"/>
      <c r="C425" s="330"/>
      <c r="D425" s="322"/>
      <c r="E425" s="170"/>
      <c r="F425" s="210">
        <f t="shared" si="19"/>
        <v>0</v>
      </c>
      <c r="G425" s="210">
        <f t="shared" si="20"/>
        <v>0</v>
      </c>
    </row>
    <row r="426" spans="1:7" x14ac:dyDescent="0.25">
      <c r="A426" s="301" t="s">
        <v>2385</v>
      </c>
      <c r="B426" s="302"/>
      <c r="C426" s="330"/>
      <c r="D426" s="322"/>
      <c r="E426" s="170"/>
      <c r="F426" s="210">
        <f t="shared" si="19"/>
        <v>0</v>
      </c>
      <c r="G426" s="210">
        <f t="shared" si="20"/>
        <v>0</v>
      </c>
    </row>
    <row r="427" spans="1:7" x14ac:dyDescent="0.25">
      <c r="A427" s="301" t="s">
        <v>2386</v>
      </c>
      <c r="B427" s="302"/>
      <c r="C427" s="330"/>
      <c r="D427" s="322"/>
      <c r="E427" s="170"/>
      <c r="F427" s="210">
        <f t="shared" si="19"/>
        <v>0</v>
      </c>
      <c r="G427" s="210">
        <f t="shared" si="20"/>
        <v>0</v>
      </c>
    </row>
    <row r="428" spans="1:7" x14ac:dyDescent="0.25">
      <c r="A428" s="301" t="s">
        <v>2387</v>
      </c>
      <c r="B428" s="302"/>
      <c r="C428" s="330"/>
      <c r="D428" s="322"/>
      <c r="E428" s="170"/>
      <c r="F428" s="210">
        <f t="shared" si="19"/>
        <v>0</v>
      </c>
      <c r="G428" s="210">
        <f t="shared" si="20"/>
        <v>0</v>
      </c>
    </row>
    <row r="429" spans="1:7" x14ac:dyDescent="0.25">
      <c r="A429" s="301" t="s">
        <v>2388</v>
      </c>
      <c r="B429" s="302"/>
      <c r="C429" s="330"/>
      <c r="D429" s="322"/>
      <c r="E429" s="170"/>
      <c r="F429" s="210">
        <f t="shared" si="19"/>
        <v>0</v>
      </c>
      <c r="G429" s="210">
        <f t="shared" si="20"/>
        <v>0</v>
      </c>
    </row>
    <row r="430" spans="1:7" x14ac:dyDescent="0.25">
      <c r="A430" s="301" t="s">
        <v>2389</v>
      </c>
      <c r="B430" s="302"/>
      <c r="C430" s="330"/>
      <c r="D430" s="322"/>
      <c r="E430" s="170"/>
      <c r="F430" s="210">
        <f t="shared" si="19"/>
        <v>0</v>
      </c>
      <c r="G430" s="210">
        <f t="shared" si="20"/>
        <v>0</v>
      </c>
    </row>
    <row r="431" spans="1:7" x14ac:dyDescent="0.25">
      <c r="A431" s="301" t="s">
        <v>2390</v>
      </c>
      <c r="B431" s="302"/>
      <c r="C431" s="330"/>
      <c r="D431" s="322"/>
      <c r="F431" s="210">
        <f t="shared" si="19"/>
        <v>0</v>
      </c>
      <c r="G431" s="210">
        <f t="shared" si="20"/>
        <v>0</v>
      </c>
    </row>
    <row r="432" spans="1:7" x14ac:dyDescent="0.25">
      <c r="A432" s="301" t="s">
        <v>2391</v>
      </c>
      <c r="B432" s="302"/>
      <c r="C432" s="330"/>
      <c r="D432" s="322"/>
      <c r="E432" s="165"/>
      <c r="F432" s="210">
        <f t="shared" si="19"/>
        <v>0</v>
      </c>
      <c r="G432" s="210">
        <f t="shared" si="20"/>
        <v>0</v>
      </c>
    </row>
    <row r="433" spans="1:7" x14ac:dyDescent="0.25">
      <c r="A433" s="301" t="s">
        <v>2392</v>
      </c>
      <c r="B433" s="302"/>
      <c r="C433" s="330"/>
      <c r="D433" s="322"/>
      <c r="E433" s="165"/>
      <c r="F433" s="210">
        <f t="shared" si="19"/>
        <v>0</v>
      </c>
      <c r="G433" s="210">
        <f t="shared" si="20"/>
        <v>0</v>
      </c>
    </row>
    <row r="434" spans="1:7" x14ac:dyDescent="0.25">
      <c r="A434" s="301" t="s">
        <v>2393</v>
      </c>
      <c r="B434" s="302"/>
      <c r="C434" s="330"/>
      <c r="D434" s="322"/>
      <c r="E434" s="165"/>
      <c r="F434" s="210">
        <f t="shared" si="19"/>
        <v>0</v>
      </c>
      <c r="G434" s="210">
        <f t="shared" si="20"/>
        <v>0</v>
      </c>
    </row>
    <row r="435" spans="1:7" x14ac:dyDescent="0.25">
      <c r="A435" s="301" t="s">
        <v>2394</v>
      </c>
      <c r="B435" s="302"/>
      <c r="C435" s="330"/>
      <c r="D435" s="322"/>
      <c r="E435" s="165"/>
      <c r="F435" s="210">
        <f t="shared" si="19"/>
        <v>0</v>
      </c>
      <c r="G435" s="210">
        <f t="shared" si="20"/>
        <v>0</v>
      </c>
    </row>
    <row r="436" spans="1:7" x14ac:dyDescent="0.25">
      <c r="A436" s="301" t="s">
        <v>2395</v>
      </c>
      <c r="B436" s="302"/>
      <c r="C436" s="330"/>
      <c r="D436" s="322"/>
      <c r="E436" s="165"/>
      <c r="F436" s="210">
        <f t="shared" si="19"/>
        <v>0</v>
      </c>
      <c r="G436" s="210">
        <f t="shared" si="20"/>
        <v>0</v>
      </c>
    </row>
    <row r="437" spans="1:7" x14ac:dyDescent="0.25">
      <c r="A437" s="301" t="s">
        <v>2396</v>
      </c>
      <c r="B437" s="302"/>
      <c r="C437" s="330"/>
      <c r="D437" s="322"/>
      <c r="E437" s="165"/>
      <c r="F437" s="210">
        <f t="shared" si="19"/>
        <v>0</v>
      </c>
      <c r="G437" s="210">
        <f t="shared" si="20"/>
        <v>0</v>
      </c>
    </row>
    <row r="438" spans="1:7" x14ac:dyDescent="0.25">
      <c r="A438" s="301" t="s">
        <v>2397</v>
      </c>
      <c r="B438" s="302"/>
      <c r="C438" s="330"/>
      <c r="D438" s="322"/>
      <c r="E438" s="165"/>
      <c r="F438" s="210">
        <f t="shared" si="19"/>
        <v>0</v>
      </c>
      <c r="G438" s="210">
        <f t="shared" si="20"/>
        <v>0</v>
      </c>
    </row>
    <row r="439" spans="1:7" x14ac:dyDescent="0.25">
      <c r="A439" s="301" t="s">
        <v>2398</v>
      </c>
      <c r="B439" s="302"/>
      <c r="C439" s="330"/>
      <c r="D439" s="322"/>
      <c r="E439" s="165"/>
      <c r="F439" s="210">
        <f t="shared" si="19"/>
        <v>0</v>
      </c>
      <c r="G439" s="210">
        <f t="shared" si="20"/>
        <v>0</v>
      </c>
    </row>
    <row r="440" spans="1:7" x14ac:dyDescent="0.25">
      <c r="A440" s="301" t="s">
        <v>2399</v>
      </c>
      <c r="B440" s="223" t="s">
        <v>148</v>
      </c>
      <c r="C440" s="217">
        <f>SUM(C416:C439)</f>
        <v>4122.9477597699988</v>
      </c>
      <c r="D440" s="215">
        <f>SUM(D416:D439)</f>
        <v>1000</v>
      </c>
      <c r="E440" s="165"/>
      <c r="F440" s="216">
        <f>SUM(F416:F439)</f>
        <v>1</v>
      </c>
      <c r="G440" s="216">
        <f>SUM(G416:G439)</f>
        <v>1</v>
      </c>
    </row>
    <row r="441" spans="1:7" ht="15" customHeight="1" x14ac:dyDescent="0.25">
      <c r="A441" s="160"/>
      <c r="B441" s="160" t="s">
        <v>2400</v>
      </c>
      <c r="C441" s="160" t="s">
        <v>686</v>
      </c>
      <c r="D441" s="160" t="s">
        <v>687</v>
      </c>
      <c r="E441" s="160"/>
      <c r="F441" s="160" t="s">
        <v>516</v>
      </c>
      <c r="G441" s="160" t="s">
        <v>688</v>
      </c>
    </row>
    <row r="442" spans="1:7" x14ac:dyDescent="0.25">
      <c r="A442" s="301" t="s">
        <v>2125</v>
      </c>
      <c r="B442" s="149" t="s">
        <v>719</v>
      </c>
      <c r="C442" s="327" t="s">
        <v>1242</v>
      </c>
      <c r="G442" s="149"/>
    </row>
    <row r="443" spans="1:7" x14ac:dyDescent="0.25">
      <c r="A443" s="301"/>
      <c r="G443" s="149"/>
    </row>
    <row r="444" spans="1:7" x14ac:dyDescent="0.25">
      <c r="A444" s="301"/>
      <c r="B444" s="170" t="s">
        <v>720</v>
      </c>
      <c r="G444" s="149"/>
    </row>
    <row r="445" spans="1:7" x14ac:dyDescent="0.25">
      <c r="A445" s="301" t="s">
        <v>2126</v>
      </c>
      <c r="B445" s="149" t="s">
        <v>722</v>
      </c>
      <c r="C445" s="327" t="s">
        <v>1242</v>
      </c>
      <c r="D445" s="327" t="s">
        <v>1242</v>
      </c>
      <c r="F445" s="210" t="str">
        <f>IF($C$453=0,"",IF(C445="[for completion]","",C445/$C$453))</f>
        <v/>
      </c>
      <c r="G445" s="210" t="str">
        <f>IF($D$453=0,"",IF(D445="[for completion]","",D445/$D$453))</f>
        <v/>
      </c>
    </row>
    <row r="446" spans="1:7" x14ac:dyDescent="0.25">
      <c r="A446" s="301" t="s">
        <v>2127</v>
      </c>
      <c r="B446" s="149" t="s">
        <v>724</v>
      </c>
      <c r="C446" s="327" t="s">
        <v>1242</v>
      </c>
      <c r="D446" s="327" t="s">
        <v>1242</v>
      </c>
      <c r="F446" s="210" t="str">
        <f t="shared" ref="F446:F459" si="21">IF($C$453=0,"",IF(C446="[for completion]","",C446/$C$453))</f>
        <v/>
      </c>
      <c r="G446" s="210" t="str">
        <f t="shared" ref="G446:G459" si="22">IF($D$453=0,"",IF(D446="[for completion]","",D446/$D$453))</f>
        <v/>
      </c>
    </row>
    <row r="447" spans="1:7" x14ac:dyDescent="0.25">
      <c r="A447" s="301" t="s">
        <v>2128</v>
      </c>
      <c r="B447" s="149" t="s">
        <v>726</v>
      </c>
      <c r="C447" s="327" t="s">
        <v>1242</v>
      </c>
      <c r="D447" s="327" t="s">
        <v>1242</v>
      </c>
      <c r="F447" s="210" t="str">
        <f t="shared" si="21"/>
        <v/>
      </c>
      <c r="G447" s="210" t="str">
        <f t="shared" si="22"/>
        <v/>
      </c>
    </row>
    <row r="448" spans="1:7" x14ac:dyDescent="0.25">
      <c r="A448" s="301" t="s">
        <v>2129</v>
      </c>
      <c r="B448" s="149" t="s">
        <v>728</v>
      </c>
      <c r="C448" s="327" t="s">
        <v>1242</v>
      </c>
      <c r="D448" s="327" t="s">
        <v>1242</v>
      </c>
      <c r="F448" s="210" t="str">
        <f t="shared" si="21"/>
        <v/>
      </c>
      <c r="G448" s="210" t="str">
        <f t="shared" si="22"/>
        <v/>
      </c>
    </row>
    <row r="449" spans="1:7" x14ac:dyDescent="0.25">
      <c r="A449" s="301" t="s">
        <v>2130</v>
      </c>
      <c r="B449" s="149" t="s">
        <v>730</v>
      </c>
      <c r="C449" s="327" t="s">
        <v>1242</v>
      </c>
      <c r="D449" s="327" t="s">
        <v>1242</v>
      </c>
      <c r="F449" s="210" t="str">
        <f t="shared" si="21"/>
        <v/>
      </c>
      <c r="G449" s="210" t="str">
        <f t="shared" si="22"/>
        <v/>
      </c>
    </row>
    <row r="450" spans="1:7" x14ac:dyDescent="0.25">
      <c r="A450" s="301" t="s">
        <v>2131</v>
      </c>
      <c r="B450" s="149" t="s">
        <v>732</v>
      </c>
      <c r="C450" s="327" t="s">
        <v>1242</v>
      </c>
      <c r="D450" s="327" t="s">
        <v>1242</v>
      </c>
      <c r="F450" s="210" t="str">
        <f t="shared" si="21"/>
        <v/>
      </c>
      <c r="G450" s="210" t="str">
        <f t="shared" si="22"/>
        <v/>
      </c>
    </row>
    <row r="451" spans="1:7" x14ac:dyDescent="0.25">
      <c r="A451" s="301" t="s">
        <v>2132</v>
      </c>
      <c r="B451" s="149" t="s">
        <v>734</v>
      </c>
      <c r="C451" s="327" t="s">
        <v>1242</v>
      </c>
      <c r="D451" s="327" t="s">
        <v>1242</v>
      </c>
      <c r="F451" s="210" t="str">
        <f t="shared" si="21"/>
        <v/>
      </c>
      <c r="G451" s="210" t="str">
        <f t="shared" si="22"/>
        <v/>
      </c>
    </row>
    <row r="452" spans="1:7" x14ac:dyDescent="0.25">
      <c r="A452" s="301" t="s">
        <v>2133</v>
      </c>
      <c r="B452" s="149" t="s">
        <v>736</v>
      </c>
      <c r="C452" s="327" t="s">
        <v>1242</v>
      </c>
      <c r="D452" s="327" t="s">
        <v>1242</v>
      </c>
      <c r="F452" s="210" t="str">
        <f t="shared" si="21"/>
        <v/>
      </c>
      <c r="G452" s="210" t="str">
        <f t="shared" si="22"/>
        <v/>
      </c>
    </row>
    <row r="453" spans="1:7" x14ac:dyDescent="0.25">
      <c r="A453" s="301" t="s">
        <v>2134</v>
      </c>
      <c r="B453" s="179" t="s">
        <v>148</v>
      </c>
      <c r="C453" s="211">
        <f>SUM(C445:C452)</f>
        <v>0</v>
      </c>
      <c r="D453" s="214">
        <f>SUM(D445:D452)</f>
        <v>0</v>
      </c>
      <c r="F453" s="183">
        <f>SUM(F445:F452)</f>
        <v>0</v>
      </c>
      <c r="G453" s="183">
        <f>SUM(G445:G452)</f>
        <v>0</v>
      </c>
    </row>
    <row r="454" spans="1:7" outlineLevel="1" x14ac:dyDescent="0.25">
      <c r="A454" s="301" t="s">
        <v>2135</v>
      </c>
      <c r="B454" s="166" t="s">
        <v>739</v>
      </c>
      <c r="C454" s="211"/>
      <c r="D454" s="214"/>
      <c r="F454" s="210" t="str">
        <f t="shared" si="21"/>
        <v/>
      </c>
      <c r="G454" s="210" t="str">
        <f t="shared" si="22"/>
        <v/>
      </c>
    </row>
    <row r="455" spans="1:7" outlineLevel="1" x14ac:dyDescent="0.25">
      <c r="A455" s="301" t="s">
        <v>2136</v>
      </c>
      <c r="B455" s="166" t="s">
        <v>741</v>
      </c>
      <c r="C455" s="211"/>
      <c r="D455" s="214"/>
      <c r="F455" s="210" t="str">
        <f t="shared" si="21"/>
        <v/>
      </c>
      <c r="G455" s="210" t="str">
        <f t="shared" si="22"/>
        <v/>
      </c>
    </row>
    <row r="456" spans="1:7" outlineLevel="1" x14ac:dyDescent="0.25">
      <c r="A456" s="301" t="s">
        <v>2137</v>
      </c>
      <c r="B456" s="166" t="s">
        <v>743</v>
      </c>
      <c r="C456" s="211"/>
      <c r="D456" s="214"/>
      <c r="F456" s="210" t="str">
        <f t="shared" si="21"/>
        <v/>
      </c>
      <c r="G456" s="210" t="str">
        <f t="shared" si="22"/>
        <v/>
      </c>
    </row>
    <row r="457" spans="1:7" outlineLevel="1" x14ac:dyDescent="0.25">
      <c r="A457" s="301" t="s">
        <v>2138</v>
      </c>
      <c r="B457" s="166" t="s">
        <v>745</v>
      </c>
      <c r="C457" s="211"/>
      <c r="D457" s="214"/>
      <c r="F457" s="210" t="str">
        <f t="shared" si="21"/>
        <v/>
      </c>
      <c r="G457" s="210" t="str">
        <f t="shared" si="22"/>
        <v/>
      </c>
    </row>
    <row r="458" spans="1:7" outlineLevel="1" x14ac:dyDescent="0.25">
      <c r="A458" s="301" t="s">
        <v>2139</v>
      </c>
      <c r="B458" s="166" t="s">
        <v>747</v>
      </c>
      <c r="C458" s="211"/>
      <c r="D458" s="214"/>
      <c r="F458" s="210" t="str">
        <f t="shared" si="21"/>
        <v/>
      </c>
      <c r="G458" s="210" t="str">
        <f t="shared" si="22"/>
        <v/>
      </c>
    </row>
    <row r="459" spans="1:7" outlineLevel="1" x14ac:dyDescent="0.25">
      <c r="A459" s="301" t="s">
        <v>2140</v>
      </c>
      <c r="B459" s="166" t="s">
        <v>749</v>
      </c>
      <c r="C459" s="211"/>
      <c r="D459" s="214"/>
      <c r="F459" s="210" t="str">
        <f t="shared" si="21"/>
        <v/>
      </c>
      <c r="G459" s="210" t="str">
        <f t="shared" si="22"/>
        <v/>
      </c>
    </row>
    <row r="460" spans="1:7" outlineLevel="1" x14ac:dyDescent="0.25">
      <c r="A460" s="301" t="s">
        <v>2141</v>
      </c>
      <c r="B460" s="166"/>
      <c r="F460" s="163"/>
      <c r="G460" s="163"/>
    </row>
    <row r="461" spans="1:7" outlineLevel="1" x14ac:dyDescent="0.25">
      <c r="A461" s="301" t="s">
        <v>2142</v>
      </c>
      <c r="B461" s="166"/>
      <c r="F461" s="163"/>
      <c r="G461" s="163"/>
    </row>
    <row r="462" spans="1:7" outlineLevel="1" x14ac:dyDescent="0.25">
      <c r="A462" s="301" t="s">
        <v>2143</v>
      </c>
      <c r="B462" s="166"/>
      <c r="F462" s="165"/>
      <c r="G462" s="165"/>
    </row>
    <row r="463" spans="1:7" ht="15" customHeight="1" x14ac:dyDescent="0.25">
      <c r="A463" s="160"/>
      <c r="B463" s="160" t="s">
        <v>2470</v>
      </c>
      <c r="C463" s="160" t="s">
        <v>686</v>
      </c>
      <c r="D463" s="160" t="s">
        <v>687</v>
      </c>
      <c r="E463" s="160"/>
      <c r="F463" s="160" t="s">
        <v>516</v>
      </c>
      <c r="G463" s="160" t="s">
        <v>688</v>
      </c>
    </row>
    <row r="464" spans="1:7" x14ac:dyDescent="0.25">
      <c r="A464" s="301" t="s">
        <v>2236</v>
      </c>
      <c r="B464" s="149" t="s">
        <v>719</v>
      </c>
      <c r="C464" s="240">
        <v>0.61909648574508236</v>
      </c>
      <c r="G464" s="149"/>
    </row>
    <row r="465" spans="1:7" x14ac:dyDescent="0.25">
      <c r="A465" s="301"/>
      <c r="G465" s="149"/>
    </row>
    <row r="466" spans="1:7" x14ac:dyDescent="0.25">
      <c r="A466" s="301"/>
      <c r="B466" s="170" t="s">
        <v>720</v>
      </c>
      <c r="G466" s="149"/>
    </row>
    <row r="467" spans="1:7" x14ac:dyDescent="0.25">
      <c r="A467" s="301" t="s">
        <v>2237</v>
      </c>
      <c r="B467" s="149" t="s">
        <v>722</v>
      </c>
      <c r="C467" s="330">
        <v>2999.4722268600713</v>
      </c>
      <c r="D467" s="214" t="s">
        <v>1242</v>
      </c>
      <c r="F467" s="210">
        <f>IF($C$475=0,"",IF(C467="[Mark as ND1 if not relevant]","",C467/$C$475))</f>
        <v>0.72750672616511602</v>
      </c>
      <c r="G467" s="210" t="str">
        <f>IF($D$475=0,"",IF(D467="[Mark as ND1 if not relevant]","",D467/$D$475))</f>
        <v/>
      </c>
    </row>
    <row r="468" spans="1:7" x14ac:dyDescent="0.25">
      <c r="A468" s="301" t="s">
        <v>2238</v>
      </c>
      <c r="B468" s="149" t="s">
        <v>724</v>
      </c>
      <c r="C468" s="330">
        <v>470.29379019443928</v>
      </c>
      <c r="D468" s="214" t="s">
        <v>1242</v>
      </c>
      <c r="F468" s="210">
        <f t="shared" ref="F468:F474" si="23">IF($C$475=0,"",IF(C468="[Mark as ND1 if not relevant]","",C468/$C$475))</f>
        <v>0.1140673657773134</v>
      </c>
      <c r="G468" s="210" t="str">
        <f t="shared" ref="G468:G474" si="24">IF($D$475=0,"",IF(D468="[Mark as ND1 if not relevant]","",D468/$D$475))</f>
        <v/>
      </c>
    </row>
    <row r="469" spans="1:7" x14ac:dyDescent="0.25">
      <c r="A469" s="301" t="s">
        <v>2239</v>
      </c>
      <c r="B469" s="149" t="s">
        <v>726</v>
      </c>
      <c r="C469" s="330">
        <v>303.12390419007602</v>
      </c>
      <c r="D469" s="214" t="s">
        <v>1242</v>
      </c>
      <c r="F469" s="210">
        <f t="shared" si="23"/>
        <v>7.3521160551155262E-2</v>
      </c>
      <c r="G469" s="210" t="str">
        <f t="shared" si="24"/>
        <v/>
      </c>
    </row>
    <row r="470" spans="1:7" x14ac:dyDescent="0.25">
      <c r="A470" s="301" t="s">
        <v>2240</v>
      </c>
      <c r="B470" s="149" t="s">
        <v>728</v>
      </c>
      <c r="C470" s="330">
        <v>182.36255484638261</v>
      </c>
      <c r="D470" s="214" t="s">
        <v>1242</v>
      </c>
      <c r="F470" s="210">
        <f t="shared" si="23"/>
        <v>4.4231109747690768E-2</v>
      </c>
      <c r="G470" s="210" t="str">
        <f t="shared" si="24"/>
        <v/>
      </c>
    </row>
    <row r="471" spans="1:7" x14ac:dyDescent="0.25">
      <c r="A471" s="301" t="s">
        <v>2241</v>
      </c>
      <c r="B471" s="149" t="s">
        <v>730</v>
      </c>
      <c r="C471" s="330">
        <v>85.823818003475054</v>
      </c>
      <c r="D471" s="214" t="s">
        <v>1242</v>
      </c>
      <c r="F471" s="210">
        <f t="shared" si="23"/>
        <v>2.0816130352392045E-2</v>
      </c>
      <c r="G471" s="210" t="str">
        <f t="shared" si="24"/>
        <v/>
      </c>
    </row>
    <row r="472" spans="1:7" x14ac:dyDescent="0.25">
      <c r="A472" s="301" t="s">
        <v>2242</v>
      </c>
      <c r="B472" s="149" t="s">
        <v>732</v>
      </c>
      <c r="C472" s="330">
        <v>34.690561456259168</v>
      </c>
      <c r="D472" s="214" t="s">
        <v>1242</v>
      </c>
      <c r="F472" s="210">
        <f t="shared" si="23"/>
        <v>8.4140191623952084E-3</v>
      </c>
      <c r="G472" s="210" t="str">
        <f t="shared" si="24"/>
        <v/>
      </c>
    </row>
    <row r="473" spans="1:7" x14ac:dyDescent="0.25">
      <c r="A473" s="301" t="s">
        <v>2243</v>
      </c>
      <c r="B473" s="149" t="s">
        <v>734</v>
      </c>
      <c r="C473" s="330">
        <v>13.085401731347618</v>
      </c>
      <c r="D473" s="214" t="s">
        <v>1242</v>
      </c>
      <c r="F473" s="210">
        <f t="shared" si="23"/>
        <v>3.1737976064187619E-3</v>
      </c>
      <c r="G473" s="210" t="str">
        <f t="shared" si="24"/>
        <v/>
      </c>
    </row>
    <row r="474" spans="1:7" x14ac:dyDescent="0.25">
      <c r="A474" s="301" t="s">
        <v>2244</v>
      </c>
      <c r="B474" s="149" t="s">
        <v>736</v>
      </c>
      <c r="C474" s="330">
        <v>34.095502487947677</v>
      </c>
      <c r="D474" s="214" t="s">
        <v>1242</v>
      </c>
      <c r="F474" s="210">
        <f t="shared" si="23"/>
        <v>8.2696906375184613E-3</v>
      </c>
      <c r="G474" s="210" t="str">
        <f t="shared" si="24"/>
        <v/>
      </c>
    </row>
    <row r="475" spans="1:7" x14ac:dyDescent="0.25">
      <c r="A475" s="301" t="s">
        <v>2245</v>
      </c>
      <c r="B475" s="179" t="s">
        <v>148</v>
      </c>
      <c r="C475" s="211">
        <f>SUM(C467:C474)</f>
        <v>4122.9477597699988</v>
      </c>
      <c r="D475" s="214">
        <f>SUM(D467:D474)</f>
        <v>0</v>
      </c>
      <c r="F475" s="183">
        <f>SUM(F467:F474)</f>
        <v>1</v>
      </c>
      <c r="G475" s="183">
        <f>SUM(G467:G474)</f>
        <v>0</v>
      </c>
    </row>
    <row r="476" spans="1:7" outlineLevel="1" x14ac:dyDescent="0.25">
      <c r="A476" s="301" t="s">
        <v>2246</v>
      </c>
      <c r="B476" s="166" t="s">
        <v>739</v>
      </c>
      <c r="C476" s="211"/>
      <c r="D476" s="214"/>
      <c r="F476" s="210">
        <f t="shared" ref="F476:F481" si="25">IF($C$475=0,"",IF(C476="[for completion]","",C476/$C$475))</f>
        <v>0</v>
      </c>
      <c r="G476" s="210" t="str">
        <f t="shared" ref="G476:G481" si="26">IF($D$475=0,"",IF(D476="[for completion]","",D476/$D$475))</f>
        <v/>
      </c>
    </row>
    <row r="477" spans="1:7" outlineLevel="1" x14ac:dyDescent="0.25">
      <c r="A477" s="301" t="s">
        <v>2247</v>
      </c>
      <c r="B477" s="166" t="s">
        <v>741</v>
      </c>
      <c r="C477" s="211"/>
      <c r="D477" s="214"/>
      <c r="F477" s="210">
        <f t="shared" si="25"/>
        <v>0</v>
      </c>
      <c r="G477" s="210" t="str">
        <f t="shared" si="26"/>
        <v/>
      </c>
    </row>
    <row r="478" spans="1:7" outlineLevel="1" x14ac:dyDescent="0.25">
      <c r="A478" s="301" t="s">
        <v>2248</v>
      </c>
      <c r="B478" s="166" t="s">
        <v>743</v>
      </c>
      <c r="C478" s="211"/>
      <c r="D478" s="214"/>
      <c r="F478" s="210">
        <f t="shared" si="25"/>
        <v>0</v>
      </c>
      <c r="G478" s="210" t="str">
        <f t="shared" si="26"/>
        <v/>
      </c>
    </row>
    <row r="479" spans="1:7" outlineLevel="1" x14ac:dyDescent="0.25">
      <c r="A479" s="301" t="s">
        <v>2249</v>
      </c>
      <c r="B479" s="166" t="s">
        <v>745</v>
      </c>
      <c r="C479" s="211"/>
      <c r="D479" s="214"/>
      <c r="F479" s="210">
        <f t="shared" si="25"/>
        <v>0</v>
      </c>
      <c r="G479" s="210" t="str">
        <f t="shared" si="26"/>
        <v/>
      </c>
    </row>
    <row r="480" spans="1:7" outlineLevel="1" x14ac:dyDescent="0.25">
      <c r="A480" s="301" t="s">
        <v>2250</v>
      </c>
      <c r="B480" s="166" t="s">
        <v>747</v>
      </c>
      <c r="C480" s="211"/>
      <c r="D480" s="214"/>
      <c r="F480" s="210">
        <f t="shared" si="25"/>
        <v>0</v>
      </c>
      <c r="G480" s="210" t="str">
        <f t="shared" si="26"/>
        <v/>
      </c>
    </row>
    <row r="481" spans="1:7" outlineLevel="1" x14ac:dyDescent="0.25">
      <c r="A481" s="301" t="s">
        <v>2251</v>
      </c>
      <c r="B481" s="166" t="s">
        <v>749</v>
      </c>
      <c r="C481" s="211"/>
      <c r="D481" s="214"/>
      <c r="F481" s="210">
        <f t="shared" si="25"/>
        <v>0</v>
      </c>
      <c r="G481" s="210" t="str">
        <f t="shared" si="26"/>
        <v/>
      </c>
    </row>
    <row r="482" spans="1:7" outlineLevel="1" x14ac:dyDescent="0.25">
      <c r="A482" s="301" t="s">
        <v>2252</v>
      </c>
      <c r="B482" s="166"/>
      <c r="F482" s="210"/>
      <c r="G482" s="210"/>
    </row>
    <row r="483" spans="1:7" outlineLevel="1" x14ac:dyDescent="0.25">
      <c r="A483" s="301" t="s">
        <v>2253</v>
      </c>
      <c r="B483" s="166"/>
      <c r="F483" s="210"/>
      <c r="G483" s="210"/>
    </row>
    <row r="484" spans="1:7" outlineLevel="1" x14ac:dyDescent="0.25">
      <c r="A484" s="301" t="s">
        <v>2254</v>
      </c>
      <c r="B484" s="166"/>
      <c r="F484" s="210"/>
      <c r="G484" s="183"/>
    </row>
    <row r="485" spans="1:7" ht="15" customHeight="1" x14ac:dyDescent="0.25">
      <c r="A485" s="160"/>
      <c r="B485" s="160" t="s">
        <v>2471</v>
      </c>
      <c r="C485" s="160" t="s">
        <v>806</v>
      </c>
      <c r="D485" s="160"/>
      <c r="E485" s="160"/>
      <c r="F485" s="160"/>
      <c r="G485" s="162"/>
    </row>
    <row r="486" spans="1:7" x14ac:dyDescent="0.25">
      <c r="A486" s="301" t="s">
        <v>2530</v>
      </c>
      <c r="B486" s="170" t="s">
        <v>807</v>
      </c>
      <c r="C486" s="240">
        <v>1.2858768043900097E-3</v>
      </c>
      <c r="G486" s="149"/>
    </row>
    <row r="487" spans="1:7" x14ac:dyDescent="0.25">
      <c r="A487" s="301" t="s">
        <v>2531</v>
      </c>
      <c r="B487" s="170" t="s">
        <v>808</v>
      </c>
      <c r="C487" s="240">
        <v>1.8374532279842943E-2</v>
      </c>
      <c r="G487" s="149"/>
    </row>
    <row r="488" spans="1:7" x14ac:dyDescent="0.25">
      <c r="A488" s="301" t="s">
        <v>2532</v>
      </c>
      <c r="B488" s="170" t="s">
        <v>809</v>
      </c>
      <c r="C488" s="240">
        <v>6.6893244607927162E-4</v>
      </c>
      <c r="G488" s="149"/>
    </row>
    <row r="489" spans="1:7" x14ac:dyDescent="0.25">
      <c r="A489" s="301" t="s">
        <v>2533</v>
      </c>
      <c r="B489" s="170" t="s">
        <v>810</v>
      </c>
      <c r="C489" s="240">
        <v>0</v>
      </c>
      <c r="G489" s="149"/>
    </row>
    <row r="490" spans="1:7" x14ac:dyDescent="0.25">
      <c r="A490" s="301" t="s">
        <v>2534</v>
      </c>
      <c r="B490" s="170" t="s">
        <v>811</v>
      </c>
      <c r="C490" s="240">
        <v>1.1060779485244792E-4</v>
      </c>
      <c r="G490" s="149"/>
    </row>
    <row r="491" spans="1:7" x14ac:dyDescent="0.25">
      <c r="A491" s="301" t="s">
        <v>2535</v>
      </c>
      <c r="B491" s="170" t="s">
        <v>812</v>
      </c>
      <c r="C491" s="240">
        <v>3.1812146974017639E-3</v>
      </c>
      <c r="G491" s="149"/>
    </row>
    <row r="492" spans="1:7" x14ac:dyDescent="0.25">
      <c r="A492" s="301" t="s">
        <v>2536</v>
      </c>
      <c r="B492" s="170" t="s">
        <v>813</v>
      </c>
      <c r="C492" s="240">
        <v>3.6033706138514769E-4</v>
      </c>
      <c r="G492" s="149"/>
    </row>
    <row r="493" spans="1:7" s="238" customFormat="1" x14ac:dyDescent="0.25">
      <c r="A493" s="301" t="s">
        <v>2537</v>
      </c>
      <c r="B493" s="223" t="s">
        <v>2269</v>
      </c>
      <c r="C493" s="240">
        <v>9.0353194293391001E-6</v>
      </c>
      <c r="D493" s="239"/>
      <c r="E493" s="239"/>
      <c r="F493" s="239"/>
      <c r="G493" s="239"/>
    </row>
    <row r="494" spans="1:7" s="238" customFormat="1" x14ac:dyDescent="0.25">
      <c r="A494" s="301" t="s">
        <v>2538</v>
      </c>
      <c r="B494" s="223" t="s">
        <v>2270</v>
      </c>
      <c r="C494" s="240">
        <v>0</v>
      </c>
      <c r="D494" s="239"/>
      <c r="E494" s="239"/>
      <c r="F494" s="239"/>
      <c r="G494" s="239"/>
    </row>
    <row r="495" spans="1:7" s="238" customFormat="1" x14ac:dyDescent="0.25">
      <c r="A495" s="301" t="s">
        <v>2539</v>
      </c>
      <c r="B495" s="223" t="s">
        <v>2271</v>
      </c>
      <c r="C495" s="240">
        <v>0</v>
      </c>
      <c r="D495" s="239"/>
      <c r="E495" s="239"/>
      <c r="F495" s="239"/>
      <c r="G495" s="239"/>
    </row>
    <row r="496" spans="1:7" x14ac:dyDescent="0.25">
      <c r="A496" s="301" t="s">
        <v>2540</v>
      </c>
      <c r="B496" s="223" t="s">
        <v>814</v>
      </c>
      <c r="C496" s="240">
        <v>0</v>
      </c>
      <c r="G496" s="149"/>
    </row>
    <row r="497" spans="1:7" x14ac:dyDescent="0.25">
      <c r="A497" s="301" t="s">
        <v>2541</v>
      </c>
      <c r="B497" s="223" t="s">
        <v>815</v>
      </c>
      <c r="C497" s="240">
        <v>0</v>
      </c>
      <c r="G497" s="149"/>
    </row>
    <row r="498" spans="1:7" x14ac:dyDescent="0.25">
      <c r="A498" s="301" t="s">
        <v>2542</v>
      </c>
      <c r="B498" s="223" t="s">
        <v>146</v>
      </c>
      <c r="C498" s="240">
        <f>C499</f>
        <v>0.97600946359661933</v>
      </c>
      <c r="G498" s="149"/>
    </row>
    <row r="499" spans="1:7" outlineLevel="1" x14ac:dyDescent="0.25">
      <c r="A499" s="301" t="s">
        <v>2543</v>
      </c>
      <c r="B499" s="222" t="s">
        <v>2272</v>
      </c>
      <c r="C499" s="240">
        <v>0.97600946359661933</v>
      </c>
      <c r="G499" s="149"/>
    </row>
    <row r="500" spans="1:7" outlineLevel="1" x14ac:dyDescent="0.25">
      <c r="A500" s="301" t="s">
        <v>2544</v>
      </c>
      <c r="B500" s="222" t="s">
        <v>150</v>
      </c>
      <c r="C500" s="183"/>
      <c r="G500" s="149"/>
    </row>
    <row r="501" spans="1:7" outlineLevel="1" x14ac:dyDescent="0.25">
      <c r="A501" s="301" t="s">
        <v>2545</v>
      </c>
      <c r="B501" s="166" t="s">
        <v>150</v>
      </c>
      <c r="C501" s="183"/>
      <c r="G501" s="149"/>
    </row>
    <row r="502" spans="1:7" outlineLevel="1" x14ac:dyDescent="0.25">
      <c r="A502" s="301" t="s">
        <v>2546</v>
      </c>
      <c r="B502" s="166" t="s">
        <v>150</v>
      </c>
      <c r="C502" s="183"/>
      <c r="G502" s="149"/>
    </row>
    <row r="503" spans="1:7" outlineLevel="1" x14ac:dyDescent="0.25">
      <c r="A503" s="301" t="s">
        <v>2547</v>
      </c>
      <c r="B503" s="166" t="s">
        <v>150</v>
      </c>
      <c r="C503" s="183"/>
      <c r="G503" s="149"/>
    </row>
    <row r="504" spans="1:7" outlineLevel="1" x14ac:dyDescent="0.25">
      <c r="A504" s="301" t="s">
        <v>2548</v>
      </c>
      <c r="B504" s="166" t="s">
        <v>150</v>
      </c>
      <c r="C504" s="183"/>
      <c r="G504" s="149"/>
    </row>
    <row r="505" spans="1:7" outlineLevel="1" x14ac:dyDescent="0.25">
      <c r="A505" s="301" t="s">
        <v>2549</v>
      </c>
      <c r="B505" s="166" t="s">
        <v>150</v>
      </c>
      <c r="C505" s="183"/>
      <c r="G505" s="149"/>
    </row>
    <row r="506" spans="1:7" outlineLevel="1" x14ac:dyDescent="0.25">
      <c r="A506" s="301" t="s">
        <v>2550</v>
      </c>
      <c r="B506" s="166" t="s">
        <v>150</v>
      </c>
      <c r="C506" s="183"/>
      <c r="G506" s="149"/>
    </row>
    <row r="507" spans="1:7" outlineLevel="1" x14ac:dyDescent="0.25">
      <c r="A507" s="301" t="s">
        <v>2551</v>
      </c>
      <c r="B507" s="166" t="s">
        <v>150</v>
      </c>
      <c r="C507" s="183"/>
      <c r="G507" s="149"/>
    </row>
    <row r="508" spans="1:7" outlineLevel="1" x14ac:dyDescent="0.25">
      <c r="A508" s="301" t="s">
        <v>2552</v>
      </c>
      <c r="B508" s="166" t="s">
        <v>150</v>
      </c>
      <c r="C508" s="183"/>
      <c r="G508" s="149"/>
    </row>
    <row r="509" spans="1:7" outlineLevel="1" x14ac:dyDescent="0.25">
      <c r="A509" s="301" t="s">
        <v>2553</v>
      </c>
      <c r="B509" s="166" t="s">
        <v>150</v>
      </c>
      <c r="C509" s="183"/>
      <c r="G509" s="149"/>
    </row>
    <row r="510" spans="1:7" outlineLevel="1" x14ac:dyDescent="0.25">
      <c r="A510" s="301" t="s">
        <v>2554</v>
      </c>
      <c r="B510" s="166" t="s">
        <v>150</v>
      </c>
      <c r="C510" s="183"/>
    </row>
    <row r="511" spans="1:7" outlineLevel="1" x14ac:dyDescent="0.25">
      <c r="A511" s="301" t="s">
        <v>2555</v>
      </c>
      <c r="B511" s="166" t="s">
        <v>150</v>
      </c>
      <c r="C511" s="183"/>
    </row>
    <row r="512" spans="1:7" outlineLevel="1" x14ac:dyDescent="0.25">
      <c r="A512" s="301" t="s">
        <v>2556</v>
      </c>
      <c r="B512" s="166" t="s">
        <v>150</v>
      </c>
      <c r="C512" s="183"/>
    </row>
    <row r="513" spans="1:7" s="219" customFormat="1" x14ac:dyDescent="0.25">
      <c r="A513" s="196"/>
      <c r="B513" s="196" t="s">
        <v>2557</v>
      </c>
      <c r="C513" s="160" t="s">
        <v>113</v>
      </c>
      <c r="D513" s="160" t="s">
        <v>1701</v>
      </c>
      <c r="E513" s="160"/>
      <c r="F513" s="160" t="s">
        <v>516</v>
      </c>
      <c r="G513" s="160" t="s">
        <v>2010</v>
      </c>
    </row>
    <row r="514" spans="1:7" s="219" customFormat="1" x14ac:dyDescent="0.25">
      <c r="A514" s="301" t="s">
        <v>2623</v>
      </c>
      <c r="B514" s="302" t="s">
        <v>2738</v>
      </c>
      <c r="C514" s="330">
        <v>163.45905342999998</v>
      </c>
      <c r="D514" s="322">
        <v>16</v>
      </c>
      <c r="E514" s="231"/>
      <c r="F514" s="233">
        <f>IF($C$532=0,"",IF(C514="[for completion]","",IF(C514="","",C514/$C$532)))</f>
        <v>3.9646161667379123E-2</v>
      </c>
      <c r="G514" s="233">
        <f>IF($D$532=0,"",IF(D514="[for completion]","",IF(D514="","",D514/$D$532)))</f>
        <v>2.0408163265306121E-2</v>
      </c>
    </row>
    <row r="515" spans="1:7" s="219" customFormat="1" x14ac:dyDescent="0.25">
      <c r="A515" s="301" t="s">
        <v>2624</v>
      </c>
      <c r="B515" s="302" t="s">
        <v>2739</v>
      </c>
      <c r="C515" s="330">
        <v>20.482148859999999</v>
      </c>
      <c r="D515" s="322">
        <v>3</v>
      </c>
      <c r="E515" s="231"/>
      <c r="F515" s="233">
        <f t="shared" ref="F515:F531" si="27">IF($C$532=0,"",IF(C515="[for completion]","",IF(C515="","",C515/$C$532)))</f>
        <v>4.9678409850001598E-3</v>
      </c>
      <c r="G515" s="233">
        <f t="shared" ref="G515:G531" si="28">IF($D$532=0,"",IF(D515="[for completion]","",IF(D515="","",D515/$D$532)))</f>
        <v>3.8265306122448979E-3</v>
      </c>
    </row>
    <row r="516" spans="1:7" s="219" customFormat="1" x14ac:dyDescent="0.25">
      <c r="A516" s="301" t="s">
        <v>2625</v>
      </c>
      <c r="B516" s="302" t="s">
        <v>2740</v>
      </c>
      <c r="C516" s="330">
        <v>51.057073700000004</v>
      </c>
      <c r="D516" s="322">
        <v>14</v>
      </c>
      <c r="E516" s="231"/>
      <c r="F516" s="233">
        <f t="shared" si="27"/>
        <v>1.2383633428052031E-2</v>
      </c>
      <c r="G516" s="233">
        <f t="shared" si="28"/>
        <v>1.7857142857142856E-2</v>
      </c>
    </row>
    <row r="517" spans="1:7" s="219" customFormat="1" x14ac:dyDescent="0.25">
      <c r="A517" s="301" t="s">
        <v>2626</v>
      </c>
      <c r="B517" s="302" t="s">
        <v>2741</v>
      </c>
      <c r="C517" s="330">
        <v>138.17346915000002</v>
      </c>
      <c r="D517" s="322">
        <v>18</v>
      </c>
      <c r="E517" s="231"/>
      <c r="F517" s="233">
        <f t="shared" si="27"/>
        <v>3.3513271862971185E-2</v>
      </c>
      <c r="G517" s="233">
        <f t="shared" si="28"/>
        <v>2.2959183673469389E-2</v>
      </c>
    </row>
    <row r="518" spans="1:7" s="219" customFormat="1" x14ac:dyDescent="0.25">
      <c r="A518" s="301" t="s">
        <v>2627</v>
      </c>
      <c r="B518" s="302" t="s">
        <v>2742</v>
      </c>
      <c r="C518" s="330">
        <v>19.707220939999999</v>
      </c>
      <c r="D518" s="322">
        <v>8</v>
      </c>
      <c r="E518" s="231"/>
      <c r="F518" s="233">
        <f t="shared" si="27"/>
        <v>4.7798861611332601E-3</v>
      </c>
      <c r="G518" s="233">
        <f t="shared" si="28"/>
        <v>1.020408163265306E-2</v>
      </c>
    </row>
    <row r="519" spans="1:7" s="219" customFormat="1" x14ac:dyDescent="0.25">
      <c r="A519" s="301" t="s">
        <v>2628</v>
      </c>
      <c r="B519" s="302" t="s">
        <v>2743</v>
      </c>
      <c r="C519" s="330">
        <v>3.9921184900000002</v>
      </c>
      <c r="D519" s="322">
        <v>3</v>
      </c>
      <c r="E519" s="231"/>
      <c r="F519" s="233">
        <f t="shared" si="27"/>
        <v>9.6826802632655768E-4</v>
      </c>
      <c r="G519" s="233">
        <f t="shared" si="28"/>
        <v>3.8265306122448979E-3</v>
      </c>
    </row>
    <row r="520" spans="1:7" s="219" customFormat="1" x14ac:dyDescent="0.25">
      <c r="A520" s="301" t="s">
        <v>2629</v>
      </c>
      <c r="B520" s="302" t="s">
        <v>2744</v>
      </c>
      <c r="C520" s="330">
        <v>54.573018300000001</v>
      </c>
      <c r="D520" s="322">
        <v>8</v>
      </c>
      <c r="E520" s="231"/>
      <c r="F520" s="233">
        <f t="shared" si="27"/>
        <v>1.3236407900313628E-2</v>
      </c>
      <c r="G520" s="233">
        <f t="shared" si="28"/>
        <v>1.020408163265306E-2</v>
      </c>
    </row>
    <row r="521" spans="1:7" s="219" customFormat="1" x14ac:dyDescent="0.25">
      <c r="A521" s="301" t="s">
        <v>2630</v>
      </c>
      <c r="B521" s="302" t="s">
        <v>2745</v>
      </c>
      <c r="C521" s="330">
        <v>1072.8747634099996</v>
      </c>
      <c r="D521" s="322">
        <v>49</v>
      </c>
      <c r="E521" s="231"/>
      <c r="F521" s="233">
        <f t="shared" si="27"/>
        <v>0.26022031466870932</v>
      </c>
      <c r="G521" s="233">
        <f t="shared" si="28"/>
        <v>6.25E-2</v>
      </c>
    </row>
    <row r="522" spans="1:7" s="219" customFormat="1" x14ac:dyDescent="0.25">
      <c r="A522" s="301" t="s">
        <v>2631</v>
      </c>
      <c r="B522" s="302" t="s">
        <v>2746</v>
      </c>
      <c r="C522" s="330">
        <v>241.70474907999997</v>
      </c>
      <c r="D522" s="322">
        <v>31</v>
      </c>
      <c r="E522" s="231"/>
      <c r="F522" s="233">
        <f t="shared" si="27"/>
        <v>5.862425700331541E-2</v>
      </c>
      <c r="G522" s="233">
        <f t="shared" si="28"/>
        <v>3.9540816326530615E-2</v>
      </c>
    </row>
    <row r="523" spans="1:7" s="219" customFormat="1" x14ac:dyDescent="0.25">
      <c r="A523" s="301" t="s">
        <v>2632</v>
      </c>
      <c r="B523" s="302" t="s">
        <v>2747</v>
      </c>
      <c r="C523" s="330">
        <v>864.72590342999968</v>
      </c>
      <c r="D523" s="322">
        <v>135</v>
      </c>
      <c r="E523" s="231"/>
      <c r="F523" s="233">
        <f t="shared" si="27"/>
        <v>0.20973486782142464</v>
      </c>
      <c r="G523" s="233">
        <f t="shared" si="28"/>
        <v>0.17219387755102042</v>
      </c>
    </row>
    <row r="524" spans="1:7" s="219" customFormat="1" x14ac:dyDescent="0.25">
      <c r="A524" s="301" t="s">
        <v>2633</v>
      </c>
      <c r="B524" s="302" t="s">
        <v>2748</v>
      </c>
      <c r="C524" s="330">
        <v>824.33852885999988</v>
      </c>
      <c r="D524" s="322">
        <v>141</v>
      </c>
      <c r="E524" s="231"/>
      <c r="F524" s="233">
        <f t="shared" si="27"/>
        <v>0.19993911562585162</v>
      </c>
      <c r="G524" s="233">
        <f t="shared" si="28"/>
        <v>0.1798469387755102</v>
      </c>
    </row>
    <row r="525" spans="1:7" s="219" customFormat="1" x14ac:dyDescent="0.25">
      <c r="A525" s="301" t="s">
        <v>2634</v>
      </c>
      <c r="B525" s="302" t="s">
        <v>2749</v>
      </c>
      <c r="C525" s="330">
        <v>352.93874213000015</v>
      </c>
      <c r="D525" s="322">
        <v>59</v>
      </c>
      <c r="E525" s="231"/>
      <c r="F525" s="233">
        <f t="shared" si="27"/>
        <v>8.5603496016570677E-2</v>
      </c>
      <c r="G525" s="233">
        <f t="shared" si="28"/>
        <v>7.5255102040816327E-2</v>
      </c>
    </row>
    <row r="526" spans="1:7" s="219" customFormat="1" x14ac:dyDescent="0.25">
      <c r="A526" s="301" t="s">
        <v>2635</v>
      </c>
      <c r="B526" s="302" t="s">
        <v>2750</v>
      </c>
      <c r="C526" s="330">
        <v>105.71017955000001</v>
      </c>
      <c r="D526" s="322">
        <v>24</v>
      </c>
      <c r="E526" s="231"/>
      <c r="F526" s="233">
        <f t="shared" si="27"/>
        <v>2.5639466156102131E-2</v>
      </c>
      <c r="G526" s="233">
        <f t="shared" si="28"/>
        <v>3.0612244897959183E-2</v>
      </c>
    </row>
    <row r="527" spans="1:7" s="219" customFormat="1" x14ac:dyDescent="0.25">
      <c r="A527" s="301" t="s">
        <v>2636</v>
      </c>
      <c r="B527" s="302" t="s">
        <v>2751</v>
      </c>
      <c r="C527" s="330">
        <v>26.330088839999998</v>
      </c>
      <c r="D527" s="322">
        <v>12</v>
      </c>
      <c r="E527" s="231"/>
      <c r="F527" s="233">
        <f t="shared" si="27"/>
        <v>6.3862290705979825E-3</v>
      </c>
      <c r="G527" s="233">
        <f t="shared" si="28"/>
        <v>1.5306122448979591E-2</v>
      </c>
    </row>
    <row r="528" spans="1:7" s="219" customFormat="1" x14ac:dyDescent="0.25">
      <c r="A528" s="301" t="s">
        <v>2637</v>
      </c>
      <c r="B528" s="302"/>
      <c r="C528" s="330"/>
      <c r="D528" s="322"/>
      <c r="E528" s="231"/>
      <c r="F528" s="233" t="str">
        <f t="shared" si="27"/>
        <v/>
      </c>
      <c r="G528" s="233" t="str">
        <f t="shared" si="28"/>
        <v/>
      </c>
    </row>
    <row r="529" spans="1:7" s="219" customFormat="1" x14ac:dyDescent="0.25">
      <c r="A529" s="301" t="s">
        <v>2638</v>
      </c>
      <c r="B529" s="302"/>
      <c r="C529" s="330"/>
      <c r="D529" s="322"/>
      <c r="E529" s="231"/>
      <c r="F529" s="233" t="str">
        <f t="shared" si="27"/>
        <v/>
      </c>
      <c r="G529" s="233" t="str">
        <f t="shared" si="28"/>
        <v/>
      </c>
    </row>
    <row r="530" spans="1:7" s="219" customFormat="1" x14ac:dyDescent="0.25">
      <c r="A530" s="301" t="s">
        <v>2639</v>
      </c>
      <c r="B530" s="302"/>
      <c r="C530" s="330"/>
      <c r="D530" s="322"/>
      <c r="E530" s="231"/>
      <c r="F530" s="233" t="str">
        <f t="shared" si="27"/>
        <v/>
      </c>
      <c r="G530" s="233" t="str">
        <f t="shared" si="28"/>
        <v/>
      </c>
    </row>
    <row r="531" spans="1:7" s="219" customFormat="1" x14ac:dyDescent="0.25">
      <c r="A531" s="301" t="s">
        <v>2640</v>
      </c>
      <c r="B531" s="302" t="s">
        <v>2093</v>
      </c>
      <c r="C531" s="330">
        <f>C570-C514-C515-C516-C517-C518-C519-C520-C521-C522-C523-C524-C525-C526-C527</f>
        <v>182.88070160000066</v>
      </c>
      <c r="D531" s="330">
        <f>D570-D514-D515-D516-D517-D518-D519-D520-D521-D522-D523-D524-D525-D526-D527</f>
        <v>263</v>
      </c>
      <c r="E531" s="231"/>
      <c r="F531" s="233">
        <f t="shared" si="27"/>
        <v>4.4356783606252323E-2</v>
      </c>
      <c r="G531" s="233">
        <f t="shared" si="28"/>
        <v>0.33545918367346939</v>
      </c>
    </row>
    <row r="532" spans="1:7" s="219" customFormat="1" x14ac:dyDescent="0.25">
      <c r="A532" s="301" t="s">
        <v>2641</v>
      </c>
      <c r="B532" s="230" t="s">
        <v>148</v>
      </c>
      <c r="C532" s="276">
        <f>SUM(C514:C531)</f>
        <v>4122.9477597699997</v>
      </c>
      <c r="D532" s="286">
        <f>SUM(D514:D531)</f>
        <v>784</v>
      </c>
      <c r="E532" s="231"/>
      <c r="F532" s="240">
        <f>SUM(F514:F531)</f>
        <v>1</v>
      </c>
      <c r="G532" s="240">
        <f>SUM(G514:G531)</f>
        <v>1</v>
      </c>
    </row>
    <row r="533" spans="1:7" s="219" customFormat="1" x14ac:dyDescent="0.25">
      <c r="A533" s="301" t="s">
        <v>2642</v>
      </c>
      <c r="B533" s="230"/>
      <c r="C533" s="229"/>
      <c r="D533" s="229"/>
      <c r="E533" s="231"/>
      <c r="F533" s="231"/>
      <c r="G533" s="231"/>
    </row>
    <row r="534" spans="1:7" s="219" customFormat="1" x14ac:dyDescent="0.25">
      <c r="A534" s="301" t="s">
        <v>2643</v>
      </c>
      <c r="B534" s="230"/>
      <c r="C534" s="229"/>
      <c r="D534" s="229"/>
      <c r="E534" s="231"/>
      <c r="F534" s="231"/>
      <c r="G534" s="231"/>
    </row>
    <row r="535" spans="1:7" s="219" customFormat="1" x14ac:dyDescent="0.25">
      <c r="A535" s="301" t="s">
        <v>2644</v>
      </c>
      <c r="B535" s="230"/>
      <c r="C535" s="229"/>
      <c r="D535" s="229"/>
      <c r="E535" s="231"/>
      <c r="F535" s="231"/>
      <c r="G535" s="231"/>
    </row>
    <row r="536" spans="1:7" s="234" customFormat="1" x14ac:dyDescent="0.25">
      <c r="A536" s="196"/>
      <c r="B536" s="196" t="s">
        <v>2558</v>
      </c>
      <c r="C536" s="160" t="s">
        <v>113</v>
      </c>
      <c r="D536" s="160" t="s">
        <v>1701</v>
      </c>
      <c r="E536" s="160"/>
      <c r="F536" s="160" t="s">
        <v>516</v>
      </c>
      <c r="G536" s="160" t="s">
        <v>2010</v>
      </c>
    </row>
    <row r="537" spans="1:7" s="234" customFormat="1" x14ac:dyDescent="0.25">
      <c r="A537" s="301" t="s">
        <v>2645</v>
      </c>
      <c r="B537" s="302" t="s">
        <v>2752</v>
      </c>
      <c r="C537" s="330">
        <v>163.45905342999998</v>
      </c>
      <c r="D537" s="322">
        <v>16</v>
      </c>
      <c r="E537" s="246"/>
      <c r="F537" s="233">
        <f>IF($C$555=0,"",IF(C537="[for completion]","",IF(C537="","",C537/$C$555)))</f>
        <v>3.9646161667379123E-2</v>
      </c>
      <c r="G537" s="233">
        <f>IF($D$555=0,"",IF(D537="[for completion]","",IF(D537="","",D537/$D$555)))</f>
        <v>2.0408163265306121E-2</v>
      </c>
    </row>
    <row r="538" spans="1:7" s="234" customFormat="1" x14ac:dyDescent="0.25">
      <c r="A538" s="301" t="s">
        <v>2646</v>
      </c>
      <c r="B538" s="302" t="s">
        <v>2753</v>
      </c>
      <c r="C538" s="330">
        <v>20.482148859999999</v>
      </c>
      <c r="D538" s="322">
        <v>3</v>
      </c>
      <c r="E538" s="246"/>
      <c r="F538" s="233">
        <f t="shared" ref="F538:F554" si="29">IF($C$555=0,"",IF(C538="[for completion]","",IF(C538="","",C538/$C$555)))</f>
        <v>4.9678409850001598E-3</v>
      </c>
      <c r="G538" s="233">
        <f t="shared" ref="G538:G554" si="30">IF($D$555=0,"",IF(D538="[for completion]","",IF(D538="","",D538/$D$555)))</f>
        <v>3.8265306122448979E-3</v>
      </c>
    </row>
    <row r="539" spans="1:7" s="234" customFormat="1" x14ac:dyDescent="0.25">
      <c r="A539" s="301" t="s">
        <v>2647</v>
      </c>
      <c r="B539" s="302" t="s">
        <v>2754</v>
      </c>
      <c r="C539" s="330">
        <v>51.057073700000004</v>
      </c>
      <c r="D539" s="322">
        <v>14</v>
      </c>
      <c r="E539" s="246"/>
      <c r="F539" s="233">
        <f t="shared" si="29"/>
        <v>1.2383633428052031E-2</v>
      </c>
      <c r="G539" s="233">
        <f t="shared" si="30"/>
        <v>1.7857142857142856E-2</v>
      </c>
    </row>
    <row r="540" spans="1:7" s="234" customFormat="1" x14ac:dyDescent="0.25">
      <c r="A540" s="301" t="s">
        <v>2648</v>
      </c>
      <c r="B540" s="302" t="s">
        <v>2755</v>
      </c>
      <c r="C540" s="330">
        <v>138.17346915000002</v>
      </c>
      <c r="D540" s="322">
        <v>18</v>
      </c>
      <c r="E540" s="246"/>
      <c r="F540" s="233">
        <f t="shared" si="29"/>
        <v>3.3513271862971185E-2</v>
      </c>
      <c r="G540" s="233">
        <f t="shared" si="30"/>
        <v>2.2959183673469389E-2</v>
      </c>
    </row>
    <row r="541" spans="1:7" s="234" customFormat="1" x14ac:dyDescent="0.25">
      <c r="A541" s="301" t="s">
        <v>2649</v>
      </c>
      <c r="B541" s="302" t="s">
        <v>2756</v>
      </c>
      <c r="C541" s="330">
        <v>19.707220939999999</v>
      </c>
      <c r="D541" s="322">
        <v>8</v>
      </c>
      <c r="E541" s="246"/>
      <c r="F541" s="233">
        <f t="shared" si="29"/>
        <v>4.7798861611332601E-3</v>
      </c>
      <c r="G541" s="233">
        <f t="shared" si="30"/>
        <v>1.020408163265306E-2</v>
      </c>
    </row>
    <row r="542" spans="1:7" s="234" customFormat="1" x14ac:dyDescent="0.25">
      <c r="A542" s="301" t="s">
        <v>2650</v>
      </c>
      <c r="B542" s="302" t="s">
        <v>2757</v>
      </c>
      <c r="C542" s="330">
        <v>3.9921184900000002</v>
      </c>
      <c r="D542" s="322">
        <v>3</v>
      </c>
      <c r="E542" s="246"/>
      <c r="F542" s="233">
        <f t="shared" si="29"/>
        <v>9.6826802632655768E-4</v>
      </c>
      <c r="G542" s="233">
        <f t="shared" si="30"/>
        <v>3.8265306122448979E-3</v>
      </c>
    </row>
    <row r="543" spans="1:7" s="234" customFormat="1" x14ac:dyDescent="0.25">
      <c r="A543" s="301" t="s">
        <v>2651</v>
      </c>
      <c r="B543" s="302" t="s">
        <v>2758</v>
      </c>
      <c r="C543" s="330">
        <v>54.573018300000001</v>
      </c>
      <c r="D543" s="322">
        <v>8</v>
      </c>
      <c r="E543" s="246"/>
      <c r="F543" s="233">
        <f t="shared" si="29"/>
        <v>1.3236407900313628E-2</v>
      </c>
      <c r="G543" s="233">
        <f t="shared" si="30"/>
        <v>1.020408163265306E-2</v>
      </c>
    </row>
    <row r="544" spans="1:7" s="234" customFormat="1" x14ac:dyDescent="0.25">
      <c r="A544" s="301" t="s">
        <v>2652</v>
      </c>
      <c r="B544" s="302" t="s">
        <v>2759</v>
      </c>
      <c r="C544" s="330">
        <v>1072.8747634099996</v>
      </c>
      <c r="D544" s="322">
        <v>49</v>
      </c>
      <c r="E544" s="246"/>
      <c r="F544" s="233">
        <f t="shared" si="29"/>
        <v>0.26022031466870932</v>
      </c>
      <c r="G544" s="233">
        <f t="shared" si="30"/>
        <v>6.25E-2</v>
      </c>
    </row>
    <row r="545" spans="1:7" s="234" customFormat="1" x14ac:dyDescent="0.25">
      <c r="A545" s="301" t="s">
        <v>2653</v>
      </c>
      <c r="B545" s="302" t="s">
        <v>2760</v>
      </c>
      <c r="C545" s="330">
        <v>241.70474907999997</v>
      </c>
      <c r="D545" s="322">
        <v>31</v>
      </c>
      <c r="E545" s="246"/>
      <c r="F545" s="233">
        <f t="shared" si="29"/>
        <v>5.862425700331541E-2</v>
      </c>
      <c r="G545" s="233">
        <f t="shared" si="30"/>
        <v>3.9540816326530615E-2</v>
      </c>
    </row>
    <row r="546" spans="1:7" s="234" customFormat="1" x14ac:dyDescent="0.25">
      <c r="A546" s="301" t="s">
        <v>2654</v>
      </c>
      <c r="B546" s="302" t="s">
        <v>2761</v>
      </c>
      <c r="C546" s="330">
        <v>864.72590342999968</v>
      </c>
      <c r="D546" s="322">
        <v>135</v>
      </c>
      <c r="E546" s="246"/>
      <c r="F546" s="233">
        <f t="shared" si="29"/>
        <v>0.20973486782142464</v>
      </c>
      <c r="G546" s="233">
        <f t="shared" si="30"/>
        <v>0.17219387755102042</v>
      </c>
    </row>
    <row r="547" spans="1:7" s="234" customFormat="1" x14ac:dyDescent="0.25">
      <c r="A547" s="301" t="s">
        <v>2655</v>
      </c>
      <c r="B547" s="302" t="s">
        <v>2762</v>
      </c>
      <c r="C547" s="330">
        <v>824.33852885999988</v>
      </c>
      <c r="D547" s="322">
        <v>141</v>
      </c>
      <c r="E547" s="246"/>
      <c r="F547" s="233">
        <f t="shared" si="29"/>
        <v>0.19993911562585162</v>
      </c>
      <c r="G547" s="233">
        <f t="shared" si="30"/>
        <v>0.1798469387755102</v>
      </c>
    </row>
    <row r="548" spans="1:7" s="234" customFormat="1" x14ac:dyDescent="0.25">
      <c r="A548" s="301" t="s">
        <v>2656</v>
      </c>
      <c r="B548" s="302" t="s">
        <v>2763</v>
      </c>
      <c r="C548" s="330">
        <v>352.93874213000015</v>
      </c>
      <c r="D548" s="322">
        <v>59</v>
      </c>
      <c r="E548" s="246"/>
      <c r="F548" s="233">
        <f t="shared" si="29"/>
        <v>8.5603496016570677E-2</v>
      </c>
      <c r="G548" s="233">
        <f t="shared" si="30"/>
        <v>7.5255102040816327E-2</v>
      </c>
    </row>
    <row r="549" spans="1:7" s="234" customFormat="1" x14ac:dyDescent="0.25">
      <c r="A549" s="301" t="s">
        <v>2657</v>
      </c>
      <c r="B549" s="302" t="s">
        <v>2764</v>
      </c>
      <c r="C549" s="330">
        <v>105.71017955000001</v>
      </c>
      <c r="D549" s="322">
        <v>24</v>
      </c>
      <c r="E549" s="246"/>
      <c r="F549" s="233">
        <f t="shared" si="29"/>
        <v>2.5639466156102131E-2</v>
      </c>
      <c r="G549" s="233">
        <f t="shared" si="30"/>
        <v>3.0612244897959183E-2</v>
      </c>
    </row>
    <row r="550" spans="1:7" s="234" customFormat="1" x14ac:dyDescent="0.25">
      <c r="A550" s="301" t="s">
        <v>2658</v>
      </c>
      <c r="B550" s="302" t="s">
        <v>2765</v>
      </c>
      <c r="C550" s="330">
        <v>26.330088839999998</v>
      </c>
      <c r="D550" s="322">
        <v>12</v>
      </c>
      <c r="E550" s="246"/>
      <c r="F550" s="233">
        <f t="shared" si="29"/>
        <v>6.3862290705979825E-3</v>
      </c>
      <c r="G550" s="233">
        <f t="shared" si="30"/>
        <v>1.5306122448979591E-2</v>
      </c>
    </row>
    <row r="551" spans="1:7" s="234" customFormat="1" x14ac:dyDescent="0.25">
      <c r="A551" s="301" t="s">
        <v>2659</v>
      </c>
      <c r="B551" s="302" t="s">
        <v>608</v>
      </c>
      <c r="C551" s="330"/>
      <c r="D551" s="322"/>
      <c r="E551" s="246"/>
      <c r="F551" s="233" t="str">
        <f t="shared" si="29"/>
        <v/>
      </c>
      <c r="G551" s="233" t="str">
        <f t="shared" si="30"/>
        <v/>
      </c>
    </row>
    <row r="552" spans="1:7" s="234" customFormat="1" x14ac:dyDescent="0.25">
      <c r="A552" s="301" t="s">
        <v>2660</v>
      </c>
      <c r="B552" s="302" t="s">
        <v>608</v>
      </c>
      <c r="C552" s="330"/>
      <c r="D552" s="322"/>
      <c r="E552" s="246"/>
      <c r="F552" s="233" t="str">
        <f t="shared" si="29"/>
        <v/>
      </c>
      <c r="G552" s="233" t="str">
        <f t="shared" si="30"/>
        <v/>
      </c>
    </row>
    <row r="553" spans="1:7" s="234" customFormat="1" x14ac:dyDescent="0.25">
      <c r="A553" s="301" t="s">
        <v>2661</v>
      </c>
      <c r="B553" s="302" t="s">
        <v>608</v>
      </c>
      <c r="C553" s="330"/>
      <c r="D553" s="322"/>
      <c r="E553" s="246"/>
      <c r="F553" s="233" t="str">
        <f t="shared" si="29"/>
        <v/>
      </c>
      <c r="G553" s="233" t="str">
        <f t="shared" si="30"/>
        <v/>
      </c>
    </row>
    <row r="554" spans="1:7" s="234" customFormat="1" x14ac:dyDescent="0.25">
      <c r="A554" s="301" t="s">
        <v>2662</v>
      </c>
      <c r="B554" s="302" t="s">
        <v>2093</v>
      </c>
      <c r="C554" s="330">
        <f>C570-C537-C538-C539-C540-C541-C542-C543-C544-C545-C546-C547-C548-C549-C550</f>
        <v>182.88070160000066</v>
      </c>
      <c r="D554" s="330">
        <f>D570-D537-D538-D539-D540-D541-D542-D543-D544-D545-D546-D547-D548-D549-D550</f>
        <v>263</v>
      </c>
      <c r="E554" s="246"/>
      <c r="F554" s="233">
        <f t="shared" si="29"/>
        <v>4.4356783606252323E-2</v>
      </c>
      <c r="G554" s="233">
        <f t="shared" si="30"/>
        <v>0.33545918367346939</v>
      </c>
    </row>
    <row r="555" spans="1:7" s="234" customFormat="1" x14ac:dyDescent="0.25">
      <c r="A555" s="301" t="s">
        <v>2663</v>
      </c>
      <c r="B555" s="245" t="s">
        <v>148</v>
      </c>
      <c r="C555" s="276">
        <f>SUM(C537:C554)</f>
        <v>4122.9477597699997</v>
      </c>
      <c r="D555" s="286">
        <f>SUM(D537:D554)</f>
        <v>784</v>
      </c>
      <c r="E555" s="246"/>
      <c r="F555" s="240">
        <f>SUM(F537:F554)</f>
        <v>1</v>
      </c>
      <c r="G555" s="240">
        <f>SUM(G537:G554)</f>
        <v>1</v>
      </c>
    </row>
    <row r="556" spans="1:7" s="234" customFormat="1" x14ac:dyDescent="0.25">
      <c r="A556" s="301" t="s">
        <v>2664</v>
      </c>
      <c r="B556" s="245"/>
      <c r="C556" s="243"/>
      <c r="D556" s="243"/>
      <c r="E556" s="246"/>
      <c r="F556" s="246"/>
      <c r="G556" s="246"/>
    </row>
    <row r="557" spans="1:7" s="234" customFormat="1" x14ac:dyDescent="0.25">
      <c r="A557" s="301" t="s">
        <v>2665</v>
      </c>
      <c r="B557" s="245"/>
      <c r="C557" s="243"/>
      <c r="D557" s="243"/>
      <c r="E557" s="246"/>
      <c r="F557" s="246"/>
      <c r="G557" s="246"/>
    </row>
    <row r="558" spans="1:7" s="234" customFormat="1" x14ac:dyDescent="0.25">
      <c r="A558" s="301" t="s">
        <v>2666</v>
      </c>
      <c r="B558" s="245"/>
      <c r="C558" s="243"/>
      <c r="D558" s="243"/>
      <c r="E558" s="246"/>
      <c r="F558" s="246"/>
      <c r="G558" s="246"/>
    </row>
    <row r="559" spans="1:7" s="219" customFormat="1" x14ac:dyDescent="0.25">
      <c r="A559" s="196"/>
      <c r="B559" s="196" t="s">
        <v>2559</v>
      </c>
      <c r="C559" s="160" t="s">
        <v>113</v>
      </c>
      <c r="D559" s="160" t="s">
        <v>1701</v>
      </c>
      <c r="E559" s="160"/>
      <c r="F559" s="160" t="s">
        <v>516</v>
      </c>
      <c r="G559" s="160" t="s">
        <v>2010</v>
      </c>
    </row>
    <row r="560" spans="1:7" s="219" customFormat="1" x14ac:dyDescent="0.25">
      <c r="A560" s="301" t="s">
        <v>2667</v>
      </c>
      <c r="B560" s="308" t="s">
        <v>1691</v>
      </c>
      <c r="C560" s="330">
        <v>380.99519141000007</v>
      </c>
      <c r="D560" s="322">
        <v>146</v>
      </c>
      <c r="E560" s="231"/>
      <c r="F560" s="233">
        <f>IF($C$570=0,"",IF(C560="[for completion]","",IF(C560="","",C560/$C$570)))</f>
        <v>9.2408445027509653E-2</v>
      </c>
      <c r="G560" s="233">
        <f>IF($D$570=0,"",IF(D560="[for completion]","",IF(D560="","",D560/$D$570)))</f>
        <v>0.18622448979591838</v>
      </c>
    </row>
    <row r="561" spans="1:7" s="219" customFormat="1" x14ac:dyDescent="0.25">
      <c r="A561" s="301" t="s">
        <v>2668</v>
      </c>
      <c r="B561" s="308" t="s">
        <v>1692</v>
      </c>
      <c r="C561" s="330">
        <v>275.65843619000003</v>
      </c>
      <c r="D561" s="322">
        <v>66</v>
      </c>
      <c r="E561" s="231"/>
      <c r="F561" s="233">
        <f t="shared" ref="F561:F569" si="31">IF($C$570=0,"",IF(C561="[for completion]","",IF(C561="","",C561/$C$570)))</f>
        <v>6.685955104252346E-2</v>
      </c>
      <c r="G561" s="233">
        <f t="shared" ref="G561:G569" si="32">IF($D$570=0,"",IF(D561="[for completion]","",IF(D561="","",D561/$D$570)))</f>
        <v>8.4183673469387751E-2</v>
      </c>
    </row>
    <row r="562" spans="1:7" s="219" customFormat="1" x14ac:dyDescent="0.25">
      <c r="A562" s="301" t="s">
        <v>2669</v>
      </c>
      <c r="B562" s="308" t="s">
        <v>2381</v>
      </c>
      <c r="C562" s="330">
        <v>258.13123703000002</v>
      </c>
      <c r="D562" s="322">
        <v>30</v>
      </c>
      <c r="E562" s="231"/>
      <c r="F562" s="233">
        <f t="shared" si="31"/>
        <v>6.2608418071346109E-2</v>
      </c>
      <c r="G562" s="233">
        <f t="shared" si="32"/>
        <v>3.826530612244898E-2</v>
      </c>
    </row>
    <row r="563" spans="1:7" s="219" customFormat="1" x14ac:dyDescent="0.25">
      <c r="A563" s="301" t="s">
        <v>2670</v>
      </c>
      <c r="B563" s="308" t="s">
        <v>1693</v>
      </c>
      <c r="C563" s="330">
        <v>332.59136113</v>
      </c>
      <c r="D563" s="322">
        <v>40</v>
      </c>
      <c r="E563" s="231"/>
      <c r="F563" s="233">
        <f t="shared" si="31"/>
        <v>8.0668342290263151E-2</v>
      </c>
      <c r="G563" s="233">
        <f t="shared" si="32"/>
        <v>5.1020408163265307E-2</v>
      </c>
    </row>
    <row r="564" spans="1:7" s="219" customFormat="1" x14ac:dyDescent="0.25">
      <c r="A564" s="301" t="s">
        <v>2671</v>
      </c>
      <c r="B564" s="308" t="s">
        <v>1694</v>
      </c>
      <c r="C564" s="330">
        <v>183.94401063000001</v>
      </c>
      <c r="D564" s="322">
        <v>32</v>
      </c>
      <c r="E564" s="231"/>
      <c r="F564" s="233">
        <f t="shared" si="31"/>
        <v>4.461468380095638E-2</v>
      </c>
      <c r="G564" s="233">
        <f t="shared" si="32"/>
        <v>4.0816326530612242E-2</v>
      </c>
    </row>
    <row r="565" spans="1:7" s="219" customFormat="1" x14ac:dyDescent="0.25">
      <c r="A565" s="301" t="s">
        <v>2672</v>
      </c>
      <c r="B565" s="308" t="s">
        <v>1695</v>
      </c>
      <c r="C565" s="330">
        <v>131.81247952999999</v>
      </c>
      <c r="D565" s="322">
        <v>29</v>
      </c>
      <c r="E565" s="231"/>
      <c r="F565" s="233">
        <f t="shared" si="31"/>
        <v>3.1970446197783789E-2</v>
      </c>
      <c r="G565" s="233">
        <f t="shared" si="32"/>
        <v>3.6989795918367346E-2</v>
      </c>
    </row>
    <row r="566" spans="1:7" s="219" customFormat="1" x14ac:dyDescent="0.25">
      <c r="A566" s="301" t="s">
        <v>2673</v>
      </c>
      <c r="B566" s="308" t="s">
        <v>1696</v>
      </c>
      <c r="C566" s="330">
        <v>106.32601087</v>
      </c>
      <c r="D566" s="322">
        <v>25</v>
      </c>
      <c r="E566" s="231"/>
      <c r="F566" s="233">
        <f t="shared" si="31"/>
        <v>2.5788832909183268E-2</v>
      </c>
      <c r="G566" s="233">
        <f t="shared" si="32"/>
        <v>3.1887755102040817E-2</v>
      </c>
    </row>
    <row r="567" spans="1:7" s="219" customFormat="1" x14ac:dyDescent="0.25">
      <c r="A567" s="301" t="s">
        <v>2674</v>
      </c>
      <c r="B567" s="308" t="s">
        <v>1697</v>
      </c>
      <c r="C567" s="330">
        <v>41.948464450000003</v>
      </c>
      <c r="D567" s="322">
        <v>9</v>
      </c>
      <c r="E567" s="231"/>
      <c r="F567" s="233">
        <f t="shared" si="31"/>
        <v>1.0174386602545776E-2</v>
      </c>
      <c r="G567" s="233">
        <f t="shared" si="32"/>
        <v>1.1479591836734694E-2</v>
      </c>
    </row>
    <row r="568" spans="1:7" s="219" customFormat="1" x14ac:dyDescent="0.25">
      <c r="A568" s="301" t="s">
        <v>2675</v>
      </c>
      <c r="B568" s="308" t="s">
        <v>1698</v>
      </c>
      <c r="C568" s="330">
        <v>13.403282819999999</v>
      </c>
      <c r="D568" s="322">
        <v>2</v>
      </c>
      <c r="E568" s="231"/>
      <c r="F568" s="233">
        <f t="shared" si="31"/>
        <v>3.2508980469710602E-3</v>
      </c>
      <c r="G568" s="233">
        <f t="shared" si="32"/>
        <v>2.5510204081632651E-3</v>
      </c>
    </row>
    <row r="569" spans="1:7" s="219" customFormat="1" x14ac:dyDescent="0.25">
      <c r="A569" s="301" t="s">
        <v>2676</v>
      </c>
      <c r="B569" s="301" t="s">
        <v>2093</v>
      </c>
      <c r="C569" s="330">
        <v>2398.1372857099996</v>
      </c>
      <c r="D569" s="322">
        <v>405</v>
      </c>
      <c r="E569" s="231"/>
      <c r="F569" s="233">
        <f t="shared" si="31"/>
        <v>0.58165599601091733</v>
      </c>
      <c r="G569" s="233">
        <f t="shared" si="32"/>
        <v>0.51658163265306123</v>
      </c>
    </row>
    <row r="570" spans="1:7" s="234" customFormat="1" x14ac:dyDescent="0.25">
      <c r="A570" s="301" t="s">
        <v>2677</v>
      </c>
      <c r="B570" s="308" t="s">
        <v>148</v>
      </c>
      <c r="C570" s="276">
        <f>SUM(C560:C569)</f>
        <v>4122.9477597699997</v>
      </c>
      <c r="D570" s="286">
        <f>SUM(D560:D569)</f>
        <v>784</v>
      </c>
      <c r="E570" s="246"/>
      <c r="F570" s="240">
        <f>SUM(F560:F569)</f>
        <v>1</v>
      </c>
      <c r="G570" s="240">
        <f>SUM(G560:G569)</f>
        <v>1</v>
      </c>
    </row>
    <row r="571" spans="1:7" x14ac:dyDescent="0.25">
      <c r="A571" s="301" t="s">
        <v>2678</v>
      </c>
      <c r="B571" s="239"/>
    </row>
    <row r="572" spans="1:7" x14ac:dyDescent="0.25">
      <c r="A572" s="196"/>
      <c r="B572" s="196" t="s">
        <v>2560</v>
      </c>
      <c r="C572" s="160" t="s">
        <v>113</v>
      </c>
      <c r="D572" s="160" t="s">
        <v>1699</v>
      </c>
      <c r="E572" s="160"/>
      <c r="F572" s="160" t="s">
        <v>515</v>
      </c>
      <c r="G572" s="160" t="s">
        <v>2010</v>
      </c>
    </row>
    <row r="573" spans="1:7" x14ac:dyDescent="0.25">
      <c r="A573" s="301" t="s">
        <v>2679</v>
      </c>
      <c r="B573" s="245" t="s">
        <v>2278</v>
      </c>
      <c r="C573" s="330">
        <v>0</v>
      </c>
      <c r="D573" s="322">
        <v>0</v>
      </c>
      <c r="E573" s="246"/>
      <c r="F573" s="233">
        <f>IF($C$577=0,"",IF(C573="[for completion]","",IF(C573="","",C573/$C$577)))</f>
        <v>0</v>
      </c>
      <c r="G573" s="233">
        <f>IF($D$577=0,"",IF(D573="[for completion]","",IF(D573="","",D573/$D$577)))</f>
        <v>0</v>
      </c>
    </row>
    <row r="574" spans="1:7" x14ac:dyDescent="0.25">
      <c r="A574" s="301" t="s">
        <v>2680</v>
      </c>
      <c r="B574" s="241" t="s">
        <v>2279</v>
      </c>
      <c r="C574" s="330">
        <v>4122.9477597699988</v>
      </c>
      <c r="D574" s="322">
        <v>784</v>
      </c>
      <c r="E574" s="246"/>
      <c r="F574" s="233">
        <f t="shared" ref="F574:F576" si="33">IF($C$577=0,"",IF(C574="[for completion]","",IF(C574="","",C574/$C$577)))</f>
        <v>1</v>
      </c>
      <c r="G574" s="233">
        <f t="shared" ref="G574:G576" si="34">IF($D$577=0,"",IF(D574="[for completion]","",IF(D574="","",D574/$D$577)))</f>
        <v>1</v>
      </c>
    </row>
    <row r="575" spans="1:7" x14ac:dyDescent="0.25">
      <c r="A575" s="301" t="s">
        <v>2681</v>
      </c>
      <c r="B575" s="245" t="s">
        <v>1700</v>
      </c>
      <c r="C575" s="330">
        <v>0</v>
      </c>
      <c r="D575" s="322">
        <v>0</v>
      </c>
      <c r="E575" s="246"/>
      <c r="F575" s="233">
        <f t="shared" si="33"/>
        <v>0</v>
      </c>
      <c r="G575" s="233">
        <f t="shared" si="34"/>
        <v>0</v>
      </c>
    </row>
    <row r="576" spans="1:7" x14ac:dyDescent="0.25">
      <c r="A576" s="301" t="s">
        <v>2682</v>
      </c>
      <c r="B576" s="243" t="s">
        <v>2093</v>
      </c>
      <c r="C576" s="330">
        <v>0</v>
      </c>
      <c r="D576" s="322">
        <v>0</v>
      </c>
      <c r="E576" s="246"/>
      <c r="F576" s="233">
        <f t="shared" si="33"/>
        <v>0</v>
      </c>
      <c r="G576" s="233">
        <f t="shared" si="34"/>
        <v>0</v>
      </c>
    </row>
    <row r="577" spans="1:7" x14ac:dyDescent="0.25">
      <c r="A577" s="301" t="s">
        <v>2683</v>
      </c>
      <c r="B577" s="245" t="s">
        <v>148</v>
      </c>
      <c r="C577" s="276">
        <f>SUM(C573:C576)</f>
        <v>4122.9477597699988</v>
      </c>
      <c r="D577" s="286">
        <f>SUM(D573:D576)</f>
        <v>784</v>
      </c>
      <c r="E577" s="246"/>
      <c r="F577" s="240">
        <f>SUM(F573:F576)</f>
        <v>1</v>
      </c>
      <c r="G577" s="240">
        <f>SUM(G573:G576)</f>
        <v>1</v>
      </c>
    </row>
    <row r="578" spans="1:7" x14ac:dyDescent="0.25">
      <c r="A578" s="243"/>
      <c r="B578" s="243"/>
      <c r="C578" s="243"/>
      <c r="D578" s="243"/>
      <c r="E578" s="243"/>
      <c r="F578" s="243"/>
      <c r="G578" s="242"/>
    </row>
    <row r="579" spans="1:7" x14ac:dyDescent="0.25">
      <c r="A579" s="196"/>
      <c r="B579" s="196" t="s">
        <v>2509</v>
      </c>
      <c r="C579" s="160" t="s">
        <v>113</v>
      </c>
      <c r="D579" s="160" t="s">
        <v>1701</v>
      </c>
      <c r="E579" s="160"/>
      <c r="F579" s="160" t="s">
        <v>515</v>
      </c>
      <c r="G579" s="160" t="s">
        <v>2010</v>
      </c>
    </row>
    <row r="580" spans="1:7" x14ac:dyDescent="0.25">
      <c r="A580" s="301" t="s">
        <v>2686</v>
      </c>
      <c r="B580" s="308" t="s">
        <v>608</v>
      </c>
      <c r="C580" s="276" t="s">
        <v>83</v>
      </c>
      <c r="D580" s="286" t="s">
        <v>83</v>
      </c>
      <c r="E580" s="309"/>
      <c r="F580" s="312" t="str">
        <f>IF($C$598=0,"",IF(C580="[for completion]","",IF(C580="","",C580/$C$598)))</f>
        <v/>
      </c>
      <c r="G580" s="312" t="str">
        <f>IF($D$598=0,"",IF(D580="[for completion]","",IF(D580="","",D580/$D$598)))</f>
        <v/>
      </c>
    </row>
    <row r="581" spans="1:7" x14ac:dyDescent="0.25">
      <c r="A581" s="301" t="s">
        <v>2687</v>
      </c>
      <c r="B581" s="308" t="s">
        <v>608</v>
      </c>
      <c r="C581" s="276" t="s">
        <v>83</v>
      </c>
      <c r="D581" s="286" t="s">
        <v>83</v>
      </c>
      <c r="E581" s="309"/>
      <c r="F581" s="312" t="str">
        <f t="shared" ref="F581:F598" si="35">IF($C$598=0,"",IF(C581="[for completion]","",IF(C581="","",C581/$C$598)))</f>
        <v/>
      </c>
      <c r="G581" s="312" t="str">
        <f t="shared" ref="G581:G598" si="36">IF($D$598=0,"",IF(D581="[for completion]","",IF(D581="","",D581/$D$598)))</f>
        <v/>
      </c>
    </row>
    <row r="582" spans="1:7" x14ac:dyDescent="0.25">
      <c r="A582" s="301" t="s">
        <v>2688</v>
      </c>
      <c r="B582" s="308" t="s">
        <v>608</v>
      </c>
      <c r="C582" s="276" t="s">
        <v>83</v>
      </c>
      <c r="D582" s="286" t="s">
        <v>83</v>
      </c>
      <c r="E582" s="309"/>
      <c r="F582" s="312" t="str">
        <f t="shared" si="35"/>
        <v/>
      </c>
      <c r="G582" s="312" t="str">
        <f t="shared" si="36"/>
        <v/>
      </c>
    </row>
    <row r="583" spans="1:7" x14ac:dyDescent="0.25">
      <c r="A583" s="301" t="s">
        <v>2689</v>
      </c>
      <c r="B583" s="308" t="s">
        <v>608</v>
      </c>
      <c r="C583" s="276" t="s">
        <v>83</v>
      </c>
      <c r="D583" s="286" t="s">
        <v>83</v>
      </c>
      <c r="E583" s="309"/>
      <c r="F583" s="312" t="str">
        <f t="shared" si="35"/>
        <v/>
      </c>
      <c r="G583" s="312" t="str">
        <f t="shared" si="36"/>
        <v/>
      </c>
    </row>
    <row r="584" spans="1:7" x14ac:dyDescent="0.25">
      <c r="A584" s="301" t="s">
        <v>2690</v>
      </c>
      <c r="B584" s="308" t="s">
        <v>608</v>
      </c>
      <c r="C584" s="276" t="s">
        <v>83</v>
      </c>
      <c r="D584" s="286" t="s">
        <v>83</v>
      </c>
      <c r="E584" s="309"/>
      <c r="F584" s="312" t="str">
        <f t="shared" si="35"/>
        <v/>
      </c>
      <c r="G584" s="312" t="str">
        <f t="shared" si="36"/>
        <v/>
      </c>
    </row>
    <row r="585" spans="1:7" x14ac:dyDescent="0.25">
      <c r="A585" s="301" t="s">
        <v>2691</v>
      </c>
      <c r="B585" s="308" t="s">
        <v>608</v>
      </c>
      <c r="C585" s="276" t="s">
        <v>83</v>
      </c>
      <c r="D585" s="286" t="s">
        <v>83</v>
      </c>
      <c r="E585" s="309"/>
      <c r="F585" s="312" t="str">
        <f t="shared" si="35"/>
        <v/>
      </c>
      <c r="G585" s="312" t="str">
        <f t="shared" si="36"/>
        <v/>
      </c>
    </row>
    <row r="586" spans="1:7" x14ac:dyDescent="0.25">
      <c r="A586" s="301" t="s">
        <v>2692</v>
      </c>
      <c r="B586" s="308" t="s">
        <v>608</v>
      </c>
      <c r="C586" s="276" t="s">
        <v>83</v>
      </c>
      <c r="D586" s="286" t="s">
        <v>83</v>
      </c>
      <c r="E586" s="309"/>
      <c r="F586" s="312" t="str">
        <f t="shared" si="35"/>
        <v/>
      </c>
      <c r="G586" s="312" t="str">
        <f t="shared" si="36"/>
        <v/>
      </c>
    </row>
    <row r="587" spans="1:7" x14ac:dyDescent="0.25">
      <c r="A587" s="301" t="s">
        <v>2693</v>
      </c>
      <c r="B587" s="308" t="s">
        <v>608</v>
      </c>
      <c r="C587" s="276" t="s">
        <v>83</v>
      </c>
      <c r="D587" s="286" t="s">
        <v>83</v>
      </c>
      <c r="E587" s="309"/>
      <c r="F587" s="312" t="str">
        <f t="shared" si="35"/>
        <v/>
      </c>
      <c r="G587" s="312" t="str">
        <f t="shared" si="36"/>
        <v/>
      </c>
    </row>
    <row r="588" spans="1:7" x14ac:dyDescent="0.25">
      <c r="A588" s="301" t="s">
        <v>2694</v>
      </c>
      <c r="B588" s="308" t="s">
        <v>608</v>
      </c>
      <c r="C588" s="276" t="s">
        <v>83</v>
      </c>
      <c r="D588" s="286" t="s">
        <v>83</v>
      </c>
      <c r="E588" s="309"/>
      <c r="F588" s="312" t="str">
        <f t="shared" si="35"/>
        <v/>
      </c>
      <c r="G588" s="312" t="str">
        <f t="shared" si="36"/>
        <v/>
      </c>
    </row>
    <row r="589" spans="1:7" x14ac:dyDescent="0.25">
      <c r="A589" s="301" t="s">
        <v>2695</v>
      </c>
      <c r="B589" s="308" t="s">
        <v>608</v>
      </c>
      <c r="C589" s="276" t="s">
        <v>83</v>
      </c>
      <c r="D589" s="286" t="s">
        <v>83</v>
      </c>
      <c r="E589" s="309"/>
      <c r="F589" s="312" t="str">
        <f t="shared" si="35"/>
        <v/>
      </c>
      <c r="G589" s="312" t="str">
        <f t="shared" si="36"/>
        <v/>
      </c>
    </row>
    <row r="590" spans="1:7" x14ac:dyDescent="0.25">
      <c r="A590" s="301" t="s">
        <v>2696</v>
      </c>
      <c r="B590" s="308" t="s">
        <v>608</v>
      </c>
      <c r="C590" s="276" t="s">
        <v>83</v>
      </c>
      <c r="D590" s="322" t="s">
        <v>83</v>
      </c>
      <c r="E590" s="309"/>
      <c r="F590" s="312" t="str">
        <f t="shared" si="35"/>
        <v/>
      </c>
      <c r="G590" s="312" t="str">
        <f t="shared" si="36"/>
        <v/>
      </c>
    </row>
    <row r="591" spans="1:7" x14ac:dyDescent="0.25">
      <c r="A591" s="301" t="s">
        <v>2697</v>
      </c>
      <c r="B591" s="308" t="s">
        <v>608</v>
      </c>
      <c r="C591" s="276" t="s">
        <v>83</v>
      </c>
      <c r="D591" s="286" t="s">
        <v>83</v>
      </c>
      <c r="E591" s="309"/>
      <c r="F591" s="312" t="str">
        <f t="shared" si="35"/>
        <v/>
      </c>
      <c r="G591" s="312" t="str">
        <f t="shared" si="36"/>
        <v/>
      </c>
    </row>
    <row r="592" spans="1:7" x14ac:dyDescent="0.25">
      <c r="A592" s="301" t="s">
        <v>2698</v>
      </c>
      <c r="B592" s="308" t="s">
        <v>608</v>
      </c>
      <c r="C592" s="276" t="s">
        <v>83</v>
      </c>
      <c r="D592" s="286" t="s">
        <v>83</v>
      </c>
      <c r="E592" s="309"/>
      <c r="F592" s="312" t="str">
        <f t="shared" si="35"/>
        <v/>
      </c>
      <c r="G592" s="312" t="str">
        <f t="shared" si="36"/>
        <v/>
      </c>
    </row>
    <row r="593" spans="1:7" x14ac:dyDescent="0.25">
      <c r="A593" s="301" t="s">
        <v>2699</v>
      </c>
      <c r="B593" s="308" t="s">
        <v>608</v>
      </c>
      <c r="C593" s="276" t="s">
        <v>83</v>
      </c>
      <c r="D593" s="286" t="s">
        <v>83</v>
      </c>
      <c r="E593" s="309"/>
      <c r="F593" s="312" t="str">
        <f t="shared" si="35"/>
        <v/>
      </c>
      <c r="G593" s="312" t="str">
        <f t="shared" si="36"/>
        <v/>
      </c>
    </row>
    <row r="594" spans="1:7" x14ac:dyDescent="0.25">
      <c r="A594" s="301" t="s">
        <v>2700</v>
      </c>
      <c r="B594" s="308" t="s">
        <v>608</v>
      </c>
      <c r="C594" s="276" t="s">
        <v>83</v>
      </c>
      <c r="D594" s="286" t="s">
        <v>83</v>
      </c>
      <c r="E594" s="309"/>
      <c r="F594" s="312" t="str">
        <f t="shared" si="35"/>
        <v/>
      </c>
      <c r="G594" s="312" t="str">
        <f t="shared" si="36"/>
        <v/>
      </c>
    </row>
    <row r="595" spans="1:7" x14ac:dyDescent="0.25">
      <c r="A595" s="301" t="s">
        <v>2701</v>
      </c>
      <c r="B595" s="308" t="s">
        <v>608</v>
      </c>
      <c r="C595" s="276" t="s">
        <v>83</v>
      </c>
      <c r="D595" s="286" t="s">
        <v>83</v>
      </c>
      <c r="E595" s="309"/>
      <c r="F595" s="312" t="str">
        <f t="shared" si="35"/>
        <v/>
      </c>
      <c r="G595" s="312" t="str">
        <f t="shared" si="36"/>
        <v/>
      </c>
    </row>
    <row r="596" spans="1:7" x14ac:dyDescent="0.25">
      <c r="A596" s="301" t="s">
        <v>2702</v>
      </c>
      <c r="B596" s="308" t="s">
        <v>608</v>
      </c>
      <c r="C596" s="276" t="s">
        <v>83</v>
      </c>
      <c r="D596" s="286" t="s">
        <v>83</v>
      </c>
      <c r="E596" s="309"/>
      <c r="F596" s="312" t="str">
        <f t="shared" si="35"/>
        <v/>
      </c>
      <c r="G596" s="312" t="str">
        <f t="shared" si="36"/>
        <v/>
      </c>
    </row>
    <row r="597" spans="1:7" x14ac:dyDescent="0.25">
      <c r="A597" s="301" t="s">
        <v>2703</v>
      </c>
      <c r="B597" s="308" t="s">
        <v>2093</v>
      </c>
      <c r="C597" s="276" t="s">
        <v>83</v>
      </c>
      <c r="D597" s="286" t="s">
        <v>83</v>
      </c>
      <c r="E597" s="309"/>
      <c r="F597" s="312" t="str">
        <f t="shared" si="35"/>
        <v/>
      </c>
      <c r="G597" s="312" t="str">
        <f t="shared" si="36"/>
        <v/>
      </c>
    </row>
    <row r="598" spans="1:7" x14ac:dyDescent="0.25">
      <c r="A598" s="301" t="s">
        <v>2704</v>
      </c>
      <c r="B598" s="308" t="s">
        <v>148</v>
      </c>
      <c r="C598" s="276">
        <f>SUM(C580:C597)</f>
        <v>0</v>
      </c>
      <c r="D598" s="286">
        <f>SUM(D580:D597)</f>
        <v>0</v>
      </c>
      <c r="E598" s="309"/>
      <c r="F598" s="312" t="str">
        <f t="shared" si="35"/>
        <v/>
      </c>
      <c r="G598" s="312" t="str">
        <f t="shared" si="36"/>
        <v/>
      </c>
    </row>
  </sheetData>
  <sheetProtection algorithmName="SHA-512" hashValue="JsidYu+7JXheSYJh8yWlWGQGLkFfppmTY/uBFaiB/NGwXY+64fI9Rk37x2/gcOX6onVGPeF6jp39Kpfh5Yynvw==" saltValue="Jb3IFC1MAHXNNicKybrsgw=="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66" customWidth="1"/>
    <col min="2" max="2" width="60.7109375" style="66" customWidth="1"/>
    <col min="3" max="4" width="40.7109375" style="66" customWidth="1"/>
    <col min="5" max="5" width="7.28515625" style="66" customWidth="1"/>
    <col min="6" max="6" width="40.7109375" style="66" customWidth="1"/>
    <col min="7" max="7" width="40.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4" ht="31.5" x14ac:dyDescent="0.25">
      <c r="A1" s="188" t="s">
        <v>816</v>
      </c>
      <c r="B1" s="188"/>
      <c r="C1" s="64"/>
      <c r="D1" s="64"/>
      <c r="E1" s="64"/>
      <c r="F1" s="306" t="s">
        <v>2380</v>
      </c>
      <c r="H1" s="64"/>
      <c r="I1" s="63"/>
      <c r="J1" s="64"/>
      <c r="K1" s="64"/>
      <c r="L1" s="64"/>
      <c r="M1" s="64"/>
    </row>
    <row r="2" spans="1:14" ht="15.75" thickBot="1" x14ac:dyDescent="0.3">
      <c r="A2" s="64"/>
      <c r="B2" s="64"/>
      <c r="C2" s="64"/>
      <c r="D2" s="64"/>
      <c r="E2" s="64"/>
      <c r="F2" s="64"/>
      <c r="H2"/>
      <c r="L2" s="64"/>
      <c r="M2" s="64"/>
    </row>
    <row r="3" spans="1:14" ht="19.5" thickBot="1" x14ac:dyDescent="0.3">
      <c r="A3" s="67"/>
      <c r="B3" s="68" t="s">
        <v>71</v>
      </c>
      <c r="C3" s="69" t="s">
        <v>72</v>
      </c>
      <c r="D3" s="67"/>
      <c r="E3" s="67"/>
      <c r="F3" s="67"/>
      <c r="G3" s="67"/>
      <c r="H3"/>
      <c r="L3" s="64"/>
      <c r="M3" s="64"/>
    </row>
    <row r="4" spans="1:14" ht="15.75" thickBot="1" x14ac:dyDescent="0.3">
      <c r="H4"/>
      <c r="L4" s="64"/>
      <c r="M4" s="64"/>
    </row>
    <row r="5" spans="1:14" ht="18.75" x14ac:dyDescent="0.25">
      <c r="B5" s="71" t="s">
        <v>817</v>
      </c>
      <c r="C5" s="70"/>
      <c r="E5" s="72"/>
      <c r="F5" s="72"/>
      <c r="H5"/>
      <c r="L5" s="64"/>
      <c r="M5" s="64"/>
    </row>
    <row r="6" spans="1:14" ht="15.75" thickBot="1" x14ac:dyDescent="0.3">
      <c r="B6" s="75" t="s">
        <v>818</v>
      </c>
      <c r="H6"/>
      <c r="L6" s="64"/>
      <c r="M6" s="64"/>
    </row>
    <row r="7" spans="1:14" s="117" customFormat="1" x14ac:dyDescent="0.25">
      <c r="A7" s="66"/>
      <c r="B7" s="90"/>
      <c r="C7" s="66"/>
      <c r="D7" s="66"/>
      <c r="E7" s="66"/>
      <c r="F7" s="66"/>
      <c r="G7" s="64"/>
      <c r="H7"/>
      <c r="I7" s="66"/>
      <c r="J7" s="66"/>
      <c r="K7" s="66"/>
      <c r="L7" s="64"/>
      <c r="M7" s="64"/>
      <c r="N7" s="64"/>
    </row>
    <row r="8" spans="1:14" ht="37.5" x14ac:dyDescent="0.25">
      <c r="A8" s="77" t="s">
        <v>81</v>
      </c>
      <c r="B8" s="77" t="s">
        <v>818</v>
      </c>
      <c r="C8" s="78"/>
      <c r="D8" s="78"/>
      <c r="E8" s="78"/>
      <c r="F8" s="78"/>
      <c r="G8" s="79"/>
      <c r="H8"/>
      <c r="I8" s="83"/>
      <c r="J8" s="72"/>
      <c r="K8" s="72"/>
      <c r="L8" s="72"/>
      <c r="M8" s="72"/>
    </row>
    <row r="9" spans="1:14" ht="15" customHeight="1" x14ac:dyDescent="0.25">
      <c r="A9" s="85"/>
      <c r="B9" s="86" t="s">
        <v>819</v>
      </c>
      <c r="C9" s="85"/>
      <c r="D9" s="85"/>
      <c r="E9" s="85"/>
      <c r="F9" s="88"/>
      <c r="G9" s="88"/>
      <c r="H9"/>
      <c r="I9" s="83"/>
      <c r="J9" s="80"/>
      <c r="K9" s="80"/>
      <c r="L9" s="80"/>
      <c r="M9" s="99"/>
      <c r="N9" s="99"/>
    </row>
    <row r="10" spans="1:14" x14ac:dyDescent="0.25">
      <c r="A10" s="66" t="s">
        <v>820</v>
      </c>
      <c r="B10" s="66" t="s">
        <v>821</v>
      </c>
      <c r="C10" s="192" t="s">
        <v>83</v>
      </c>
      <c r="E10" s="83"/>
      <c r="F10" s="83"/>
      <c r="H10"/>
      <c r="I10" s="83"/>
      <c r="L10" s="83"/>
      <c r="M10" s="83"/>
    </row>
    <row r="11" spans="1:14" outlineLevel="1" x14ac:dyDescent="0.25">
      <c r="A11" s="66" t="s">
        <v>822</v>
      </c>
      <c r="B11" s="95" t="s">
        <v>509</v>
      </c>
      <c r="C11" s="192"/>
      <c r="E11" s="83"/>
      <c r="F11" s="83"/>
      <c r="H11"/>
      <c r="I11" s="83"/>
      <c r="L11" s="83"/>
      <c r="M11" s="83"/>
    </row>
    <row r="12" spans="1:14" outlineLevel="1" x14ac:dyDescent="0.25">
      <c r="A12" s="66" t="s">
        <v>823</v>
      </c>
      <c r="B12" s="95" t="s">
        <v>511</v>
      </c>
      <c r="C12" s="192"/>
      <c r="E12" s="83"/>
      <c r="F12" s="83"/>
      <c r="H12"/>
      <c r="I12" s="83"/>
      <c r="L12" s="83"/>
      <c r="M12" s="83"/>
    </row>
    <row r="13" spans="1:14" outlineLevel="1" x14ac:dyDescent="0.25">
      <c r="A13" s="66" t="s">
        <v>824</v>
      </c>
      <c r="E13" s="83"/>
      <c r="F13" s="83"/>
      <c r="H13"/>
      <c r="I13" s="83"/>
      <c r="L13" s="83"/>
      <c r="M13" s="83"/>
    </row>
    <row r="14" spans="1:14" outlineLevel="1" x14ac:dyDescent="0.25">
      <c r="A14" s="66" t="s">
        <v>825</v>
      </c>
      <c r="E14" s="83"/>
      <c r="F14" s="83"/>
      <c r="H14"/>
      <c r="I14" s="83"/>
      <c r="L14" s="83"/>
      <c r="M14" s="83"/>
    </row>
    <row r="15" spans="1:14" outlineLevel="1" x14ac:dyDescent="0.25">
      <c r="A15" s="66" t="s">
        <v>826</v>
      </c>
      <c r="E15" s="83"/>
      <c r="F15" s="83"/>
      <c r="H15"/>
      <c r="I15" s="83"/>
      <c r="L15" s="83"/>
      <c r="M15" s="83"/>
    </row>
    <row r="16" spans="1:14" outlineLevel="1" x14ac:dyDescent="0.25">
      <c r="A16" s="66" t="s">
        <v>827</v>
      </c>
      <c r="E16" s="83"/>
      <c r="F16" s="83"/>
      <c r="H16"/>
      <c r="I16" s="83"/>
      <c r="L16" s="83"/>
      <c r="M16" s="83"/>
    </row>
    <row r="17" spans="1:14" outlineLevel="1" x14ac:dyDescent="0.25">
      <c r="A17" s="66" t="s">
        <v>828</v>
      </c>
      <c r="E17" s="83"/>
      <c r="F17" s="83"/>
      <c r="H17"/>
      <c r="I17" s="83"/>
      <c r="L17" s="83"/>
      <c r="M17" s="83"/>
    </row>
    <row r="18" spans="1:14" x14ac:dyDescent="0.25">
      <c r="A18" s="85"/>
      <c r="B18" s="85" t="s">
        <v>829</v>
      </c>
      <c r="C18" s="85" t="s">
        <v>686</v>
      </c>
      <c r="D18" s="85" t="s">
        <v>830</v>
      </c>
      <c r="E18" s="85"/>
      <c r="F18" s="85" t="s">
        <v>831</v>
      </c>
      <c r="G18" s="85" t="s">
        <v>832</v>
      </c>
      <c r="H18"/>
      <c r="I18" s="116"/>
      <c r="J18" s="80"/>
      <c r="K18" s="80"/>
      <c r="L18" s="72"/>
      <c r="M18" s="80"/>
      <c r="N18" s="80"/>
    </row>
    <row r="19" spans="1:14" x14ac:dyDescent="0.25">
      <c r="A19" s="66" t="s">
        <v>833</v>
      </c>
      <c r="B19" s="66" t="s">
        <v>834</v>
      </c>
      <c r="C19" s="191" t="s">
        <v>83</v>
      </c>
      <c r="D19" s="80"/>
      <c r="E19" s="80"/>
      <c r="F19" s="99"/>
      <c r="G19" s="99"/>
      <c r="H19"/>
      <c r="I19" s="83"/>
      <c r="L19" s="80"/>
      <c r="M19" s="99"/>
      <c r="N19" s="99"/>
    </row>
    <row r="20" spans="1:14" x14ac:dyDescent="0.25">
      <c r="A20" s="80"/>
      <c r="B20" s="116"/>
      <c r="C20" s="80"/>
      <c r="D20" s="80"/>
      <c r="E20" s="80"/>
      <c r="F20" s="99"/>
      <c r="G20" s="99"/>
      <c r="H20"/>
      <c r="I20" s="116"/>
      <c r="J20" s="80"/>
      <c r="K20" s="80"/>
      <c r="L20" s="80"/>
      <c r="M20" s="99"/>
      <c r="N20" s="99"/>
    </row>
    <row r="21" spans="1:14" x14ac:dyDescent="0.25">
      <c r="B21" s="66" t="s">
        <v>691</v>
      </c>
      <c r="C21" s="80"/>
      <c r="D21" s="80"/>
      <c r="E21" s="80"/>
      <c r="F21" s="99"/>
      <c r="G21" s="99"/>
      <c r="H21"/>
      <c r="I21" s="83"/>
      <c r="J21" s="80"/>
      <c r="K21" s="80"/>
      <c r="L21" s="80"/>
      <c r="M21" s="99"/>
      <c r="N21" s="99"/>
    </row>
    <row r="22" spans="1:14" x14ac:dyDescent="0.25">
      <c r="A22" s="66" t="s">
        <v>835</v>
      </c>
      <c r="B22" s="83" t="s">
        <v>608</v>
      </c>
      <c r="C22" s="191" t="s">
        <v>83</v>
      </c>
      <c r="D22" s="192" t="s">
        <v>83</v>
      </c>
      <c r="E22" s="83"/>
      <c r="F22" s="203" t="str">
        <f>IF($C$37=0,"",IF(C22="[for completion]","",C22/$C$37))</f>
        <v/>
      </c>
      <c r="G22" s="203" t="str">
        <f>IF($D$37=0,"",IF(D22="[for completion]","",D22/$D$37))</f>
        <v/>
      </c>
      <c r="H22"/>
      <c r="I22" s="83"/>
      <c r="L22" s="83"/>
      <c r="M22" s="92"/>
      <c r="N22" s="92"/>
    </row>
    <row r="23" spans="1:14" x14ac:dyDescent="0.25">
      <c r="A23" s="66" t="s">
        <v>836</v>
      </c>
      <c r="B23" s="83" t="s">
        <v>608</v>
      </c>
      <c r="C23" s="191" t="s">
        <v>83</v>
      </c>
      <c r="D23" s="192" t="s">
        <v>83</v>
      </c>
      <c r="E23" s="83"/>
      <c r="F23" s="203" t="str">
        <f t="shared" ref="F23:F36" si="0">IF($C$37=0,"",IF(C23="[for completion]","",C23/$C$37))</f>
        <v/>
      </c>
      <c r="G23" s="203" t="str">
        <f t="shared" ref="G23:G36" si="1">IF($D$37=0,"",IF(D23="[for completion]","",D23/$D$37))</f>
        <v/>
      </c>
      <c r="H23"/>
      <c r="I23" s="83"/>
      <c r="L23" s="83"/>
      <c r="M23" s="92"/>
      <c r="N23" s="92"/>
    </row>
    <row r="24" spans="1:14" x14ac:dyDescent="0.25">
      <c r="A24" s="66" t="s">
        <v>837</v>
      </c>
      <c r="B24" s="83" t="s">
        <v>608</v>
      </c>
      <c r="C24" s="191" t="s">
        <v>83</v>
      </c>
      <c r="D24" s="192" t="s">
        <v>83</v>
      </c>
      <c r="F24" s="203" t="str">
        <f t="shared" si="0"/>
        <v/>
      </c>
      <c r="G24" s="203" t="str">
        <f t="shared" si="1"/>
        <v/>
      </c>
      <c r="H24"/>
      <c r="I24" s="83"/>
      <c r="M24" s="92"/>
      <c r="N24" s="92"/>
    </row>
    <row r="25" spans="1:14" x14ac:dyDescent="0.25">
      <c r="A25" s="66" t="s">
        <v>838</v>
      </c>
      <c r="B25" s="83" t="s">
        <v>608</v>
      </c>
      <c r="C25" s="191" t="s">
        <v>83</v>
      </c>
      <c r="D25" s="192" t="s">
        <v>83</v>
      </c>
      <c r="E25" s="103"/>
      <c r="F25" s="203" t="str">
        <f t="shared" si="0"/>
        <v/>
      </c>
      <c r="G25" s="203" t="str">
        <f t="shared" si="1"/>
        <v/>
      </c>
      <c r="H25"/>
      <c r="I25" s="83"/>
      <c r="L25" s="103"/>
      <c r="M25" s="92"/>
      <c r="N25" s="92"/>
    </row>
    <row r="26" spans="1:14" x14ac:dyDescent="0.25">
      <c r="A26" s="66" t="s">
        <v>839</v>
      </c>
      <c r="B26" s="83" t="s">
        <v>608</v>
      </c>
      <c r="C26" s="191" t="s">
        <v>83</v>
      </c>
      <c r="D26" s="192" t="s">
        <v>83</v>
      </c>
      <c r="E26" s="103"/>
      <c r="F26" s="203" t="str">
        <f t="shared" si="0"/>
        <v/>
      </c>
      <c r="G26" s="203" t="str">
        <f t="shared" si="1"/>
        <v/>
      </c>
      <c r="H26"/>
      <c r="I26" s="83"/>
      <c r="L26" s="103"/>
      <c r="M26" s="92"/>
      <c r="N26" s="92"/>
    </row>
    <row r="27" spans="1:14" x14ac:dyDescent="0.25">
      <c r="A27" s="66" t="s">
        <v>840</v>
      </c>
      <c r="B27" s="83" t="s">
        <v>608</v>
      </c>
      <c r="C27" s="191" t="s">
        <v>83</v>
      </c>
      <c r="D27" s="192" t="s">
        <v>83</v>
      </c>
      <c r="E27" s="103"/>
      <c r="F27" s="203" t="str">
        <f t="shared" si="0"/>
        <v/>
      </c>
      <c r="G27" s="203" t="str">
        <f t="shared" si="1"/>
        <v/>
      </c>
      <c r="H27"/>
      <c r="I27" s="83"/>
      <c r="L27" s="103"/>
      <c r="M27" s="92"/>
      <c r="N27" s="92"/>
    </row>
    <row r="28" spans="1:14" x14ac:dyDescent="0.25">
      <c r="A28" s="66" t="s">
        <v>841</v>
      </c>
      <c r="B28" s="83" t="s">
        <v>608</v>
      </c>
      <c r="C28" s="191" t="s">
        <v>83</v>
      </c>
      <c r="D28" s="192" t="s">
        <v>83</v>
      </c>
      <c r="E28" s="103"/>
      <c r="F28" s="203" t="str">
        <f t="shared" si="0"/>
        <v/>
      </c>
      <c r="G28" s="203" t="str">
        <f t="shared" si="1"/>
        <v/>
      </c>
      <c r="H28"/>
      <c r="I28" s="83"/>
      <c r="L28" s="103"/>
      <c r="M28" s="92"/>
      <c r="N28" s="92"/>
    </row>
    <row r="29" spans="1:14" x14ac:dyDescent="0.25">
      <c r="A29" s="66" t="s">
        <v>842</v>
      </c>
      <c r="B29" s="83" t="s">
        <v>608</v>
      </c>
      <c r="C29" s="191" t="s">
        <v>83</v>
      </c>
      <c r="D29" s="192" t="s">
        <v>83</v>
      </c>
      <c r="E29" s="103"/>
      <c r="F29" s="203" t="str">
        <f t="shared" si="0"/>
        <v/>
      </c>
      <c r="G29" s="203" t="str">
        <f t="shared" si="1"/>
        <v/>
      </c>
      <c r="H29"/>
      <c r="I29" s="83"/>
      <c r="L29" s="103"/>
      <c r="M29" s="92"/>
      <c r="N29" s="92"/>
    </row>
    <row r="30" spans="1:14" x14ac:dyDescent="0.25">
      <c r="A30" s="66" t="s">
        <v>843</v>
      </c>
      <c r="B30" s="83" t="s">
        <v>608</v>
      </c>
      <c r="C30" s="191" t="s">
        <v>83</v>
      </c>
      <c r="D30" s="192" t="s">
        <v>83</v>
      </c>
      <c r="E30" s="103"/>
      <c r="F30" s="203" t="str">
        <f t="shared" si="0"/>
        <v/>
      </c>
      <c r="G30" s="203" t="str">
        <f t="shared" si="1"/>
        <v/>
      </c>
      <c r="H30"/>
      <c r="I30" s="83"/>
      <c r="L30" s="103"/>
      <c r="M30" s="92"/>
      <c r="N30" s="92"/>
    </row>
    <row r="31" spans="1:14" x14ac:dyDescent="0.25">
      <c r="A31" s="66" t="s">
        <v>844</v>
      </c>
      <c r="B31" s="83" t="s">
        <v>608</v>
      </c>
      <c r="C31" s="191" t="s">
        <v>83</v>
      </c>
      <c r="D31" s="192" t="s">
        <v>83</v>
      </c>
      <c r="E31" s="103"/>
      <c r="F31" s="203" t="str">
        <f t="shared" si="0"/>
        <v/>
      </c>
      <c r="G31" s="203" t="str">
        <f t="shared" si="1"/>
        <v/>
      </c>
      <c r="H31"/>
      <c r="I31" s="83"/>
      <c r="L31" s="103"/>
      <c r="M31" s="92"/>
      <c r="N31" s="92"/>
    </row>
    <row r="32" spans="1:14" x14ac:dyDescent="0.25">
      <c r="A32" s="66" t="s">
        <v>845</v>
      </c>
      <c r="B32" s="83" t="s">
        <v>608</v>
      </c>
      <c r="C32" s="191" t="s">
        <v>83</v>
      </c>
      <c r="D32" s="192" t="s">
        <v>83</v>
      </c>
      <c r="E32" s="103"/>
      <c r="F32" s="203" t="str">
        <f t="shared" si="0"/>
        <v/>
      </c>
      <c r="G32" s="203" t="str">
        <f t="shared" si="1"/>
        <v/>
      </c>
      <c r="H32"/>
      <c r="I32" s="83"/>
      <c r="L32" s="103"/>
      <c r="M32" s="92"/>
      <c r="N32" s="92"/>
    </row>
    <row r="33" spans="1:14" x14ac:dyDescent="0.25">
      <c r="A33" s="66" t="s">
        <v>846</v>
      </c>
      <c r="B33" s="83" t="s">
        <v>608</v>
      </c>
      <c r="C33" s="191" t="s">
        <v>83</v>
      </c>
      <c r="D33" s="192" t="s">
        <v>83</v>
      </c>
      <c r="E33" s="103"/>
      <c r="F33" s="203" t="str">
        <f t="shared" si="0"/>
        <v/>
      </c>
      <c r="G33" s="203" t="str">
        <f t="shared" si="1"/>
        <v/>
      </c>
      <c r="H33"/>
      <c r="I33" s="83"/>
      <c r="L33" s="103"/>
      <c r="M33" s="92"/>
      <c r="N33" s="92"/>
    </row>
    <row r="34" spans="1:14" x14ac:dyDescent="0.25">
      <c r="A34" s="66" t="s">
        <v>847</v>
      </c>
      <c r="B34" s="83" t="s">
        <v>608</v>
      </c>
      <c r="C34" s="191" t="s">
        <v>83</v>
      </c>
      <c r="D34" s="192" t="s">
        <v>83</v>
      </c>
      <c r="E34" s="103"/>
      <c r="F34" s="203" t="str">
        <f t="shared" si="0"/>
        <v/>
      </c>
      <c r="G34" s="203" t="str">
        <f t="shared" si="1"/>
        <v/>
      </c>
      <c r="H34"/>
      <c r="I34" s="83"/>
      <c r="L34" s="103"/>
      <c r="M34" s="92"/>
      <c r="N34" s="92"/>
    </row>
    <row r="35" spans="1:14" x14ac:dyDescent="0.25">
      <c r="A35" s="66" t="s">
        <v>848</v>
      </c>
      <c r="B35" s="83" t="s">
        <v>608</v>
      </c>
      <c r="C35" s="191" t="s">
        <v>83</v>
      </c>
      <c r="D35" s="192" t="s">
        <v>83</v>
      </c>
      <c r="E35" s="103"/>
      <c r="F35" s="203" t="str">
        <f t="shared" si="0"/>
        <v/>
      </c>
      <c r="G35" s="203" t="str">
        <f t="shared" si="1"/>
        <v/>
      </c>
      <c r="H35"/>
      <c r="I35" s="83"/>
      <c r="L35" s="103"/>
      <c r="M35" s="92"/>
      <c r="N35" s="92"/>
    </row>
    <row r="36" spans="1:14" x14ac:dyDescent="0.25">
      <c r="A36" s="66" t="s">
        <v>849</v>
      </c>
      <c r="B36" s="83" t="s">
        <v>608</v>
      </c>
      <c r="C36" s="191" t="s">
        <v>83</v>
      </c>
      <c r="D36" s="192" t="s">
        <v>83</v>
      </c>
      <c r="E36" s="103"/>
      <c r="F36" s="203" t="str">
        <f t="shared" si="0"/>
        <v/>
      </c>
      <c r="G36" s="203" t="str">
        <f t="shared" si="1"/>
        <v/>
      </c>
      <c r="H36"/>
      <c r="I36" s="83"/>
      <c r="L36" s="103"/>
      <c r="M36" s="92"/>
      <c r="N36" s="92"/>
    </row>
    <row r="37" spans="1:14" x14ac:dyDescent="0.25">
      <c r="A37" s="66" t="s">
        <v>850</v>
      </c>
      <c r="B37" s="93" t="s">
        <v>148</v>
      </c>
      <c r="C37" s="193">
        <f>SUM(C22:C36)</f>
        <v>0</v>
      </c>
      <c r="D37" s="91">
        <f>SUM(D22:D36)</f>
        <v>0</v>
      </c>
      <c r="E37" s="103"/>
      <c r="F37" s="204">
        <f>SUM(F22:F36)</f>
        <v>0</v>
      </c>
      <c r="G37" s="204">
        <f>SUM(G22:G36)</f>
        <v>0</v>
      </c>
      <c r="H37"/>
      <c r="I37" s="93"/>
      <c r="J37" s="83"/>
      <c r="K37" s="83"/>
      <c r="L37" s="103"/>
      <c r="M37" s="94"/>
      <c r="N37" s="94"/>
    </row>
    <row r="38" spans="1:14" x14ac:dyDescent="0.25">
      <c r="A38" s="85"/>
      <c r="B38" s="86" t="s">
        <v>851</v>
      </c>
      <c r="C38" s="85" t="s">
        <v>113</v>
      </c>
      <c r="D38" s="85"/>
      <c r="E38" s="87"/>
      <c r="F38" s="85" t="s">
        <v>831</v>
      </c>
      <c r="G38" s="85"/>
      <c r="H38"/>
      <c r="I38" s="116"/>
      <c r="J38" s="80"/>
      <c r="K38" s="80"/>
      <c r="L38" s="72"/>
      <c r="M38" s="80"/>
      <c r="N38" s="80"/>
    </row>
    <row r="39" spans="1:14" x14ac:dyDescent="0.25">
      <c r="A39" s="66" t="s">
        <v>852</v>
      </c>
      <c r="B39" s="83" t="s">
        <v>853</v>
      </c>
      <c r="C39" s="191" t="s">
        <v>83</v>
      </c>
      <c r="E39" s="118"/>
      <c r="F39" s="203" t="str">
        <f>IF($C$42=0,"",IF(C39="[for completion]","",C39/$C$42))</f>
        <v/>
      </c>
      <c r="G39" s="91"/>
      <c r="H39"/>
      <c r="I39" s="83"/>
      <c r="L39" s="118"/>
      <c r="M39" s="92"/>
      <c r="N39" s="91"/>
    </row>
    <row r="40" spans="1:14" x14ac:dyDescent="0.25">
      <c r="A40" s="66" t="s">
        <v>854</v>
      </c>
      <c r="B40" s="83" t="s">
        <v>855</v>
      </c>
      <c r="C40" s="191" t="s">
        <v>83</v>
      </c>
      <c r="E40" s="118"/>
      <c r="F40" s="203" t="str">
        <f>IF($C$42=0,"",IF(C40="[for completion]","",C40/$C$42))</f>
        <v/>
      </c>
      <c r="G40" s="91"/>
      <c r="H40"/>
      <c r="I40" s="83"/>
      <c r="L40" s="118"/>
      <c r="M40" s="92"/>
      <c r="N40" s="91"/>
    </row>
    <row r="41" spans="1:14" x14ac:dyDescent="0.25">
      <c r="A41" s="66" t="s">
        <v>856</v>
      </c>
      <c r="B41" s="83" t="s">
        <v>146</v>
      </c>
      <c r="C41" s="191" t="s">
        <v>83</v>
      </c>
      <c r="E41" s="103"/>
      <c r="F41" s="203" t="str">
        <f>IF($C$42=0,"",IF(C41="[for completion]","",C41/$C$42))</f>
        <v/>
      </c>
      <c r="G41" s="91"/>
      <c r="H41"/>
      <c r="I41" s="83"/>
      <c r="L41" s="103"/>
      <c r="M41" s="92"/>
      <c r="N41" s="91"/>
    </row>
    <row r="42" spans="1:14" x14ac:dyDescent="0.25">
      <c r="A42" s="66" t="s">
        <v>857</v>
      </c>
      <c r="B42" s="93" t="s">
        <v>148</v>
      </c>
      <c r="C42" s="193">
        <f>SUM(C39:C41)</f>
        <v>0</v>
      </c>
      <c r="D42" s="83"/>
      <c r="E42" s="103"/>
      <c r="F42" s="204">
        <f>SUM(F39:F41)</f>
        <v>0</v>
      </c>
      <c r="G42" s="91"/>
      <c r="H42"/>
      <c r="I42" s="83"/>
      <c r="L42" s="103"/>
      <c r="M42" s="92"/>
      <c r="N42" s="91"/>
    </row>
    <row r="43" spans="1:14" outlineLevel="1" x14ac:dyDescent="0.25">
      <c r="A43" s="66" t="s">
        <v>858</v>
      </c>
      <c r="B43" s="93"/>
      <c r="C43" s="83"/>
      <c r="D43" s="83"/>
      <c r="E43" s="103"/>
      <c r="F43" s="94"/>
      <c r="G43" s="91"/>
      <c r="H43"/>
      <c r="I43" s="83"/>
      <c r="L43" s="103"/>
      <c r="M43" s="92"/>
      <c r="N43" s="91"/>
    </row>
    <row r="44" spans="1:14" outlineLevel="1" x14ac:dyDescent="0.25">
      <c r="A44" s="66" t="s">
        <v>859</v>
      </c>
      <c r="B44" s="93"/>
      <c r="C44" s="83"/>
      <c r="D44" s="83"/>
      <c r="E44" s="103"/>
      <c r="F44" s="94"/>
      <c r="G44" s="91"/>
      <c r="H44"/>
      <c r="I44" s="83"/>
      <c r="L44" s="103"/>
      <c r="M44" s="92"/>
      <c r="N44" s="91"/>
    </row>
    <row r="45" spans="1:14" outlineLevel="1" x14ac:dyDescent="0.25">
      <c r="A45" s="66" t="s">
        <v>860</v>
      </c>
      <c r="B45" s="83"/>
      <c r="E45" s="103"/>
      <c r="F45" s="92"/>
      <c r="G45" s="91"/>
      <c r="H45"/>
      <c r="I45" s="83"/>
      <c r="L45" s="103"/>
      <c r="M45" s="92"/>
      <c r="N45" s="91"/>
    </row>
    <row r="46" spans="1:14" outlineLevel="1" x14ac:dyDescent="0.25">
      <c r="A46" s="66" t="s">
        <v>861</v>
      </c>
      <c r="B46" s="83"/>
      <c r="E46" s="103"/>
      <c r="F46" s="92"/>
      <c r="G46" s="91"/>
      <c r="H46"/>
      <c r="I46" s="83"/>
      <c r="L46" s="103"/>
      <c r="M46" s="92"/>
      <c r="N46" s="91"/>
    </row>
    <row r="47" spans="1:14" outlineLevel="1" x14ac:dyDescent="0.25">
      <c r="A47" s="66" t="s">
        <v>862</v>
      </c>
      <c r="B47" s="83"/>
      <c r="E47" s="103"/>
      <c r="F47" s="92"/>
      <c r="G47" s="91"/>
      <c r="H47"/>
      <c r="I47" s="83"/>
      <c r="L47" s="103"/>
      <c r="M47" s="92"/>
      <c r="N47" s="91"/>
    </row>
    <row r="48" spans="1:14" ht="15" customHeight="1" x14ac:dyDescent="0.25">
      <c r="A48" s="85"/>
      <c r="B48" s="86" t="s">
        <v>525</v>
      </c>
      <c r="C48" s="85" t="s">
        <v>831</v>
      </c>
      <c r="D48" s="85"/>
      <c r="E48" s="87"/>
      <c r="F48" s="88"/>
      <c r="G48" s="88"/>
      <c r="H48"/>
      <c r="I48" s="116"/>
      <c r="J48" s="80"/>
      <c r="K48" s="80"/>
      <c r="L48" s="72"/>
      <c r="M48" s="99"/>
      <c r="N48" s="99"/>
    </row>
    <row r="49" spans="1:14" x14ac:dyDescent="0.25">
      <c r="A49" s="66" t="s">
        <v>863</v>
      </c>
      <c r="B49" s="115" t="s">
        <v>527</v>
      </c>
      <c r="C49" s="185">
        <f>SUM(C50:C76)</f>
        <v>0</v>
      </c>
      <c r="G49" s="66"/>
      <c r="H49"/>
      <c r="I49" s="72"/>
      <c r="N49" s="66"/>
    </row>
    <row r="50" spans="1:14" x14ac:dyDescent="0.25">
      <c r="A50" s="66" t="s">
        <v>864</v>
      </c>
      <c r="B50" s="66" t="s">
        <v>529</v>
      </c>
      <c r="C50" s="185" t="s">
        <v>83</v>
      </c>
      <c r="G50" s="66"/>
      <c r="H50"/>
      <c r="N50" s="66"/>
    </row>
    <row r="51" spans="1:14" x14ac:dyDescent="0.25">
      <c r="A51" s="66" t="s">
        <v>865</v>
      </c>
      <c r="B51" s="66" t="s">
        <v>531</v>
      </c>
      <c r="C51" s="185" t="s">
        <v>83</v>
      </c>
      <c r="G51" s="66"/>
      <c r="H51"/>
      <c r="N51" s="66"/>
    </row>
    <row r="52" spans="1:14" x14ac:dyDescent="0.25">
      <c r="A52" s="66" t="s">
        <v>866</v>
      </c>
      <c r="B52" s="66" t="s">
        <v>533</v>
      </c>
      <c r="C52" s="185" t="s">
        <v>83</v>
      </c>
      <c r="G52" s="66"/>
      <c r="H52"/>
      <c r="N52" s="66"/>
    </row>
    <row r="53" spans="1:14" x14ac:dyDescent="0.25">
      <c r="A53" s="66" t="s">
        <v>867</v>
      </c>
      <c r="B53" s="66" t="s">
        <v>535</v>
      </c>
      <c r="C53" s="185" t="s">
        <v>83</v>
      </c>
      <c r="G53" s="66"/>
      <c r="H53"/>
      <c r="N53" s="66"/>
    </row>
    <row r="54" spans="1:14" x14ac:dyDescent="0.25">
      <c r="A54" s="66" t="s">
        <v>868</v>
      </c>
      <c r="B54" s="66" t="s">
        <v>537</v>
      </c>
      <c r="C54" s="185" t="s">
        <v>83</v>
      </c>
      <c r="G54" s="66"/>
      <c r="H54"/>
      <c r="N54" s="66"/>
    </row>
    <row r="55" spans="1:14" x14ac:dyDescent="0.25">
      <c r="A55" s="66" t="s">
        <v>869</v>
      </c>
      <c r="B55" s="66" t="s">
        <v>2356</v>
      </c>
      <c r="C55" s="185" t="s">
        <v>83</v>
      </c>
      <c r="G55" s="66"/>
      <c r="H55"/>
      <c r="N55" s="66"/>
    </row>
    <row r="56" spans="1:14" x14ac:dyDescent="0.25">
      <c r="A56" s="66" t="s">
        <v>870</v>
      </c>
      <c r="B56" s="66" t="s">
        <v>540</v>
      </c>
      <c r="C56" s="185" t="s">
        <v>83</v>
      </c>
      <c r="G56" s="66"/>
      <c r="H56"/>
      <c r="N56" s="66"/>
    </row>
    <row r="57" spans="1:14" x14ac:dyDescent="0.25">
      <c r="A57" s="66" t="s">
        <v>871</v>
      </c>
      <c r="B57" s="66" t="s">
        <v>542</v>
      </c>
      <c r="C57" s="185" t="s">
        <v>83</v>
      </c>
      <c r="G57" s="66"/>
      <c r="H57"/>
      <c r="N57" s="66"/>
    </row>
    <row r="58" spans="1:14" x14ac:dyDescent="0.25">
      <c r="A58" s="66" t="s">
        <v>872</v>
      </c>
      <c r="B58" s="66" t="s">
        <v>544</v>
      </c>
      <c r="C58" s="185" t="s">
        <v>83</v>
      </c>
      <c r="G58" s="66"/>
      <c r="H58"/>
      <c r="N58" s="66"/>
    </row>
    <row r="59" spans="1:14" x14ac:dyDescent="0.25">
      <c r="A59" s="66" t="s">
        <v>873</v>
      </c>
      <c r="B59" s="66" t="s">
        <v>546</v>
      </c>
      <c r="C59" s="185" t="s">
        <v>83</v>
      </c>
      <c r="G59" s="66"/>
      <c r="H59"/>
      <c r="N59" s="66"/>
    </row>
    <row r="60" spans="1:14" x14ac:dyDescent="0.25">
      <c r="A60" s="66" t="s">
        <v>874</v>
      </c>
      <c r="B60" s="66" t="s">
        <v>548</v>
      </c>
      <c r="C60" s="185" t="s">
        <v>83</v>
      </c>
      <c r="G60" s="66"/>
      <c r="H60"/>
      <c r="N60" s="66"/>
    </row>
    <row r="61" spans="1:14" x14ac:dyDescent="0.25">
      <c r="A61" s="66" t="s">
        <v>875</v>
      </c>
      <c r="B61" s="66" t="s">
        <v>550</v>
      </c>
      <c r="C61" s="185" t="s">
        <v>83</v>
      </c>
      <c r="G61" s="66"/>
      <c r="H61"/>
      <c r="N61" s="66"/>
    </row>
    <row r="62" spans="1:14" x14ac:dyDescent="0.25">
      <c r="A62" s="66" t="s">
        <v>876</v>
      </c>
      <c r="B62" s="66" t="s">
        <v>552</v>
      </c>
      <c r="C62" s="185" t="s">
        <v>83</v>
      </c>
      <c r="G62" s="66"/>
      <c r="H62"/>
      <c r="N62" s="66"/>
    </row>
    <row r="63" spans="1:14" x14ac:dyDescent="0.25">
      <c r="A63" s="66" t="s">
        <v>877</v>
      </c>
      <c r="B63" s="66" t="s">
        <v>554</v>
      </c>
      <c r="C63" s="185" t="s">
        <v>83</v>
      </c>
      <c r="G63" s="66"/>
      <c r="H63"/>
      <c r="N63" s="66"/>
    </row>
    <row r="64" spans="1:14" x14ac:dyDescent="0.25">
      <c r="A64" s="66" t="s">
        <v>878</v>
      </c>
      <c r="B64" s="66" t="s">
        <v>556</v>
      </c>
      <c r="C64" s="185" t="s">
        <v>83</v>
      </c>
      <c r="G64" s="66"/>
      <c r="H64"/>
      <c r="N64" s="66"/>
    </row>
    <row r="65" spans="1:14" x14ac:dyDescent="0.25">
      <c r="A65" s="66" t="s">
        <v>879</v>
      </c>
      <c r="B65" s="66" t="s">
        <v>3</v>
      </c>
      <c r="C65" s="185" t="s">
        <v>83</v>
      </c>
      <c r="G65" s="66"/>
      <c r="H65"/>
      <c r="N65" s="66"/>
    </row>
    <row r="66" spans="1:14" x14ac:dyDescent="0.25">
      <c r="A66" s="66" t="s">
        <v>880</v>
      </c>
      <c r="B66" s="66" t="s">
        <v>559</v>
      </c>
      <c r="C66" s="185" t="s">
        <v>83</v>
      </c>
      <c r="G66" s="66"/>
      <c r="H66"/>
      <c r="N66" s="66"/>
    </row>
    <row r="67" spans="1:14" x14ac:dyDescent="0.25">
      <c r="A67" s="66" t="s">
        <v>881</v>
      </c>
      <c r="B67" s="66" t="s">
        <v>561</v>
      </c>
      <c r="C67" s="185" t="s">
        <v>83</v>
      </c>
      <c r="G67" s="66"/>
      <c r="H67"/>
      <c r="N67" s="66"/>
    </row>
    <row r="68" spans="1:14" x14ac:dyDescent="0.25">
      <c r="A68" s="66" t="s">
        <v>882</v>
      </c>
      <c r="B68" s="66" t="s">
        <v>563</v>
      </c>
      <c r="C68" s="185" t="s">
        <v>83</v>
      </c>
      <c r="G68" s="66"/>
      <c r="H68"/>
      <c r="N68" s="66"/>
    </row>
    <row r="69" spans="1:14" x14ac:dyDescent="0.25">
      <c r="A69" s="250" t="s">
        <v>883</v>
      </c>
      <c r="B69" s="66" t="s">
        <v>565</v>
      </c>
      <c r="C69" s="185" t="s">
        <v>83</v>
      </c>
      <c r="G69" s="66"/>
      <c r="H69"/>
      <c r="N69" s="66"/>
    </row>
    <row r="70" spans="1:14" x14ac:dyDescent="0.25">
      <c r="A70" s="250" t="s">
        <v>884</v>
      </c>
      <c r="B70" s="66" t="s">
        <v>567</v>
      </c>
      <c r="C70" s="185" t="s">
        <v>83</v>
      </c>
      <c r="G70" s="66"/>
      <c r="H70"/>
      <c r="N70" s="66"/>
    </row>
    <row r="71" spans="1:14" x14ac:dyDescent="0.25">
      <c r="A71" s="250" t="s">
        <v>885</v>
      </c>
      <c r="B71" s="66" t="s">
        <v>569</v>
      </c>
      <c r="C71" s="185" t="s">
        <v>83</v>
      </c>
      <c r="G71" s="66"/>
      <c r="H71"/>
      <c r="N71" s="66"/>
    </row>
    <row r="72" spans="1:14" x14ac:dyDescent="0.25">
      <c r="A72" s="250" t="s">
        <v>886</v>
      </c>
      <c r="B72" s="66" t="s">
        <v>571</v>
      </c>
      <c r="C72" s="185" t="s">
        <v>83</v>
      </c>
      <c r="G72" s="66"/>
      <c r="H72"/>
      <c r="N72" s="66"/>
    </row>
    <row r="73" spans="1:14" x14ac:dyDescent="0.25">
      <c r="A73" s="250" t="s">
        <v>887</v>
      </c>
      <c r="B73" s="66" t="s">
        <v>573</v>
      </c>
      <c r="C73" s="185" t="s">
        <v>83</v>
      </c>
      <c r="G73" s="66"/>
      <c r="H73"/>
      <c r="N73" s="66"/>
    </row>
    <row r="74" spans="1:14" x14ac:dyDescent="0.25">
      <c r="A74" s="250" t="s">
        <v>888</v>
      </c>
      <c r="B74" s="66" t="s">
        <v>575</v>
      </c>
      <c r="C74" s="185" t="s">
        <v>83</v>
      </c>
      <c r="G74" s="66"/>
      <c r="H74"/>
      <c r="N74" s="66"/>
    </row>
    <row r="75" spans="1:14" x14ac:dyDescent="0.25">
      <c r="A75" s="250" t="s">
        <v>889</v>
      </c>
      <c r="B75" s="66" t="s">
        <v>577</v>
      </c>
      <c r="C75" s="185" t="s">
        <v>83</v>
      </c>
      <c r="G75" s="66"/>
      <c r="H75"/>
      <c r="N75" s="66"/>
    </row>
    <row r="76" spans="1:14" x14ac:dyDescent="0.25">
      <c r="A76" s="250" t="s">
        <v>890</v>
      </c>
      <c r="B76" s="66" t="s">
        <v>6</v>
      </c>
      <c r="C76" s="185" t="s">
        <v>83</v>
      </c>
      <c r="G76" s="66"/>
      <c r="H76"/>
      <c r="N76" s="66"/>
    </row>
    <row r="77" spans="1:14" x14ac:dyDescent="0.25">
      <c r="A77" s="250" t="s">
        <v>891</v>
      </c>
      <c r="B77" s="115" t="s">
        <v>318</v>
      </c>
      <c r="C77" s="185">
        <f>SUM(C78:C80)</f>
        <v>0</v>
      </c>
      <c r="G77" s="66"/>
      <c r="H77"/>
      <c r="I77" s="72"/>
      <c r="N77" s="66"/>
    </row>
    <row r="78" spans="1:14" x14ac:dyDescent="0.25">
      <c r="A78" s="250" t="s">
        <v>892</v>
      </c>
      <c r="B78" s="66" t="s">
        <v>583</v>
      </c>
      <c r="C78" s="185" t="s">
        <v>83</v>
      </c>
      <c r="G78" s="66"/>
      <c r="H78"/>
      <c r="N78" s="66"/>
    </row>
    <row r="79" spans="1:14" x14ac:dyDescent="0.25">
      <c r="A79" s="250" t="s">
        <v>893</v>
      </c>
      <c r="B79" s="66" t="s">
        <v>585</v>
      </c>
      <c r="C79" s="185" t="s">
        <v>83</v>
      </c>
      <c r="G79" s="66"/>
      <c r="H79"/>
      <c r="N79" s="66"/>
    </row>
    <row r="80" spans="1:14" x14ac:dyDescent="0.25">
      <c r="A80" s="250" t="s">
        <v>894</v>
      </c>
      <c r="B80" s="66" t="s">
        <v>2</v>
      </c>
      <c r="C80" s="185" t="s">
        <v>83</v>
      </c>
      <c r="G80" s="66"/>
      <c r="H80"/>
      <c r="N80" s="66"/>
    </row>
    <row r="81" spans="1:14" x14ac:dyDescent="0.25">
      <c r="A81" s="250" t="s">
        <v>895</v>
      </c>
      <c r="B81" s="115" t="s">
        <v>146</v>
      </c>
      <c r="C81" s="185">
        <f>SUM(C82:C92)</f>
        <v>0</v>
      </c>
      <c r="G81" s="66"/>
      <c r="H81"/>
      <c r="I81" s="72"/>
      <c r="N81" s="66"/>
    </row>
    <row r="82" spans="1:14" x14ac:dyDescent="0.25">
      <c r="A82" s="250" t="s">
        <v>896</v>
      </c>
      <c r="B82" s="83" t="s">
        <v>320</v>
      </c>
      <c r="C82" s="185" t="s">
        <v>83</v>
      </c>
      <c r="G82" s="66"/>
      <c r="H82"/>
      <c r="I82" s="83"/>
      <c r="N82" s="66"/>
    </row>
    <row r="83" spans="1:14" x14ac:dyDescent="0.25">
      <c r="A83" s="250" t="s">
        <v>897</v>
      </c>
      <c r="B83" s="250" t="s">
        <v>580</v>
      </c>
      <c r="C83" s="185" t="s">
        <v>83</v>
      </c>
      <c r="D83" s="250"/>
      <c r="E83" s="250"/>
      <c r="F83" s="250"/>
      <c r="G83" s="250"/>
      <c r="H83" s="234"/>
      <c r="I83" s="236"/>
      <c r="J83" s="250"/>
      <c r="K83" s="250"/>
      <c r="L83" s="250"/>
      <c r="M83" s="250"/>
      <c r="N83" s="250"/>
    </row>
    <row r="84" spans="1:14" x14ac:dyDescent="0.25">
      <c r="A84" s="250" t="s">
        <v>898</v>
      </c>
      <c r="B84" s="83" t="s">
        <v>322</v>
      </c>
      <c r="C84" s="185" t="s">
        <v>83</v>
      </c>
      <c r="G84" s="66"/>
      <c r="H84"/>
      <c r="I84" s="83"/>
      <c r="N84" s="66"/>
    </row>
    <row r="85" spans="1:14" x14ac:dyDescent="0.25">
      <c r="A85" s="250" t="s">
        <v>899</v>
      </c>
      <c r="B85" s="83" t="s">
        <v>324</v>
      </c>
      <c r="C85" s="185" t="s">
        <v>83</v>
      </c>
      <c r="G85" s="66"/>
      <c r="H85"/>
      <c r="I85" s="83"/>
      <c r="N85" s="66"/>
    </row>
    <row r="86" spans="1:14" x14ac:dyDescent="0.25">
      <c r="A86" s="250" t="s">
        <v>900</v>
      </c>
      <c r="B86" s="83" t="s">
        <v>12</v>
      </c>
      <c r="C86" s="185" t="s">
        <v>83</v>
      </c>
      <c r="G86" s="66"/>
      <c r="H86"/>
      <c r="I86" s="83"/>
      <c r="N86" s="66"/>
    </row>
    <row r="87" spans="1:14" x14ac:dyDescent="0.25">
      <c r="A87" s="250" t="s">
        <v>901</v>
      </c>
      <c r="B87" s="83" t="s">
        <v>327</v>
      </c>
      <c r="C87" s="185" t="s">
        <v>83</v>
      </c>
      <c r="G87" s="66"/>
      <c r="H87"/>
      <c r="I87" s="83"/>
      <c r="N87" s="66"/>
    </row>
    <row r="88" spans="1:14" x14ac:dyDescent="0.25">
      <c r="A88" s="250" t="s">
        <v>902</v>
      </c>
      <c r="B88" s="83" t="s">
        <v>329</v>
      </c>
      <c r="C88" s="185" t="s">
        <v>83</v>
      </c>
      <c r="G88" s="66"/>
      <c r="H88"/>
      <c r="I88" s="83"/>
      <c r="N88" s="66"/>
    </row>
    <row r="89" spans="1:14" x14ac:dyDescent="0.25">
      <c r="A89" s="250" t="s">
        <v>903</v>
      </c>
      <c r="B89" s="83" t="s">
        <v>331</v>
      </c>
      <c r="C89" s="185" t="s">
        <v>83</v>
      </c>
      <c r="G89" s="66"/>
      <c r="H89"/>
      <c r="I89" s="83"/>
      <c r="N89" s="66"/>
    </row>
    <row r="90" spans="1:14" x14ac:dyDescent="0.25">
      <c r="A90" s="250" t="s">
        <v>904</v>
      </c>
      <c r="B90" s="83" t="s">
        <v>333</v>
      </c>
      <c r="C90" s="185" t="s">
        <v>83</v>
      </c>
      <c r="G90" s="66"/>
      <c r="H90"/>
      <c r="I90" s="83"/>
      <c r="N90" s="66"/>
    </row>
    <row r="91" spans="1:14" x14ac:dyDescent="0.25">
      <c r="A91" s="250" t="s">
        <v>905</v>
      </c>
      <c r="B91" s="83" t="s">
        <v>335</v>
      </c>
      <c r="C91" s="185" t="s">
        <v>83</v>
      </c>
      <c r="G91" s="66"/>
      <c r="H91"/>
      <c r="I91" s="83"/>
      <c r="N91" s="66"/>
    </row>
    <row r="92" spans="1:14" x14ac:dyDescent="0.25">
      <c r="A92" s="250" t="s">
        <v>906</v>
      </c>
      <c r="B92" s="83" t="s">
        <v>146</v>
      </c>
      <c r="C92" s="185" t="s">
        <v>83</v>
      </c>
      <c r="G92" s="66"/>
      <c r="H92"/>
      <c r="I92" s="83"/>
      <c r="N92" s="66"/>
    </row>
    <row r="93" spans="1:14" outlineLevel="1" x14ac:dyDescent="0.25">
      <c r="A93" s="66" t="s">
        <v>907</v>
      </c>
      <c r="B93" s="95" t="s">
        <v>150</v>
      </c>
      <c r="C93" s="185"/>
      <c r="G93" s="66"/>
      <c r="H93"/>
      <c r="I93" s="83"/>
      <c r="N93" s="66"/>
    </row>
    <row r="94" spans="1:14" outlineLevel="1" x14ac:dyDescent="0.25">
      <c r="A94" s="66" t="s">
        <v>908</v>
      </c>
      <c r="B94" s="95" t="s">
        <v>150</v>
      </c>
      <c r="C94" s="185"/>
      <c r="G94" s="66"/>
      <c r="H94"/>
      <c r="I94" s="83"/>
      <c r="N94" s="66"/>
    </row>
    <row r="95" spans="1:14" outlineLevel="1" x14ac:dyDescent="0.25">
      <c r="A95" s="66" t="s">
        <v>909</v>
      </c>
      <c r="B95" s="95" t="s">
        <v>150</v>
      </c>
      <c r="C95" s="185"/>
      <c r="G95" s="66"/>
      <c r="H95"/>
      <c r="I95" s="83"/>
      <c r="N95" s="66"/>
    </row>
    <row r="96" spans="1:14" outlineLevel="1" x14ac:dyDescent="0.25">
      <c r="A96" s="66" t="s">
        <v>910</v>
      </c>
      <c r="B96" s="95" t="s">
        <v>150</v>
      </c>
      <c r="C96" s="185"/>
      <c r="G96" s="66"/>
      <c r="H96"/>
      <c r="I96" s="83"/>
      <c r="N96" s="66"/>
    </row>
    <row r="97" spans="1:14" outlineLevel="1" x14ac:dyDescent="0.25">
      <c r="A97" s="66" t="s">
        <v>911</v>
      </c>
      <c r="B97" s="95" t="s">
        <v>150</v>
      </c>
      <c r="C97" s="185"/>
      <c r="G97" s="66"/>
      <c r="H97"/>
      <c r="I97" s="83"/>
      <c r="N97" s="66"/>
    </row>
    <row r="98" spans="1:14" outlineLevel="1" x14ac:dyDescent="0.25">
      <c r="A98" s="66" t="s">
        <v>912</v>
      </c>
      <c r="B98" s="95" t="s">
        <v>150</v>
      </c>
      <c r="C98" s="185"/>
      <c r="G98" s="66"/>
      <c r="H98"/>
      <c r="I98" s="83"/>
      <c r="N98" s="66"/>
    </row>
    <row r="99" spans="1:14" outlineLevel="1" x14ac:dyDescent="0.25">
      <c r="A99" s="66" t="s">
        <v>913</v>
      </c>
      <c r="B99" s="95" t="s">
        <v>150</v>
      </c>
      <c r="C99" s="185"/>
      <c r="G99" s="66"/>
      <c r="H99"/>
      <c r="I99" s="83"/>
      <c r="N99" s="66"/>
    </row>
    <row r="100" spans="1:14" outlineLevel="1" x14ac:dyDescent="0.25">
      <c r="A100" s="66" t="s">
        <v>914</v>
      </c>
      <c r="B100" s="95" t="s">
        <v>150</v>
      </c>
      <c r="C100" s="185"/>
      <c r="G100" s="66"/>
      <c r="H100"/>
      <c r="I100" s="83"/>
      <c r="N100" s="66"/>
    </row>
    <row r="101" spans="1:14" outlineLevel="1" x14ac:dyDescent="0.25">
      <c r="A101" s="66" t="s">
        <v>915</v>
      </c>
      <c r="B101" s="95" t="s">
        <v>150</v>
      </c>
      <c r="C101" s="185"/>
      <c r="G101" s="66"/>
      <c r="H101"/>
      <c r="I101" s="83"/>
      <c r="N101" s="66"/>
    </row>
    <row r="102" spans="1:14" outlineLevel="1" x14ac:dyDescent="0.25">
      <c r="A102" s="66" t="s">
        <v>916</v>
      </c>
      <c r="B102" s="95" t="s">
        <v>150</v>
      </c>
      <c r="C102" s="185"/>
      <c r="G102" s="66"/>
      <c r="H102"/>
      <c r="I102" s="83"/>
      <c r="N102" s="66"/>
    </row>
    <row r="103" spans="1:14" ht="15" customHeight="1" x14ac:dyDescent="0.25">
      <c r="A103" s="85"/>
      <c r="B103" s="197" t="s">
        <v>1606</v>
      </c>
      <c r="C103" s="186" t="s">
        <v>831</v>
      </c>
      <c r="D103" s="85"/>
      <c r="E103" s="87"/>
      <c r="F103" s="85"/>
      <c r="G103" s="88"/>
      <c r="H103"/>
      <c r="I103" s="116"/>
      <c r="J103" s="80"/>
      <c r="K103" s="80"/>
      <c r="L103" s="72"/>
      <c r="M103" s="80"/>
      <c r="N103" s="99"/>
    </row>
    <row r="104" spans="1:14" x14ac:dyDescent="0.25">
      <c r="A104" s="66" t="s">
        <v>917</v>
      </c>
      <c r="B104" s="83" t="s">
        <v>608</v>
      </c>
      <c r="C104" s="185" t="s">
        <v>83</v>
      </c>
      <c r="G104" s="66"/>
      <c r="H104"/>
      <c r="I104" s="83"/>
      <c r="N104" s="66"/>
    </row>
    <row r="105" spans="1:14" x14ac:dyDescent="0.25">
      <c r="A105" s="66" t="s">
        <v>918</v>
      </c>
      <c r="B105" s="83" t="s">
        <v>608</v>
      </c>
      <c r="C105" s="185" t="s">
        <v>83</v>
      </c>
      <c r="G105" s="66"/>
      <c r="H105"/>
      <c r="I105" s="83"/>
      <c r="N105" s="66"/>
    </row>
    <row r="106" spans="1:14" x14ac:dyDescent="0.25">
      <c r="A106" s="66" t="s">
        <v>919</v>
      </c>
      <c r="B106" s="83" t="s">
        <v>608</v>
      </c>
      <c r="C106" s="185" t="s">
        <v>83</v>
      </c>
      <c r="G106" s="66"/>
      <c r="H106"/>
      <c r="I106" s="83"/>
      <c r="N106" s="66"/>
    </row>
    <row r="107" spans="1:14" x14ac:dyDescent="0.25">
      <c r="A107" s="66" t="s">
        <v>920</v>
      </c>
      <c r="B107" s="83" t="s">
        <v>608</v>
      </c>
      <c r="C107" s="185" t="s">
        <v>83</v>
      </c>
      <c r="G107" s="66"/>
      <c r="H107"/>
      <c r="I107" s="83"/>
      <c r="N107" s="66"/>
    </row>
    <row r="108" spans="1:14" x14ac:dyDescent="0.25">
      <c r="A108" s="66" t="s">
        <v>921</v>
      </c>
      <c r="B108" s="83" t="s">
        <v>608</v>
      </c>
      <c r="C108" s="185" t="s">
        <v>83</v>
      </c>
      <c r="G108" s="66"/>
      <c r="H108"/>
      <c r="I108" s="83"/>
      <c r="N108" s="66"/>
    </row>
    <row r="109" spans="1:14" x14ac:dyDescent="0.25">
      <c r="A109" s="66" t="s">
        <v>922</v>
      </c>
      <c r="B109" s="83" t="s">
        <v>608</v>
      </c>
      <c r="C109" s="185" t="s">
        <v>83</v>
      </c>
      <c r="G109" s="66"/>
      <c r="H109"/>
      <c r="I109" s="83"/>
      <c r="N109" s="66"/>
    </row>
    <row r="110" spans="1:14" x14ac:dyDescent="0.25">
      <c r="A110" s="66" t="s">
        <v>923</v>
      </c>
      <c r="B110" s="83" t="s">
        <v>608</v>
      </c>
      <c r="C110" s="185" t="s">
        <v>83</v>
      </c>
      <c r="G110" s="66"/>
      <c r="H110"/>
      <c r="I110" s="83"/>
      <c r="N110" s="66"/>
    </row>
    <row r="111" spans="1:14" x14ac:dyDescent="0.25">
      <c r="A111" s="66" t="s">
        <v>924</v>
      </c>
      <c r="B111" s="83" t="s">
        <v>608</v>
      </c>
      <c r="C111" s="185" t="s">
        <v>83</v>
      </c>
      <c r="G111" s="66"/>
      <c r="H111"/>
      <c r="I111" s="83"/>
      <c r="N111" s="66"/>
    </row>
    <row r="112" spans="1:14" x14ac:dyDescent="0.25">
      <c r="A112" s="66" t="s">
        <v>925</v>
      </c>
      <c r="B112" s="83" t="s">
        <v>608</v>
      </c>
      <c r="C112" s="185" t="s">
        <v>83</v>
      </c>
      <c r="G112" s="66"/>
      <c r="H112"/>
      <c r="I112" s="83"/>
      <c r="N112" s="66"/>
    </row>
    <row r="113" spans="1:14" x14ac:dyDescent="0.25">
      <c r="A113" s="66" t="s">
        <v>926</v>
      </c>
      <c r="B113" s="83" t="s">
        <v>608</v>
      </c>
      <c r="C113" s="185" t="s">
        <v>83</v>
      </c>
      <c r="G113" s="66"/>
      <c r="H113"/>
      <c r="I113" s="83"/>
      <c r="N113" s="66"/>
    </row>
    <row r="114" spans="1:14" x14ac:dyDescent="0.25">
      <c r="A114" s="66" t="s">
        <v>927</v>
      </c>
      <c r="B114" s="83" t="s">
        <v>608</v>
      </c>
      <c r="C114" s="185" t="s">
        <v>83</v>
      </c>
      <c r="G114" s="66"/>
      <c r="H114"/>
      <c r="I114" s="83"/>
      <c r="N114" s="66"/>
    </row>
    <row r="115" spans="1:14" x14ac:dyDescent="0.25">
      <c r="A115" s="66" t="s">
        <v>928</v>
      </c>
      <c r="B115" s="83" t="s">
        <v>608</v>
      </c>
      <c r="C115" s="185" t="s">
        <v>83</v>
      </c>
      <c r="G115" s="66"/>
      <c r="H115"/>
      <c r="I115" s="83"/>
      <c r="N115" s="66"/>
    </row>
    <row r="116" spans="1:14" x14ac:dyDescent="0.25">
      <c r="A116" s="66" t="s">
        <v>929</v>
      </c>
      <c r="B116" s="83" t="s">
        <v>608</v>
      </c>
      <c r="C116" s="185" t="s">
        <v>83</v>
      </c>
      <c r="G116" s="66"/>
      <c r="H116"/>
      <c r="I116" s="83"/>
      <c r="N116" s="66"/>
    </row>
    <row r="117" spans="1:14" x14ac:dyDescent="0.25">
      <c r="A117" s="66" t="s">
        <v>930</v>
      </c>
      <c r="B117" s="83" t="s">
        <v>608</v>
      </c>
      <c r="C117" s="185" t="s">
        <v>83</v>
      </c>
      <c r="G117" s="66"/>
      <c r="H117"/>
      <c r="I117" s="83"/>
      <c r="N117" s="66"/>
    </row>
    <row r="118" spans="1:14" x14ac:dyDescent="0.25">
      <c r="A118" s="66" t="s">
        <v>931</v>
      </c>
      <c r="B118" s="83" t="s">
        <v>608</v>
      </c>
      <c r="C118" s="185" t="s">
        <v>83</v>
      </c>
      <c r="G118" s="66"/>
      <c r="H118"/>
      <c r="I118" s="83"/>
      <c r="N118" s="66"/>
    </row>
    <row r="119" spans="1:14" x14ac:dyDescent="0.25">
      <c r="A119" s="66" t="s">
        <v>932</v>
      </c>
      <c r="B119" s="83" t="s">
        <v>608</v>
      </c>
      <c r="C119" s="185" t="s">
        <v>83</v>
      </c>
      <c r="G119" s="66"/>
      <c r="H119"/>
      <c r="I119" s="83"/>
      <c r="N119" s="66"/>
    </row>
    <row r="120" spans="1:14" x14ac:dyDescent="0.25">
      <c r="A120" s="66" t="s">
        <v>933</v>
      </c>
      <c r="B120" s="83" t="s">
        <v>608</v>
      </c>
      <c r="C120" s="185" t="s">
        <v>83</v>
      </c>
      <c r="G120" s="66"/>
      <c r="H120"/>
      <c r="I120" s="83"/>
      <c r="N120" s="66"/>
    </row>
    <row r="121" spans="1:14" x14ac:dyDescent="0.25">
      <c r="A121" s="66" t="s">
        <v>934</v>
      </c>
      <c r="B121" s="83" t="s">
        <v>608</v>
      </c>
      <c r="C121" s="185" t="s">
        <v>83</v>
      </c>
      <c r="G121" s="66"/>
      <c r="H121"/>
      <c r="I121" s="83"/>
      <c r="N121" s="66"/>
    </row>
    <row r="122" spans="1:14" x14ac:dyDescent="0.25">
      <c r="A122" s="66" t="s">
        <v>935</v>
      </c>
      <c r="B122" s="83" t="s">
        <v>608</v>
      </c>
      <c r="C122" s="185" t="s">
        <v>83</v>
      </c>
      <c r="G122" s="66"/>
      <c r="H122"/>
      <c r="I122" s="83"/>
      <c r="N122" s="66"/>
    </row>
    <row r="123" spans="1:14" x14ac:dyDescent="0.25">
      <c r="A123" s="66" t="s">
        <v>936</v>
      </c>
      <c r="B123" s="83" t="s">
        <v>608</v>
      </c>
      <c r="C123" s="185" t="s">
        <v>83</v>
      </c>
      <c r="G123" s="66"/>
      <c r="H123"/>
      <c r="I123" s="83"/>
      <c r="N123" s="66"/>
    </row>
    <row r="124" spans="1:14" x14ac:dyDescent="0.25">
      <c r="A124" s="66" t="s">
        <v>937</v>
      </c>
      <c r="B124" s="83" t="s">
        <v>608</v>
      </c>
      <c r="C124" s="185" t="s">
        <v>83</v>
      </c>
      <c r="G124" s="66"/>
      <c r="H124"/>
      <c r="I124" s="83"/>
      <c r="N124" s="66"/>
    </row>
    <row r="125" spans="1:14" x14ac:dyDescent="0.25">
      <c r="A125" s="66" t="s">
        <v>938</v>
      </c>
      <c r="B125" s="83" t="s">
        <v>608</v>
      </c>
      <c r="C125" s="185" t="s">
        <v>83</v>
      </c>
      <c r="G125" s="66"/>
      <c r="H125"/>
      <c r="I125" s="83"/>
      <c r="N125" s="66"/>
    </row>
    <row r="126" spans="1:14" x14ac:dyDescent="0.25">
      <c r="A126" s="66" t="s">
        <v>939</v>
      </c>
      <c r="B126" s="83" t="s">
        <v>608</v>
      </c>
      <c r="C126" s="185" t="s">
        <v>83</v>
      </c>
      <c r="G126" s="66"/>
      <c r="H126"/>
      <c r="I126" s="83"/>
      <c r="N126" s="66"/>
    </row>
    <row r="127" spans="1:14" x14ac:dyDescent="0.25">
      <c r="A127" s="66" t="s">
        <v>940</v>
      </c>
      <c r="B127" s="83" t="s">
        <v>608</v>
      </c>
      <c r="C127" s="185" t="s">
        <v>83</v>
      </c>
      <c r="G127" s="66"/>
      <c r="H127"/>
      <c r="I127" s="83"/>
      <c r="N127" s="66"/>
    </row>
    <row r="128" spans="1:14" x14ac:dyDescent="0.25">
      <c r="A128" s="66" t="s">
        <v>941</v>
      </c>
      <c r="B128" s="83" t="s">
        <v>608</v>
      </c>
      <c r="C128" s="66" t="s">
        <v>83</v>
      </c>
      <c r="G128" s="66"/>
      <c r="H128"/>
      <c r="I128" s="83"/>
      <c r="N128" s="66"/>
    </row>
    <row r="129" spans="1:14" x14ac:dyDescent="0.25">
      <c r="A129" s="85"/>
      <c r="B129" s="86" t="s">
        <v>639</v>
      </c>
      <c r="C129" s="85" t="s">
        <v>831</v>
      </c>
      <c r="D129" s="85"/>
      <c r="E129" s="85"/>
      <c r="F129" s="88"/>
      <c r="G129" s="88"/>
      <c r="H129"/>
      <c r="I129" s="116"/>
      <c r="J129" s="80"/>
      <c r="K129" s="80"/>
      <c r="L129" s="80"/>
      <c r="M129" s="99"/>
      <c r="N129" s="99"/>
    </row>
    <row r="130" spans="1:14" x14ac:dyDescent="0.25">
      <c r="A130" s="66" t="s">
        <v>942</v>
      </c>
      <c r="B130" s="66" t="s">
        <v>641</v>
      </c>
      <c r="C130" s="185" t="s">
        <v>83</v>
      </c>
      <c r="D130"/>
      <c r="E130"/>
      <c r="F130"/>
      <c r="G130"/>
      <c r="H130"/>
      <c r="K130" s="108"/>
      <c r="L130" s="108"/>
      <c r="M130" s="108"/>
      <c r="N130" s="108"/>
    </row>
    <row r="131" spans="1:14" x14ac:dyDescent="0.25">
      <c r="A131" s="66" t="s">
        <v>943</v>
      </c>
      <c r="B131" s="66" t="s">
        <v>643</v>
      </c>
      <c r="C131" s="185" t="s">
        <v>83</v>
      </c>
      <c r="D131"/>
      <c r="E131"/>
      <c r="F131"/>
      <c r="G131"/>
      <c r="H131"/>
      <c r="K131" s="108"/>
      <c r="L131" s="108"/>
      <c r="M131" s="108"/>
      <c r="N131" s="108"/>
    </row>
    <row r="132" spans="1:14" x14ac:dyDescent="0.25">
      <c r="A132" s="66" t="s">
        <v>944</v>
      </c>
      <c r="B132" s="66" t="s">
        <v>146</v>
      </c>
      <c r="C132" s="185" t="s">
        <v>83</v>
      </c>
      <c r="D132"/>
      <c r="E132"/>
      <c r="F132"/>
      <c r="G132"/>
      <c r="H132"/>
      <c r="K132" s="108"/>
      <c r="L132" s="108"/>
      <c r="M132" s="108"/>
      <c r="N132" s="108"/>
    </row>
    <row r="133" spans="1:14" outlineLevel="1" x14ac:dyDescent="0.25">
      <c r="A133" s="66" t="s">
        <v>945</v>
      </c>
      <c r="C133" s="185"/>
      <c r="D133"/>
      <c r="E133"/>
      <c r="F133"/>
      <c r="G133"/>
      <c r="H133"/>
      <c r="K133" s="108"/>
      <c r="L133" s="108"/>
      <c r="M133" s="108"/>
      <c r="N133" s="108"/>
    </row>
    <row r="134" spans="1:14" outlineLevel="1" x14ac:dyDescent="0.25">
      <c r="A134" s="66" t="s">
        <v>946</v>
      </c>
      <c r="C134" s="185"/>
      <c r="D134"/>
      <c r="E134"/>
      <c r="F134"/>
      <c r="G134"/>
      <c r="H134"/>
      <c r="K134" s="108"/>
      <c r="L134" s="108"/>
      <c r="M134" s="108"/>
      <c r="N134" s="108"/>
    </row>
    <row r="135" spans="1:14" outlineLevel="1" x14ac:dyDescent="0.25">
      <c r="A135" s="66" t="s">
        <v>947</v>
      </c>
      <c r="C135" s="185"/>
      <c r="D135"/>
      <c r="E135"/>
      <c r="F135"/>
      <c r="G135"/>
      <c r="H135"/>
      <c r="K135" s="108"/>
      <c r="L135" s="108"/>
      <c r="M135" s="108"/>
      <c r="N135" s="108"/>
    </row>
    <row r="136" spans="1:14" outlineLevel="1" x14ac:dyDescent="0.25">
      <c r="A136" s="66" t="s">
        <v>948</v>
      </c>
      <c r="C136" s="185"/>
      <c r="D136"/>
      <c r="E136"/>
      <c r="F136"/>
      <c r="G136"/>
      <c r="H136"/>
      <c r="K136" s="108"/>
      <c r="L136" s="108"/>
      <c r="M136" s="108"/>
      <c r="N136" s="108"/>
    </row>
    <row r="137" spans="1:14" x14ac:dyDescent="0.25">
      <c r="A137" s="85"/>
      <c r="B137" s="86" t="s">
        <v>651</v>
      </c>
      <c r="C137" s="85" t="s">
        <v>831</v>
      </c>
      <c r="D137" s="85"/>
      <c r="E137" s="85"/>
      <c r="F137" s="88"/>
      <c r="G137" s="88"/>
      <c r="H137"/>
      <c r="I137" s="116"/>
      <c r="J137" s="80"/>
      <c r="K137" s="80"/>
      <c r="L137" s="80"/>
      <c r="M137" s="99"/>
      <c r="N137" s="99"/>
    </row>
    <row r="138" spans="1:14" x14ac:dyDescent="0.25">
      <c r="A138" s="66" t="s">
        <v>949</v>
      </c>
      <c r="B138" s="66" t="s">
        <v>653</v>
      </c>
      <c r="C138" s="185" t="s">
        <v>83</v>
      </c>
      <c r="D138" s="118"/>
      <c r="E138" s="118"/>
      <c r="F138" s="103"/>
      <c r="G138" s="91"/>
      <c r="H138"/>
      <c r="K138" s="118"/>
      <c r="L138" s="118"/>
      <c r="M138" s="103"/>
      <c r="N138" s="91"/>
    </row>
    <row r="139" spans="1:14" x14ac:dyDescent="0.25">
      <c r="A139" s="66" t="s">
        <v>950</v>
      </c>
      <c r="B139" s="66" t="s">
        <v>655</v>
      </c>
      <c r="C139" s="185" t="s">
        <v>83</v>
      </c>
      <c r="D139" s="118"/>
      <c r="E139" s="118"/>
      <c r="F139" s="103"/>
      <c r="G139" s="91"/>
      <c r="H139"/>
      <c r="K139" s="118"/>
      <c r="L139" s="118"/>
      <c r="M139" s="103"/>
      <c r="N139" s="91"/>
    </row>
    <row r="140" spans="1:14" x14ac:dyDescent="0.25">
      <c r="A140" s="66" t="s">
        <v>951</v>
      </c>
      <c r="B140" s="66" t="s">
        <v>146</v>
      </c>
      <c r="C140" s="185" t="s">
        <v>83</v>
      </c>
      <c r="D140" s="118"/>
      <c r="E140" s="118"/>
      <c r="F140" s="103"/>
      <c r="G140" s="91"/>
      <c r="H140"/>
      <c r="K140" s="118"/>
      <c r="L140" s="118"/>
      <c r="M140" s="103"/>
      <c r="N140" s="91"/>
    </row>
    <row r="141" spans="1:14" outlineLevel="1" x14ac:dyDescent="0.25">
      <c r="A141" s="66" t="s">
        <v>952</v>
      </c>
      <c r="C141" s="185"/>
      <c r="D141" s="118"/>
      <c r="E141" s="118"/>
      <c r="F141" s="103"/>
      <c r="G141" s="91"/>
      <c r="H141"/>
      <c r="K141" s="118"/>
      <c r="L141" s="118"/>
      <c r="M141" s="103"/>
      <c r="N141" s="91"/>
    </row>
    <row r="142" spans="1:14" outlineLevel="1" x14ac:dyDescent="0.25">
      <c r="A142" s="66" t="s">
        <v>953</v>
      </c>
      <c r="C142" s="185"/>
      <c r="D142" s="118"/>
      <c r="E142" s="118"/>
      <c r="F142" s="103"/>
      <c r="G142" s="91"/>
      <c r="H142"/>
      <c r="K142" s="118"/>
      <c r="L142" s="118"/>
      <c r="M142" s="103"/>
      <c r="N142" s="91"/>
    </row>
    <row r="143" spans="1:14" outlineLevel="1" x14ac:dyDescent="0.25">
      <c r="A143" s="66" t="s">
        <v>954</v>
      </c>
      <c r="C143" s="185"/>
      <c r="D143" s="118"/>
      <c r="E143" s="118"/>
      <c r="F143" s="103"/>
      <c r="G143" s="91"/>
      <c r="H143"/>
      <c r="K143" s="118"/>
      <c r="L143" s="118"/>
      <c r="M143" s="103"/>
      <c r="N143" s="91"/>
    </row>
    <row r="144" spans="1:14" outlineLevel="1" x14ac:dyDescent="0.25">
      <c r="A144" s="66" t="s">
        <v>955</v>
      </c>
      <c r="C144" s="185"/>
      <c r="D144" s="118"/>
      <c r="E144" s="118"/>
      <c r="F144" s="103"/>
      <c r="G144" s="91"/>
      <c r="H144"/>
      <c r="K144" s="118"/>
      <c r="L144" s="118"/>
      <c r="M144" s="103"/>
      <c r="N144" s="91"/>
    </row>
    <row r="145" spans="1:14" outlineLevel="1" x14ac:dyDescent="0.25">
      <c r="A145" s="66" t="s">
        <v>956</v>
      </c>
      <c r="C145" s="185"/>
      <c r="D145" s="118"/>
      <c r="E145" s="118"/>
      <c r="F145" s="103"/>
      <c r="G145" s="91"/>
      <c r="H145"/>
      <c r="K145" s="118"/>
      <c r="L145" s="118"/>
      <c r="M145" s="103"/>
      <c r="N145" s="91"/>
    </row>
    <row r="146" spans="1:14" outlineLevel="1" x14ac:dyDescent="0.25">
      <c r="A146" s="66" t="s">
        <v>957</v>
      </c>
      <c r="C146" s="185"/>
      <c r="D146" s="118"/>
      <c r="E146" s="118"/>
      <c r="F146" s="103"/>
      <c r="G146" s="91"/>
      <c r="H146"/>
      <c r="K146" s="118"/>
      <c r="L146" s="118"/>
      <c r="M146" s="103"/>
      <c r="N146" s="91"/>
    </row>
    <row r="147" spans="1:14" x14ac:dyDescent="0.25">
      <c r="A147" s="85"/>
      <c r="B147" s="86" t="s">
        <v>958</v>
      </c>
      <c r="C147" s="85" t="s">
        <v>113</v>
      </c>
      <c r="D147" s="85"/>
      <c r="E147" s="85"/>
      <c r="F147" s="85" t="s">
        <v>831</v>
      </c>
      <c r="G147" s="88"/>
      <c r="H147"/>
      <c r="I147" s="116"/>
      <c r="J147" s="80"/>
      <c r="K147" s="80"/>
      <c r="L147" s="80"/>
      <c r="M147" s="80"/>
      <c r="N147" s="99"/>
    </row>
    <row r="148" spans="1:14" x14ac:dyDescent="0.25">
      <c r="A148" s="66" t="s">
        <v>959</v>
      </c>
      <c r="B148" s="83" t="s">
        <v>960</v>
      </c>
      <c r="C148" s="191" t="s">
        <v>83</v>
      </c>
      <c r="D148" s="118"/>
      <c r="E148" s="118"/>
      <c r="F148" s="203" t="str">
        <f>IF($C$152=0,"",IF(C148="[for completion]","",C148/$C$152))</f>
        <v/>
      </c>
      <c r="G148" s="91"/>
      <c r="H148"/>
      <c r="I148" s="83"/>
      <c r="K148" s="118"/>
      <c r="L148" s="118"/>
      <c r="M148" s="92"/>
      <c r="N148" s="91"/>
    </row>
    <row r="149" spans="1:14" x14ac:dyDescent="0.25">
      <c r="A149" s="66" t="s">
        <v>961</v>
      </c>
      <c r="B149" s="83" t="s">
        <v>962</v>
      </c>
      <c r="C149" s="191" t="s">
        <v>83</v>
      </c>
      <c r="D149" s="118"/>
      <c r="E149" s="118"/>
      <c r="F149" s="203" t="str">
        <f>IF($C$152=0,"",IF(C149="[for completion]","",C149/$C$152))</f>
        <v/>
      </c>
      <c r="G149" s="91"/>
      <c r="H149"/>
      <c r="I149" s="83"/>
      <c r="K149" s="118"/>
      <c r="L149" s="118"/>
      <c r="M149" s="92"/>
      <c r="N149" s="91"/>
    </row>
    <row r="150" spans="1:14" x14ac:dyDescent="0.25">
      <c r="A150" s="66" t="s">
        <v>963</v>
      </c>
      <c r="B150" s="83" t="s">
        <v>964</v>
      </c>
      <c r="C150" s="191" t="s">
        <v>83</v>
      </c>
      <c r="D150" s="118"/>
      <c r="E150" s="118"/>
      <c r="F150" s="203" t="str">
        <f>IF($C$152=0,"",IF(C150="[for completion]","",C150/$C$152))</f>
        <v/>
      </c>
      <c r="G150" s="91"/>
      <c r="H150"/>
      <c r="I150" s="83"/>
      <c r="K150" s="118"/>
      <c r="L150" s="118"/>
      <c r="M150" s="92"/>
      <c r="N150" s="91"/>
    </row>
    <row r="151" spans="1:14" ht="15" customHeight="1" x14ac:dyDescent="0.25">
      <c r="A151" s="66" t="s">
        <v>965</v>
      </c>
      <c r="B151" s="83" t="s">
        <v>966</v>
      </c>
      <c r="C151" s="191" t="s">
        <v>83</v>
      </c>
      <c r="D151" s="118"/>
      <c r="E151" s="118"/>
      <c r="F151" s="203" t="str">
        <f>IF($C$152=0,"",IF(C151="[for completion]","",C151/$C$152))</f>
        <v/>
      </c>
      <c r="G151" s="91"/>
      <c r="H151"/>
      <c r="I151" s="83"/>
      <c r="K151" s="118"/>
      <c r="L151" s="118"/>
      <c r="M151" s="92"/>
      <c r="N151" s="91"/>
    </row>
    <row r="152" spans="1:14" ht="15" customHeight="1" x14ac:dyDescent="0.25">
      <c r="A152" s="66" t="s">
        <v>967</v>
      </c>
      <c r="B152" s="93" t="s">
        <v>148</v>
      </c>
      <c r="C152" s="193">
        <f>SUM(C148:C151)</f>
        <v>0</v>
      </c>
      <c r="D152" s="118"/>
      <c r="E152" s="118"/>
      <c r="F152" s="185">
        <f>SUM(F148:F151)</f>
        <v>0</v>
      </c>
      <c r="G152" s="91"/>
      <c r="H152"/>
      <c r="I152" s="83"/>
      <c r="K152" s="118"/>
      <c r="L152" s="118"/>
      <c r="M152" s="92"/>
      <c r="N152" s="91"/>
    </row>
    <row r="153" spans="1:14" ht="15" customHeight="1" outlineLevel="1" x14ac:dyDescent="0.25">
      <c r="A153" s="66" t="s">
        <v>968</v>
      </c>
      <c r="B153" s="95" t="s">
        <v>969</v>
      </c>
      <c r="D153" s="118"/>
      <c r="E153" s="118"/>
      <c r="F153" s="203" t="str">
        <f>IF($C$152=0,"",IF(C153="[for completion]","",C153/$C$152))</f>
        <v/>
      </c>
      <c r="G153" s="91"/>
      <c r="H153"/>
      <c r="I153" s="83"/>
      <c r="K153" s="118"/>
      <c r="L153" s="118"/>
      <c r="M153" s="92"/>
      <c r="N153" s="91"/>
    </row>
    <row r="154" spans="1:14" ht="15" customHeight="1" outlineLevel="1" x14ac:dyDescent="0.25">
      <c r="A154" s="66" t="s">
        <v>970</v>
      </c>
      <c r="B154" s="95" t="s">
        <v>971</v>
      </c>
      <c r="D154" s="118"/>
      <c r="E154" s="118"/>
      <c r="F154" s="203" t="str">
        <f t="shared" ref="F154:F159" si="2">IF($C$152=0,"",IF(C154="[for completion]","",C154/$C$152))</f>
        <v/>
      </c>
      <c r="G154" s="91"/>
      <c r="H154"/>
      <c r="I154" s="83"/>
      <c r="K154" s="118"/>
      <c r="L154" s="118"/>
      <c r="M154" s="92"/>
      <c r="N154" s="91"/>
    </row>
    <row r="155" spans="1:14" ht="15" customHeight="1" outlineLevel="1" x14ac:dyDescent="0.25">
      <c r="A155" s="66" t="s">
        <v>972</v>
      </c>
      <c r="B155" s="95" t="s">
        <v>973</v>
      </c>
      <c r="D155" s="118"/>
      <c r="E155" s="118"/>
      <c r="F155" s="203" t="str">
        <f t="shared" si="2"/>
        <v/>
      </c>
      <c r="G155" s="91"/>
      <c r="H155"/>
      <c r="I155" s="83"/>
      <c r="K155" s="118"/>
      <c r="L155" s="118"/>
      <c r="M155" s="92"/>
      <c r="N155" s="91"/>
    </row>
    <row r="156" spans="1:14" ht="15" customHeight="1" outlineLevel="1" x14ac:dyDescent="0.25">
      <c r="A156" s="66" t="s">
        <v>974</v>
      </c>
      <c r="B156" s="95" t="s">
        <v>975</v>
      </c>
      <c r="D156" s="118"/>
      <c r="E156" s="118"/>
      <c r="F156" s="203" t="str">
        <f t="shared" si="2"/>
        <v/>
      </c>
      <c r="G156" s="91"/>
      <c r="H156"/>
      <c r="I156" s="83"/>
      <c r="K156" s="118"/>
      <c r="L156" s="118"/>
      <c r="M156" s="92"/>
      <c r="N156" s="91"/>
    </row>
    <row r="157" spans="1:14" ht="15" customHeight="1" outlineLevel="1" x14ac:dyDescent="0.25">
      <c r="A157" s="66" t="s">
        <v>976</v>
      </c>
      <c r="B157" s="95" t="s">
        <v>977</v>
      </c>
      <c r="D157" s="118"/>
      <c r="E157" s="118"/>
      <c r="F157" s="203" t="str">
        <f t="shared" si="2"/>
        <v/>
      </c>
      <c r="G157" s="91"/>
      <c r="H157"/>
      <c r="I157" s="83"/>
      <c r="K157" s="118"/>
      <c r="L157" s="118"/>
      <c r="M157" s="92"/>
      <c r="N157" s="91"/>
    </row>
    <row r="158" spans="1:14" ht="15" customHeight="1" outlineLevel="1" x14ac:dyDescent="0.25">
      <c r="A158" s="66" t="s">
        <v>978</v>
      </c>
      <c r="B158" s="95" t="s">
        <v>979</v>
      </c>
      <c r="D158" s="118"/>
      <c r="E158" s="118"/>
      <c r="F158" s="203" t="str">
        <f t="shared" si="2"/>
        <v/>
      </c>
      <c r="G158" s="91"/>
      <c r="H158"/>
      <c r="I158" s="83"/>
      <c r="K158" s="118"/>
      <c r="L158" s="118"/>
      <c r="M158" s="92"/>
      <c r="N158" s="91"/>
    </row>
    <row r="159" spans="1:14" ht="15" customHeight="1" outlineLevel="1" x14ac:dyDescent="0.25">
      <c r="A159" s="66" t="s">
        <v>980</v>
      </c>
      <c r="B159" s="95" t="s">
        <v>981</v>
      </c>
      <c r="D159" s="118"/>
      <c r="E159" s="118"/>
      <c r="F159" s="203" t="str">
        <f t="shared" si="2"/>
        <v/>
      </c>
      <c r="G159" s="91"/>
      <c r="H159"/>
      <c r="I159" s="83"/>
      <c r="K159" s="118"/>
      <c r="L159" s="118"/>
      <c r="M159" s="92"/>
      <c r="N159" s="91"/>
    </row>
    <row r="160" spans="1:14" ht="15" customHeight="1" outlineLevel="1" x14ac:dyDescent="0.25">
      <c r="A160" s="66" t="s">
        <v>982</v>
      </c>
      <c r="B160" s="95"/>
      <c r="D160" s="118"/>
      <c r="E160" s="118"/>
      <c r="F160" s="92"/>
      <c r="G160" s="91"/>
      <c r="H160"/>
      <c r="I160" s="83"/>
      <c r="K160" s="118"/>
      <c r="L160" s="118"/>
      <c r="M160" s="92"/>
      <c r="N160" s="91"/>
    </row>
    <row r="161" spans="1:14" ht="15" customHeight="1" outlineLevel="1" x14ac:dyDescent="0.25">
      <c r="A161" s="66" t="s">
        <v>983</v>
      </c>
      <c r="B161" s="95"/>
      <c r="D161" s="118"/>
      <c r="E161" s="118"/>
      <c r="F161" s="92"/>
      <c r="G161" s="91"/>
      <c r="H161"/>
      <c r="I161" s="83"/>
      <c r="K161" s="118"/>
      <c r="L161" s="118"/>
      <c r="M161" s="92"/>
      <c r="N161" s="91"/>
    </row>
    <row r="162" spans="1:14" ht="15" customHeight="1" outlineLevel="1" x14ac:dyDescent="0.25">
      <c r="A162" s="66" t="s">
        <v>984</v>
      </c>
      <c r="B162" s="95"/>
      <c r="D162" s="118"/>
      <c r="E162" s="118"/>
      <c r="F162" s="92"/>
      <c r="G162" s="91"/>
      <c r="H162"/>
      <c r="I162" s="83"/>
      <c r="K162" s="118"/>
      <c r="L162" s="118"/>
      <c r="M162" s="92"/>
      <c r="N162" s="91"/>
    </row>
    <row r="163" spans="1:14" ht="15" customHeight="1" outlineLevel="1" x14ac:dyDescent="0.25">
      <c r="A163" s="66" t="s">
        <v>985</v>
      </c>
      <c r="B163" s="95"/>
      <c r="D163" s="118"/>
      <c r="E163" s="118"/>
      <c r="F163" s="92"/>
      <c r="G163" s="91"/>
      <c r="H163"/>
      <c r="I163" s="83"/>
      <c r="K163" s="118"/>
      <c r="L163" s="118"/>
      <c r="M163" s="92"/>
      <c r="N163" s="91"/>
    </row>
    <row r="164" spans="1:14" ht="15" customHeight="1" outlineLevel="1" x14ac:dyDescent="0.25">
      <c r="A164" s="66" t="s">
        <v>986</v>
      </c>
      <c r="B164" s="83"/>
      <c r="D164" s="118"/>
      <c r="E164" s="118"/>
      <c r="F164" s="92"/>
      <c r="G164" s="91"/>
      <c r="H164"/>
      <c r="I164" s="83"/>
      <c r="K164" s="118"/>
      <c r="L164" s="118"/>
      <c r="M164" s="92"/>
      <c r="N164" s="91"/>
    </row>
    <row r="165" spans="1:14" outlineLevel="1" x14ac:dyDescent="0.25">
      <c r="A165" s="66" t="s">
        <v>987</v>
      </c>
      <c r="B165" s="96"/>
      <c r="C165" s="96"/>
      <c r="D165" s="96"/>
      <c r="E165" s="96"/>
      <c r="F165" s="92"/>
      <c r="G165" s="91"/>
      <c r="H165"/>
      <c r="I165" s="93"/>
      <c r="J165" s="83"/>
      <c r="K165" s="118"/>
      <c r="L165" s="118"/>
      <c r="M165" s="103"/>
      <c r="N165" s="91"/>
    </row>
    <row r="166" spans="1:14" ht="15" customHeight="1" x14ac:dyDescent="0.25">
      <c r="A166" s="85"/>
      <c r="B166" s="86" t="s">
        <v>988</v>
      </c>
      <c r="C166" s="85"/>
      <c r="D166" s="85"/>
      <c r="E166" s="85"/>
      <c r="F166" s="88"/>
      <c r="G166" s="88"/>
      <c r="H166"/>
      <c r="I166" s="116"/>
      <c r="J166" s="80"/>
      <c r="K166" s="80"/>
      <c r="L166" s="80"/>
      <c r="M166" s="99"/>
      <c r="N166" s="99"/>
    </row>
    <row r="167" spans="1:14" x14ac:dyDescent="0.25">
      <c r="A167" s="66" t="s">
        <v>989</v>
      </c>
      <c r="B167" s="66" t="s">
        <v>680</v>
      </c>
      <c r="C167" s="185" t="s">
        <v>83</v>
      </c>
      <c r="D167"/>
      <c r="E167" s="64"/>
      <c r="F167" s="64"/>
      <c r="G167"/>
      <c r="H167"/>
      <c r="K167" s="108"/>
      <c r="L167" s="64"/>
      <c r="M167" s="64"/>
      <c r="N167" s="108"/>
    </row>
    <row r="168" spans="1:14" outlineLevel="1" x14ac:dyDescent="0.25">
      <c r="A168" s="66" t="s">
        <v>990</v>
      </c>
      <c r="D168"/>
      <c r="E168" s="64"/>
      <c r="F168" s="64"/>
      <c r="G168"/>
      <c r="H168"/>
      <c r="K168" s="108"/>
      <c r="L168" s="64"/>
      <c r="M168" s="64"/>
      <c r="N168" s="108"/>
    </row>
    <row r="169" spans="1:14" outlineLevel="1" x14ac:dyDescent="0.25">
      <c r="A169" s="66" t="s">
        <v>991</v>
      </c>
      <c r="D169"/>
      <c r="E169" s="64"/>
      <c r="F169" s="64"/>
      <c r="G169"/>
      <c r="H169"/>
      <c r="K169" s="108"/>
      <c r="L169" s="64"/>
      <c r="M169" s="64"/>
      <c r="N169" s="108"/>
    </row>
    <row r="170" spans="1:14" outlineLevel="1" x14ac:dyDescent="0.25">
      <c r="A170" s="66" t="s">
        <v>992</v>
      </c>
      <c r="D170"/>
      <c r="E170" s="64"/>
      <c r="F170" s="64"/>
      <c r="G170"/>
      <c r="H170"/>
      <c r="K170" s="108"/>
      <c r="L170" s="64"/>
      <c r="M170" s="64"/>
      <c r="N170" s="108"/>
    </row>
    <row r="171" spans="1:14" outlineLevel="1" x14ac:dyDescent="0.25">
      <c r="A171" s="66" t="s">
        <v>993</v>
      </c>
      <c r="D171"/>
      <c r="E171" s="64"/>
      <c r="F171" s="64"/>
      <c r="G171"/>
      <c r="H171"/>
      <c r="K171" s="108"/>
      <c r="L171" s="64"/>
      <c r="M171" s="64"/>
      <c r="N171" s="108"/>
    </row>
    <row r="172" spans="1:14" x14ac:dyDescent="0.25">
      <c r="A172" s="85"/>
      <c r="B172" s="86" t="s">
        <v>994</v>
      </c>
      <c r="C172" s="85" t="s">
        <v>831</v>
      </c>
      <c r="D172" s="85"/>
      <c r="E172" s="85"/>
      <c r="F172" s="88"/>
      <c r="G172" s="88"/>
      <c r="H172"/>
      <c r="I172" s="116"/>
      <c r="J172" s="80"/>
      <c r="K172" s="80"/>
      <c r="L172" s="80"/>
      <c r="M172" s="99"/>
      <c r="N172" s="99"/>
    </row>
    <row r="173" spans="1:14" ht="15" customHeight="1" x14ac:dyDescent="0.25">
      <c r="A173" s="66" t="s">
        <v>995</v>
      </c>
      <c r="B173" s="66" t="s">
        <v>996</v>
      </c>
      <c r="C173" s="185" t="s">
        <v>83</v>
      </c>
      <c r="D173"/>
      <c r="E173"/>
      <c r="F173"/>
      <c r="G173"/>
      <c r="H173"/>
      <c r="K173" s="108"/>
      <c r="L173" s="108"/>
      <c r="M173" s="108"/>
      <c r="N173" s="108"/>
    </row>
    <row r="174" spans="1:14" outlineLevel="1" x14ac:dyDescent="0.25">
      <c r="A174" s="66" t="s">
        <v>997</v>
      </c>
      <c r="D174"/>
      <c r="E174"/>
      <c r="F174"/>
      <c r="G174"/>
      <c r="H174"/>
      <c r="K174" s="108"/>
      <c r="L174" s="108"/>
      <c r="M174" s="108"/>
      <c r="N174" s="108"/>
    </row>
    <row r="175" spans="1:14" outlineLevel="1" x14ac:dyDescent="0.25">
      <c r="A175" s="66" t="s">
        <v>998</v>
      </c>
      <c r="D175"/>
      <c r="E175"/>
      <c r="F175"/>
      <c r="G175"/>
      <c r="H175"/>
      <c r="K175" s="108"/>
      <c r="L175" s="108"/>
      <c r="M175" s="108"/>
      <c r="N175" s="108"/>
    </row>
    <row r="176" spans="1:14" outlineLevel="1" x14ac:dyDescent="0.25">
      <c r="A176" s="66" t="s">
        <v>999</v>
      </c>
      <c r="D176"/>
      <c r="E176"/>
      <c r="F176"/>
      <c r="G176"/>
      <c r="H176"/>
      <c r="K176" s="108"/>
      <c r="L176" s="108"/>
      <c r="M176" s="108"/>
      <c r="N176" s="108"/>
    </row>
    <row r="177" spans="1:14" outlineLevel="1" x14ac:dyDescent="0.25">
      <c r="A177" s="66" t="s">
        <v>1000</v>
      </c>
      <c r="D177"/>
      <c r="E177"/>
      <c r="F177"/>
      <c r="G177"/>
      <c r="H177"/>
      <c r="K177" s="108"/>
      <c r="L177" s="108"/>
      <c r="M177" s="108"/>
      <c r="N177" s="108"/>
    </row>
    <row r="178" spans="1:14" outlineLevel="1" x14ac:dyDescent="0.25">
      <c r="A178" s="66" t="s">
        <v>1001</v>
      </c>
    </row>
    <row r="179" spans="1:14" outlineLevel="1" x14ac:dyDescent="0.25">
      <c r="A179" s="66" t="s">
        <v>1002</v>
      </c>
    </row>
  </sheetData>
  <sheetProtection algorithmName="SHA-512" hashValue="GIxoyMhb3Eq2yeAw40NvGGCx9fEEdt9xsToQFTksISFzIf+1sBLSY+B0kejBpqUU22+TpGpUaekGUpdzYetW2Q==" saltValue="QYzxY+lhnp+GDVwnzXS6i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C171 B168:B171" name="NPLs"/>
    <protectedRange sqref="C173:C179 B174:B179" name="Concentration Risks"/>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2. Harmonised Glossary'!A14" display="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11"/>
  <sheetViews>
    <sheetView zoomScale="80" zoomScaleNormal="80" workbookViewId="0">
      <selection activeCell="A2" sqref="A2"/>
    </sheetView>
  </sheetViews>
  <sheetFormatPr defaultColWidth="8.85546875" defaultRowHeight="15" outlineLevelRow="1" x14ac:dyDescent="0.25"/>
  <cols>
    <col min="1" max="1" width="10.7109375" style="66" customWidth="1"/>
    <col min="2" max="2" width="60.7109375" style="66" customWidth="1"/>
    <col min="3" max="4" width="40.7109375" style="66" customWidth="1"/>
    <col min="5" max="5" width="6.7109375" style="66" customWidth="1"/>
    <col min="6" max="6" width="40.7109375" style="66" customWidth="1"/>
    <col min="7" max="7" width="40.7109375" style="64" customWidth="1"/>
    <col min="8" max="16384" width="8.85546875" style="96"/>
  </cols>
  <sheetData>
    <row r="1" spans="1:7" ht="31.5" x14ac:dyDescent="0.25">
      <c r="A1" s="188" t="s">
        <v>1003</v>
      </c>
      <c r="B1" s="188"/>
      <c r="C1" s="64"/>
      <c r="D1" s="64"/>
      <c r="E1" s="64"/>
      <c r="F1" s="306" t="s">
        <v>2380</v>
      </c>
    </row>
    <row r="2" spans="1:7" ht="15.75" thickBot="1" x14ac:dyDescent="0.3">
      <c r="A2" s="64"/>
      <c r="B2" s="64"/>
      <c r="C2" s="64"/>
      <c r="D2" s="64"/>
      <c r="E2" s="64"/>
      <c r="F2" s="64"/>
    </row>
    <row r="3" spans="1:7" ht="19.5" thickBot="1" x14ac:dyDescent="0.3">
      <c r="A3" s="67"/>
      <c r="B3" s="68" t="s">
        <v>71</v>
      </c>
      <c r="C3" s="69" t="s">
        <v>72</v>
      </c>
      <c r="D3" s="67"/>
      <c r="E3" s="67"/>
      <c r="F3" s="67"/>
      <c r="G3" s="67"/>
    </row>
    <row r="4" spans="1:7" ht="15.75" thickBot="1" x14ac:dyDescent="0.3"/>
    <row r="5" spans="1:7" ht="19.5" thickBot="1" x14ac:dyDescent="0.3">
      <c r="A5" s="70"/>
      <c r="B5" s="119" t="s">
        <v>1004</v>
      </c>
      <c r="C5" s="70"/>
      <c r="E5" s="72"/>
      <c r="F5" s="72"/>
    </row>
    <row r="6" spans="1:7" ht="15.75" thickBot="1" x14ac:dyDescent="0.3">
      <c r="B6" s="120" t="s">
        <v>1005</v>
      </c>
    </row>
    <row r="7" spans="1:7" x14ac:dyDescent="0.25">
      <c r="B7" s="76"/>
    </row>
    <row r="8" spans="1:7" ht="37.5" x14ac:dyDescent="0.25">
      <c r="A8" s="77" t="s">
        <v>81</v>
      </c>
      <c r="B8" s="77" t="s">
        <v>1005</v>
      </c>
      <c r="C8" s="78"/>
      <c r="D8" s="78"/>
      <c r="E8" s="78"/>
      <c r="F8" s="78"/>
      <c r="G8" s="79"/>
    </row>
    <row r="9" spans="1:7" ht="15" customHeight="1" x14ac:dyDescent="0.25">
      <c r="A9" s="85"/>
      <c r="B9" s="86" t="s">
        <v>819</v>
      </c>
      <c r="C9" s="85" t="s">
        <v>1006</v>
      </c>
      <c r="D9" s="85"/>
      <c r="E9" s="87"/>
      <c r="F9" s="85"/>
      <c r="G9" s="88"/>
    </row>
    <row r="10" spans="1:7" x14ac:dyDescent="0.25">
      <c r="A10" s="66" t="s">
        <v>1007</v>
      </c>
      <c r="B10" s="66" t="s">
        <v>1008</v>
      </c>
      <c r="C10" s="192" t="s">
        <v>83</v>
      </c>
    </row>
    <row r="11" spans="1:7" outlineLevel="1" x14ac:dyDescent="0.25">
      <c r="A11" s="66" t="s">
        <v>1009</v>
      </c>
      <c r="B11" s="81" t="s">
        <v>509</v>
      </c>
      <c r="C11" s="192"/>
    </row>
    <row r="12" spans="1:7" outlineLevel="1" x14ac:dyDescent="0.25">
      <c r="A12" s="66" t="s">
        <v>1010</v>
      </c>
      <c r="B12" s="81" t="s">
        <v>511</v>
      </c>
      <c r="C12" s="192"/>
    </row>
    <row r="13" spans="1:7" outlineLevel="1" x14ac:dyDescent="0.25">
      <c r="A13" s="66" t="s">
        <v>1011</v>
      </c>
      <c r="B13" s="81"/>
    </row>
    <row r="14" spans="1:7" outlineLevel="1" x14ac:dyDescent="0.25">
      <c r="A14" s="66" t="s">
        <v>1012</v>
      </c>
      <c r="B14" s="81"/>
    </row>
    <row r="15" spans="1:7" outlineLevel="1" x14ac:dyDescent="0.25">
      <c r="A15" s="66" t="s">
        <v>1013</v>
      </c>
      <c r="B15" s="81"/>
    </row>
    <row r="16" spans="1:7" outlineLevel="1" x14ac:dyDescent="0.25">
      <c r="A16" s="66" t="s">
        <v>1014</v>
      </c>
      <c r="B16" s="81"/>
    </row>
    <row r="17" spans="1:7" ht="15" customHeight="1" x14ac:dyDescent="0.25">
      <c r="A17" s="85"/>
      <c r="B17" s="86" t="s">
        <v>1015</v>
      </c>
      <c r="C17" s="85" t="s">
        <v>1016</v>
      </c>
      <c r="D17" s="85"/>
      <c r="E17" s="87"/>
      <c r="F17" s="88"/>
      <c r="G17" s="88"/>
    </row>
    <row r="18" spans="1:7" x14ac:dyDescent="0.25">
      <c r="A18" s="66" t="s">
        <v>1017</v>
      </c>
      <c r="B18" s="66" t="s">
        <v>518</v>
      </c>
      <c r="C18" s="185" t="s">
        <v>83</v>
      </c>
    </row>
    <row r="19" spans="1:7" outlineLevel="1" x14ac:dyDescent="0.25">
      <c r="A19" s="66" t="s">
        <v>1018</v>
      </c>
      <c r="C19" s="185"/>
    </row>
    <row r="20" spans="1:7" outlineLevel="1" x14ac:dyDescent="0.25">
      <c r="A20" s="66" t="s">
        <v>1019</v>
      </c>
      <c r="C20" s="185"/>
    </row>
    <row r="21" spans="1:7" outlineLevel="1" x14ac:dyDescent="0.25">
      <c r="A21" s="66" t="s">
        <v>1020</v>
      </c>
      <c r="C21" s="185"/>
    </row>
    <row r="22" spans="1:7" outlineLevel="1" x14ac:dyDescent="0.25">
      <c r="A22" s="66" t="s">
        <v>1021</v>
      </c>
      <c r="C22" s="185"/>
    </row>
    <row r="23" spans="1:7" outlineLevel="1" x14ac:dyDescent="0.25">
      <c r="A23" s="66" t="s">
        <v>1022</v>
      </c>
      <c r="C23" s="185"/>
    </row>
    <row r="24" spans="1:7" outlineLevel="1" x14ac:dyDescent="0.25">
      <c r="A24" s="66" t="s">
        <v>1023</v>
      </c>
      <c r="C24" s="185"/>
    </row>
    <row r="25" spans="1:7" ht="15" customHeight="1" x14ac:dyDescent="0.25">
      <c r="A25" s="85"/>
      <c r="B25" s="86" t="s">
        <v>1024</v>
      </c>
      <c r="C25" s="85" t="s">
        <v>1016</v>
      </c>
      <c r="D25" s="85"/>
      <c r="E25" s="87"/>
      <c r="F25" s="88"/>
      <c r="G25" s="88"/>
    </row>
    <row r="26" spans="1:7" x14ac:dyDescent="0.25">
      <c r="A26" s="66" t="s">
        <v>1025</v>
      </c>
      <c r="B26" s="115" t="s">
        <v>527</v>
      </c>
      <c r="C26" s="185">
        <f>SUM(C27:C53)</f>
        <v>0</v>
      </c>
      <c r="D26" s="115"/>
      <c r="F26" s="115"/>
      <c r="G26" s="66"/>
    </row>
    <row r="27" spans="1:7" x14ac:dyDescent="0.25">
      <c r="A27" s="66" t="s">
        <v>1026</v>
      </c>
      <c r="B27" s="66" t="s">
        <v>529</v>
      </c>
      <c r="C27" s="185" t="s">
        <v>83</v>
      </c>
      <c r="D27" s="115"/>
      <c r="F27" s="115"/>
      <c r="G27" s="66"/>
    </row>
    <row r="28" spans="1:7" x14ac:dyDescent="0.25">
      <c r="A28" s="66" t="s">
        <v>1027</v>
      </c>
      <c r="B28" s="66" t="s">
        <v>531</v>
      </c>
      <c r="C28" s="185" t="s">
        <v>83</v>
      </c>
      <c r="D28" s="115"/>
      <c r="F28" s="115"/>
      <c r="G28" s="66"/>
    </row>
    <row r="29" spans="1:7" x14ac:dyDescent="0.25">
      <c r="A29" s="66" t="s">
        <v>1028</v>
      </c>
      <c r="B29" s="66" t="s">
        <v>533</v>
      </c>
      <c r="C29" s="185" t="s">
        <v>83</v>
      </c>
      <c r="D29" s="115"/>
      <c r="F29" s="115"/>
      <c r="G29" s="66"/>
    </row>
    <row r="30" spans="1:7" x14ac:dyDescent="0.25">
      <c r="A30" s="66" t="s">
        <v>1029</v>
      </c>
      <c r="B30" s="66" t="s">
        <v>535</v>
      </c>
      <c r="C30" s="185" t="s">
        <v>83</v>
      </c>
      <c r="D30" s="115"/>
      <c r="F30" s="115"/>
      <c r="G30" s="66"/>
    </row>
    <row r="31" spans="1:7" x14ac:dyDescent="0.25">
      <c r="A31" s="66" t="s">
        <v>1030</v>
      </c>
      <c r="B31" s="66" t="s">
        <v>537</v>
      </c>
      <c r="C31" s="185" t="s">
        <v>83</v>
      </c>
      <c r="D31" s="115"/>
      <c r="F31" s="115"/>
      <c r="G31" s="66"/>
    </row>
    <row r="32" spans="1:7" x14ac:dyDescent="0.25">
      <c r="A32" s="66" t="s">
        <v>1031</v>
      </c>
      <c r="B32" s="66" t="s">
        <v>2356</v>
      </c>
      <c r="C32" s="185" t="s">
        <v>83</v>
      </c>
      <c r="D32" s="115"/>
      <c r="F32" s="115"/>
      <c r="G32" s="66"/>
    </row>
    <row r="33" spans="1:7" x14ac:dyDescent="0.25">
      <c r="A33" s="66" t="s">
        <v>1032</v>
      </c>
      <c r="B33" s="66" t="s">
        <v>540</v>
      </c>
      <c r="C33" s="185" t="s">
        <v>83</v>
      </c>
      <c r="D33" s="115"/>
      <c r="F33" s="115"/>
      <c r="G33" s="66"/>
    </row>
    <row r="34" spans="1:7" x14ac:dyDescent="0.25">
      <c r="A34" s="66" t="s">
        <v>1033</v>
      </c>
      <c r="B34" s="66" t="s">
        <v>542</v>
      </c>
      <c r="C34" s="185" t="s">
        <v>83</v>
      </c>
      <c r="D34" s="115"/>
      <c r="F34" s="115"/>
      <c r="G34" s="66"/>
    </row>
    <row r="35" spans="1:7" x14ac:dyDescent="0.25">
      <c r="A35" s="66" t="s">
        <v>1034</v>
      </c>
      <c r="B35" s="66" t="s">
        <v>544</v>
      </c>
      <c r="C35" s="185" t="s">
        <v>83</v>
      </c>
      <c r="D35" s="115"/>
      <c r="F35" s="115"/>
      <c r="G35" s="66"/>
    </row>
    <row r="36" spans="1:7" x14ac:dyDescent="0.25">
      <c r="A36" s="66" t="s">
        <v>1035</v>
      </c>
      <c r="B36" s="66" t="s">
        <v>546</v>
      </c>
      <c r="C36" s="185" t="s">
        <v>83</v>
      </c>
      <c r="D36" s="115"/>
      <c r="F36" s="115"/>
      <c r="G36" s="66"/>
    </row>
    <row r="37" spans="1:7" x14ac:dyDescent="0.25">
      <c r="A37" s="66" t="s">
        <v>1036</v>
      </c>
      <c r="B37" s="66" t="s">
        <v>548</v>
      </c>
      <c r="C37" s="185" t="s">
        <v>83</v>
      </c>
      <c r="D37" s="115"/>
      <c r="F37" s="115"/>
      <c r="G37" s="66"/>
    </row>
    <row r="38" spans="1:7" x14ac:dyDescent="0.25">
      <c r="A38" s="66" t="s">
        <v>1037</v>
      </c>
      <c r="B38" s="66" t="s">
        <v>550</v>
      </c>
      <c r="C38" s="185" t="s">
        <v>83</v>
      </c>
      <c r="D38" s="115"/>
      <c r="F38" s="115"/>
      <c r="G38" s="66"/>
    </row>
    <row r="39" spans="1:7" x14ac:dyDescent="0.25">
      <c r="A39" s="66" t="s">
        <v>1038</v>
      </c>
      <c r="B39" s="66" t="s">
        <v>552</v>
      </c>
      <c r="C39" s="185" t="s">
        <v>83</v>
      </c>
      <c r="D39" s="115"/>
      <c r="F39" s="115"/>
      <c r="G39" s="66"/>
    </row>
    <row r="40" spans="1:7" x14ac:dyDescent="0.25">
      <c r="A40" s="66" t="s">
        <v>1039</v>
      </c>
      <c r="B40" s="66" t="s">
        <v>554</v>
      </c>
      <c r="C40" s="185" t="s">
        <v>83</v>
      </c>
      <c r="D40" s="115"/>
      <c r="F40" s="115"/>
      <c r="G40" s="66"/>
    </row>
    <row r="41" spans="1:7" x14ac:dyDescent="0.25">
      <c r="A41" s="66" t="s">
        <v>1040</v>
      </c>
      <c r="B41" s="66" t="s">
        <v>556</v>
      </c>
      <c r="C41" s="185" t="s">
        <v>83</v>
      </c>
      <c r="D41" s="115"/>
      <c r="F41" s="115"/>
      <c r="G41" s="66"/>
    </row>
    <row r="42" spans="1:7" x14ac:dyDescent="0.25">
      <c r="A42" s="66" t="s">
        <v>1041</v>
      </c>
      <c r="B42" s="66" t="s">
        <v>3</v>
      </c>
      <c r="C42" s="185" t="s">
        <v>83</v>
      </c>
      <c r="D42" s="115"/>
      <c r="F42" s="115"/>
      <c r="G42" s="66"/>
    </row>
    <row r="43" spans="1:7" x14ac:dyDescent="0.25">
      <c r="A43" s="66" t="s">
        <v>1042</v>
      </c>
      <c r="B43" s="66" t="s">
        <v>559</v>
      </c>
      <c r="C43" s="185" t="s">
        <v>83</v>
      </c>
      <c r="D43" s="115"/>
      <c r="F43" s="115"/>
      <c r="G43" s="66"/>
    </row>
    <row r="44" spans="1:7" x14ac:dyDescent="0.25">
      <c r="A44" s="66" t="s">
        <v>1043</v>
      </c>
      <c r="B44" s="66" t="s">
        <v>561</v>
      </c>
      <c r="C44" s="185" t="s">
        <v>83</v>
      </c>
      <c r="D44" s="115"/>
      <c r="F44" s="115"/>
      <c r="G44" s="66"/>
    </row>
    <row r="45" spans="1:7" x14ac:dyDescent="0.25">
      <c r="A45" s="66" t="s">
        <v>1044</v>
      </c>
      <c r="B45" s="66" t="s">
        <v>563</v>
      </c>
      <c r="C45" s="185" t="s">
        <v>83</v>
      </c>
      <c r="D45" s="115"/>
      <c r="F45" s="115"/>
      <c r="G45" s="66"/>
    </row>
    <row r="46" spans="1:7" x14ac:dyDescent="0.25">
      <c r="A46" s="66" t="s">
        <v>1045</v>
      </c>
      <c r="B46" s="66" t="s">
        <v>565</v>
      </c>
      <c r="C46" s="185" t="s">
        <v>83</v>
      </c>
      <c r="D46" s="115"/>
      <c r="F46" s="115"/>
      <c r="G46" s="66"/>
    </row>
    <row r="47" spans="1:7" x14ac:dyDescent="0.25">
      <c r="A47" s="66" t="s">
        <v>1046</v>
      </c>
      <c r="B47" s="66" t="s">
        <v>567</v>
      </c>
      <c r="C47" s="185" t="s">
        <v>83</v>
      </c>
      <c r="D47" s="115"/>
      <c r="F47" s="115"/>
      <c r="G47" s="66"/>
    </row>
    <row r="48" spans="1:7" x14ac:dyDescent="0.25">
      <c r="A48" s="66" t="s">
        <v>1047</v>
      </c>
      <c r="B48" s="66" t="s">
        <v>569</v>
      </c>
      <c r="C48" s="185" t="s">
        <v>83</v>
      </c>
      <c r="D48" s="115"/>
      <c r="F48" s="115"/>
      <c r="G48" s="66"/>
    </row>
    <row r="49" spans="1:7" x14ac:dyDescent="0.25">
      <c r="A49" s="66" t="s">
        <v>1048</v>
      </c>
      <c r="B49" s="66" t="s">
        <v>571</v>
      </c>
      <c r="C49" s="185" t="s">
        <v>83</v>
      </c>
      <c r="D49" s="115"/>
      <c r="F49" s="115"/>
      <c r="G49" s="66"/>
    </row>
    <row r="50" spans="1:7" x14ac:dyDescent="0.25">
      <c r="A50" s="66" t="s">
        <v>1049</v>
      </c>
      <c r="B50" s="66" t="s">
        <v>573</v>
      </c>
      <c r="C50" s="185" t="s">
        <v>83</v>
      </c>
      <c r="D50" s="115"/>
      <c r="F50" s="115"/>
      <c r="G50" s="66"/>
    </row>
    <row r="51" spans="1:7" x14ac:dyDescent="0.25">
      <c r="A51" s="66" t="s">
        <v>1050</v>
      </c>
      <c r="B51" s="66" t="s">
        <v>575</v>
      </c>
      <c r="C51" s="185" t="s">
        <v>83</v>
      </c>
      <c r="D51" s="115"/>
      <c r="F51" s="115"/>
      <c r="G51" s="66"/>
    </row>
    <row r="52" spans="1:7" x14ac:dyDescent="0.25">
      <c r="A52" s="66" t="s">
        <v>1051</v>
      </c>
      <c r="B52" s="66" t="s">
        <v>577</v>
      </c>
      <c r="C52" s="185" t="s">
        <v>83</v>
      </c>
      <c r="D52" s="115"/>
      <c r="F52" s="115"/>
      <c r="G52" s="66"/>
    </row>
    <row r="53" spans="1:7" x14ac:dyDescent="0.25">
      <c r="A53" s="66" t="s">
        <v>1052</v>
      </c>
      <c r="B53" s="66" t="s">
        <v>6</v>
      </c>
      <c r="C53" s="185" t="s">
        <v>83</v>
      </c>
      <c r="D53" s="115"/>
      <c r="F53" s="115"/>
      <c r="G53" s="66"/>
    </row>
    <row r="54" spans="1:7" x14ac:dyDescent="0.25">
      <c r="A54" s="250" t="s">
        <v>1053</v>
      </c>
      <c r="B54" s="115" t="s">
        <v>318</v>
      </c>
      <c r="C54" s="187">
        <f>SUM(C55:C57)</f>
        <v>0</v>
      </c>
      <c r="D54" s="115"/>
      <c r="F54" s="115"/>
      <c r="G54" s="66"/>
    </row>
    <row r="55" spans="1:7" x14ac:dyDescent="0.25">
      <c r="A55" s="250" t="s">
        <v>1054</v>
      </c>
      <c r="B55" s="66" t="s">
        <v>583</v>
      </c>
      <c r="C55" s="185" t="s">
        <v>83</v>
      </c>
      <c r="D55" s="115"/>
      <c r="F55" s="115"/>
      <c r="G55" s="66"/>
    </row>
    <row r="56" spans="1:7" x14ac:dyDescent="0.25">
      <c r="A56" s="250" t="s">
        <v>1055</v>
      </c>
      <c r="B56" s="66" t="s">
        <v>585</v>
      </c>
      <c r="C56" s="185" t="s">
        <v>83</v>
      </c>
      <c r="D56" s="115"/>
      <c r="F56" s="115"/>
      <c r="G56" s="66"/>
    </row>
    <row r="57" spans="1:7" x14ac:dyDescent="0.25">
      <c r="A57" s="250" t="s">
        <v>1056</v>
      </c>
      <c r="B57" s="66" t="s">
        <v>2</v>
      </c>
      <c r="C57" s="185" t="s">
        <v>83</v>
      </c>
      <c r="D57" s="115"/>
      <c r="F57" s="115"/>
      <c r="G57" s="66"/>
    </row>
    <row r="58" spans="1:7" x14ac:dyDescent="0.25">
      <c r="A58" s="250" t="s">
        <v>1057</v>
      </c>
      <c r="B58" s="115" t="s">
        <v>146</v>
      </c>
      <c r="C58" s="187">
        <f>SUM(C59:C69)</f>
        <v>0</v>
      </c>
      <c r="D58" s="115"/>
      <c r="F58" s="115"/>
      <c r="G58" s="66"/>
    </row>
    <row r="59" spans="1:7" x14ac:dyDescent="0.25">
      <c r="A59" s="250" t="s">
        <v>1058</v>
      </c>
      <c r="B59" s="83" t="s">
        <v>320</v>
      </c>
      <c r="C59" s="185" t="s">
        <v>83</v>
      </c>
      <c r="D59" s="115"/>
      <c r="F59" s="115"/>
      <c r="G59" s="66"/>
    </row>
    <row r="60" spans="1:7" x14ac:dyDescent="0.25">
      <c r="A60" s="250" t="s">
        <v>1059</v>
      </c>
      <c r="B60" s="250" t="s">
        <v>580</v>
      </c>
      <c r="C60" s="185" t="s">
        <v>83</v>
      </c>
      <c r="D60" s="115"/>
      <c r="E60" s="250"/>
      <c r="F60" s="115"/>
      <c r="G60" s="250"/>
    </row>
    <row r="61" spans="1:7" x14ac:dyDescent="0.25">
      <c r="A61" s="250" t="s">
        <v>1060</v>
      </c>
      <c r="B61" s="83" t="s">
        <v>322</v>
      </c>
      <c r="C61" s="185" t="s">
        <v>83</v>
      </c>
      <c r="D61" s="115"/>
      <c r="F61" s="115"/>
      <c r="G61" s="66"/>
    </row>
    <row r="62" spans="1:7" x14ac:dyDescent="0.25">
      <c r="A62" s="250" t="s">
        <v>1061</v>
      </c>
      <c r="B62" s="83" t="s">
        <v>324</v>
      </c>
      <c r="C62" s="185" t="s">
        <v>83</v>
      </c>
      <c r="D62" s="115"/>
      <c r="F62" s="115"/>
      <c r="G62" s="66"/>
    </row>
    <row r="63" spans="1:7" x14ac:dyDescent="0.25">
      <c r="A63" s="250" t="s">
        <v>1062</v>
      </c>
      <c r="B63" s="83" t="s">
        <v>12</v>
      </c>
      <c r="C63" s="185" t="s">
        <v>83</v>
      </c>
      <c r="D63" s="115"/>
      <c r="F63" s="115"/>
      <c r="G63" s="66"/>
    </row>
    <row r="64" spans="1:7" x14ac:dyDescent="0.25">
      <c r="A64" s="250" t="s">
        <v>1063</v>
      </c>
      <c r="B64" s="83" t="s">
        <v>327</v>
      </c>
      <c r="C64" s="185" t="s">
        <v>83</v>
      </c>
      <c r="D64" s="115"/>
      <c r="F64" s="115"/>
      <c r="G64" s="66"/>
    </row>
    <row r="65" spans="1:7" x14ac:dyDescent="0.25">
      <c r="A65" s="250" t="s">
        <v>1064</v>
      </c>
      <c r="B65" s="83" t="s">
        <v>329</v>
      </c>
      <c r="C65" s="185" t="s">
        <v>83</v>
      </c>
      <c r="D65" s="115"/>
      <c r="F65" s="115"/>
      <c r="G65" s="66"/>
    </row>
    <row r="66" spans="1:7" x14ac:dyDescent="0.25">
      <c r="A66" s="250" t="s">
        <v>1065</v>
      </c>
      <c r="B66" s="83" t="s">
        <v>331</v>
      </c>
      <c r="C66" s="185" t="s">
        <v>83</v>
      </c>
      <c r="D66" s="115"/>
      <c r="F66" s="115"/>
      <c r="G66" s="66"/>
    </row>
    <row r="67" spans="1:7" x14ac:dyDescent="0.25">
      <c r="A67" s="250" t="s">
        <v>1066</v>
      </c>
      <c r="B67" s="83" t="s">
        <v>333</v>
      </c>
      <c r="C67" s="185" t="s">
        <v>83</v>
      </c>
      <c r="D67" s="115"/>
      <c r="F67" s="115"/>
      <c r="G67" s="66"/>
    </row>
    <row r="68" spans="1:7" x14ac:dyDescent="0.25">
      <c r="A68" s="250" t="s">
        <v>1067</v>
      </c>
      <c r="B68" s="83" t="s">
        <v>335</v>
      </c>
      <c r="C68" s="185" t="s">
        <v>83</v>
      </c>
      <c r="D68" s="115"/>
      <c r="F68" s="115"/>
      <c r="G68" s="66"/>
    </row>
    <row r="69" spans="1:7" x14ac:dyDescent="0.25">
      <c r="A69" s="250" t="s">
        <v>1068</v>
      </c>
      <c r="B69" s="83" t="s">
        <v>146</v>
      </c>
      <c r="C69" s="185" t="s">
        <v>83</v>
      </c>
      <c r="D69" s="115"/>
      <c r="F69" s="115"/>
      <c r="G69" s="66"/>
    </row>
    <row r="70" spans="1:7" outlineLevel="1" x14ac:dyDescent="0.25">
      <c r="A70" s="66" t="s">
        <v>1069</v>
      </c>
      <c r="B70" s="95" t="s">
        <v>150</v>
      </c>
      <c r="C70" s="185"/>
      <c r="G70" s="66"/>
    </row>
    <row r="71" spans="1:7" outlineLevel="1" x14ac:dyDescent="0.25">
      <c r="A71" s="66" t="s">
        <v>1070</v>
      </c>
      <c r="B71" s="95" t="s">
        <v>150</v>
      </c>
      <c r="C71" s="185"/>
      <c r="G71" s="66"/>
    </row>
    <row r="72" spans="1:7" outlineLevel="1" x14ac:dyDescent="0.25">
      <c r="A72" s="66" t="s">
        <v>1071</v>
      </c>
      <c r="B72" s="95" t="s">
        <v>150</v>
      </c>
      <c r="C72" s="185"/>
      <c r="G72" s="66"/>
    </row>
    <row r="73" spans="1:7" outlineLevel="1" x14ac:dyDescent="0.25">
      <c r="A73" s="66" t="s">
        <v>1072</v>
      </c>
      <c r="B73" s="95" t="s">
        <v>150</v>
      </c>
      <c r="C73" s="185"/>
      <c r="G73" s="66"/>
    </row>
    <row r="74" spans="1:7" outlineLevel="1" x14ac:dyDescent="0.25">
      <c r="A74" s="66" t="s">
        <v>1073</v>
      </c>
      <c r="B74" s="95" t="s">
        <v>150</v>
      </c>
      <c r="C74" s="185"/>
      <c r="G74" s="66"/>
    </row>
    <row r="75" spans="1:7" outlineLevel="1" x14ac:dyDescent="0.25">
      <c r="A75" s="66" t="s">
        <v>1074</v>
      </c>
      <c r="B75" s="95" t="s">
        <v>150</v>
      </c>
      <c r="C75" s="185"/>
      <c r="G75" s="66"/>
    </row>
    <row r="76" spans="1:7" outlineLevel="1" x14ac:dyDescent="0.25">
      <c r="A76" s="66" t="s">
        <v>1075</v>
      </c>
      <c r="B76" s="95" t="s">
        <v>150</v>
      </c>
      <c r="C76" s="185"/>
      <c r="G76" s="66"/>
    </row>
    <row r="77" spans="1:7" outlineLevel="1" x14ac:dyDescent="0.25">
      <c r="A77" s="66" t="s">
        <v>1076</v>
      </c>
      <c r="B77" s="95" t="s">
        <v>150</v>
      </c>
      <c r="C77" s="185"/>
      <c r="G77" s="66"/>
    </row>
    <row r="78" spans="1:7" outlineLevel="1" x14ac:dyDescent="0.25">
      <c r="A78" s="66" t="s">
        <v>1077</v>
      </c>
      <c r="B78" s="95" t="s">
        <v>150</v>
      </c>
      <c r="C78" s="185"/>
      <c r="G78" s="66"/>
    </row>
    <row r="79" spans="1:7" outlineLevel="1" x14ac:dyDescent="0.25">
      <c r="A79" s="66" t="s">
        <v>1078</v>
      </c>
      <c r="B79" s="95" t="s">
        <v>150</v>
      </c>
      <c r="C79" s="185"/>
      <c r="G79" s="66"/>
    </row>
    <row r="80" spans="1:7" ht="15" customHeight="1" x14ac:dyDescent="0.25">
      <c r="A80" s="85"/>
      <c r="B80" s="86" t="s">
        <v>1079</v>
      </c>
      <c r="C80" s="85" t="s">
        <v>1016</v>
      </c>
      <c r="D80" s="85"/>
      <c r="E80" s="87"/>
      <c r="F80" s="88"/>
      <c r="G80" s="88"/>
    </row>
    <row r="81" spans="1:7" x14ac:dyDescent="0.25">
      <c r="A81" s="66" t="s">
        <v>1080</v>
      </c>
      <c r="B81" s="66" t="s">
        <v>641</v>
      </c>
      <c r="C81" s="185" t="s">
        <v>83</v>
      </c>
      <c r="E81" s="64"/>
    </row>
    <row r="82" spans="1:7" x14ac:dyDescent="0.25">
      <c r="A82" s="66" t="s">
        <v>1081</v>
      </c>
      <c r="B82" s="66" t="s">
        <v>643</v>
      </c>
      <c r="C82" s="185" t="s">
        <v>83</v>
      </c>
      <c r="E82" s="64"/>
    </row>
    <row r="83" spans="1:7" x14ac:dyDescent="0.25">
      <c r="A83" s="66" t="s">
        <v>1082</v>
      </c>
      <c r="B83" s="66" t="s">
        <v>146</v>
      </c>
      <c r="C83" s="185" t="s">
        <v>83</v>
      </c>
      <c r="E83" s="64"/>
    </row>
    <row r="84" spans="1:7" outlineLevel="1" x14ac:dyDescent="0.25">
      <c r="A84" s="66" t="s">
        <v>1083</v>
      </c>
      <c r="C84" s="185"/>
      <c r="E84" s="64"/>
    </row>
    <row r="85" spans="1:7" outlineLevel="1" x14ac:dyDescent="0.25">
      <c r="A85" s="66" t="s">
        <v>1084</v>
      </c>
      <c r="C85" s="185"/>
      <c r="E85" s="64"/>
    </row>
    <row r="86" spans="1:7" outlineLevel="1" x14ac:dyDescent="0.25">
      <c r="A86" s="66" t="s">
        <v>1085</v>
      </c>
      <c r="C86" s="185"/>
      <c r="E86" s="64"/>
    </row>
    <row r="87" spans="1:7" outlineLevel="1" x14ac:dyDescent="0.25">
      <c r="A87" s="66" t="s">
        <v>1086</v>
      </c>
      <c r="C87" s="185"/>
      <c r="E87" s="64"/>
    </row>
    <row r="88" spans="1:7" outlineLevel="1" x14ac:dyDescent="0.25">
      <c r="A88" s="66" t="s">
        <v>1087</v>
      </c>
      <c r="C88" s="185"/>
      <c r="E88" s="64"/>
    </row>
    <row r="89" spans="1:7" outlineLevel="1" x14ac:dyDescent="0.25">
      <c r="A89" s="66" t="s">
        <v>1088</v>
      </c>
      <c r="C89" s="185"/>
      <c r="E89" s="64"/>
    </row>
    <row r="90" spans="1:7" ht="15" customHeight="1" x14ac:dyDescent="0.25">
      <c r="A90" s="85"/>
      <c r="B90" s="86" t="s">
        <v>1089</v>
      </c>
      <c r="C90" s="85" t="s">
        <v>1016</v>
      </c>
      <c r="D90" s="85"/>
      <c r="E90" s="87"/>
      <c r="F90" s="88"/>
      <c r="G90" s="88"/>
    </row>
    <row r="91" spans="1:7" x14ac:dyDescent="0.25">
      <c r="A91" s="66" t="s">
        <v>1090</v>
      </c>
      <c r="B91" s="66" t="s">
        <v>653</v>
      </c>
      <c r="C91" s="185" t="s">
        <v>83</v>
      </c>
      <c r="E91" s="64"/>
    </row>
    <row r="92" spans="1:7" x14ac:dyDescent="0.25">
      <c r="A92" s="66" t="s">
        <v>1091</v>
      </c>
      <c r="B92" s="66" t="s">
        <v>655</v>
      </c>
      <c r="C92" s="185" t="s">
        <v>83</v>
      </c>
      <c r="E92" s="64"/>
    </row>
    <row r="93" spans="1:7" x14ac:dyDescent="0.25">
      <c r="A93" s="66" t="s">
        <v>1092</v>
      </c>
      <c r="B93" s="66" t="s">
        <v>146</v>
      </c>
      <c r="C93" s="185" t="s">
        <v>83</v>
      </c>
      <c r="E93" s="64"/>
    </row>
    <row r="94" spans="1:7" outlineLevel="1" x14ac:dyDescent="0.25">
      <c r="A94" s="66" t="s">
        <v>1093</v>
      </c>
      <c r="C94" s="185"/>
      <c r="E94" s="64"/>
    </row>
    <row r="95" spans="1:7" outlineLevel="1" x14ac:dyDescent="0.25">
      <c r="A95" s="66" t="s">
        <v>1094</v>
      </c>
      <c r="C95" s="185"/>
      <c r="E95" s="64"/>
    </row>
    <row r="96" spans="1:7" outlineLevel="1" x14ac:dyDescent="0.25">
      <c r="A96" s="66" t="s">
        <v>1095</v>
      </c>
      <c r="C96" s="185"/>
      <c r="E96" s="64"/>
    </row>
    <row r="97" spans="1:7" outlineLevel="1" x14ac:dyDescent="0.25">
      <c r="A97" s="66" t="s">
        <v>1096</v>
      </c>
      <c r="C97" s="185"/>
      <c r="E97" s="64"/>
    </row>
    <row r="98" spans="1:7" outlineLevel="1" x14ac:dyDescent="0.25">
      <c r="A98" s="66" t="s">
        <v>1097</v>
      </c>
      <c r="C98" s="185"/>
      <c r="E98" s="64"/>
    </row>
    <row r="99" spans="1:7" outlineLevel="1" x14ac:dyDescent="0.25">
      <c r="A99" s="66" t="s">
        <v>1098</v>
      </c>
      <c r="C99" s="185"/>
      <c r="E99" s="64"/>
    </row>
    <row r="100" spans="1:7" ht="15" customHeight="1" x14ac:dyDescent="0.25">
      <c r="A100" s="85"/>
      <c r="B100" s="86" t="s">
        <v>1099</v>
      </c>
      <c r="C100" s="85" t="s">
        <v>1016</v>
      </c>
      <c r="D100" s="85"/>
      <c r="E100" s="87"/>
      <c r="F100" s="88"/>
      <c r="G100" s="88"/>
    </row>
    <row r="101" spans="1:7" x14ac:dyDescent="0.25">
      <c r="A101" s="66" t="s">
        <v>1100</v>
      </c>
      <c r="B101" s="62" t="s">
        <v>665</v>
      </c>
      <c r="C101" s="185" t="s">
        <v>83</v>
      </c>
      <c r="E101" s="64"/>
    </row>
    <row r="102" spans="1:7" x14ac:dyDescent="0.25">
      <c r="A102" s="66" t="s">
        <v>1101</v>
      </c>
      <c r="B102" s="62" t="s">
        <v>667</v>
      </c>
      <c r="C102" s="185" t="s">
        <v>83</v>
      </c>
      <c r="E102" s="64"/>
    </row>
    <row r="103" spans="1:7" x14ac:dyDescent="0.25">
      <c r="A103" s="66" t="s">
        <v>1102</v>
      </c>
      <c r="B103" s="62" t="s">
        <v>669</v>
      </c>
      <c r="C103" s="185" t="s">
        <v>83</v>
      </c>
    </row>
    <row r="104" spans="1:7" x14ac:dyDescent="0.25">
      <c r="A104" s="66" t="s">
        <v>1103</v>
      </c>
      <c r="B104" s="62" t="s">
        <v>671</v>
      </c>
      <c r="C104" s="185" t="s">
        <v>83</v>
      </c>
    </row>
    <row r="105" spans="1:7" x14ac:dyDescent="0.25">
      <c r="A105" s="66" t="s">
        <v>1104</v>
      </c>
      <c r="B105" s="62" t="s">
        <v>673</v>
      </c>
      <c r="C105" s="185" t="s">
        <v>83</v>
      </c>
    </row>
    <row r="106" spans="1:7" outlineLevel="1" x14ac:dyDescent="0.25">
      <c r="A106" s="66" t="s">
        <v>1105</v>
      </c>
      <c r="B106" s="62"/>
      <c r="C106" s="185"/>
    </row>
    <row r="107" spans="1:7" outlineLevel="1" x14ac:dyDescent="0.25">
      <c r="A107" s="66" t="s">
        <v>1106</v>
      </c>
      <c r="B107" s="62"/>
      <c r="C107" s="185"/>
    </row>
    <row r="108" spans="1:7" outlineLevel="1" x14ac:dyDescent="0.25">
      <c r="A108" s="66" t="s">
        <v>1107</v>
      </c>
      <c r="B108" s="62"/>
      <c r="C108" s="185"/>
    </row>
    <row r="109" spans="1:7" outlineLevel="1" x14ac:dyDescent="0.25">
      <c r="A109" s="66" t="s">
        <v>1108</v>
      </c>
      <c r="B109" s="62"/>
      <c r="C109" s="185"/>
    </row>
    <row r="110" spans="1:7" ht="15" customHeight="1" x14ac:dyDescent="0.25">
      <c r="A110" s="85"/>
      <c r="B110" s="86" t="s">
        <v>1109</v>
      </c>
      <c r="C110" s="85" t="s">
        <v>1016</v>
      </c>
      <c r="D110" s="85"/>
      <c r="E110" s="87"/>
      <c r="F110" s="88"/>
      <c r="G110" s="88"/>
    </row>
    <row r="111" spans="1:7" x14ac:dyDescent="0.25">
      <c r="A111" s="66" t="s">
        <v>1110</v>
      </c>
      <c r="B111" s="66" t="s">
        <v>680</v>
      </c>
      <c r="C111" s="185" t="s">
        <v>83</v>
      </c>
      <c r="E111" s="64"/>
    </row>
    <row r="112" spans="1:7" outlineLevel="1" x14ac:dyDescent="0.25">
      <c r="A112" s="66" t="s">
        <v>1111</v>
      </c>
      <c r="C112" s="185"/>
      <c r="E112" s="64"/>
    </row>
    <row r="113" spans="1:7" outlineLevel="1" x14ac:dyDescent="0.25">
      <c r="A113" s="66" t="s">
        <v>1112</v>
      </c>
      <c r="C113" s="185"/>
      <c r="E113" s="64"/>
    </row>
    <row r="114" spans="1:7" outlineLevel="1" x14ac:dyDescent="0.25">
      <c r="A114" s="66" t="s">
        <v>1113</v>
      </c>
      <c r="C114" s="185"/>
      <c r="E114" s="64"/>
    </row>
    <row r="115" spans="1:7" outlineLevel="1" x14ac:dyDescent="0.25">
      <c r="A115" s="66" t="s">
        <v>1114</v>
      </c>
      <c r="C115" s="185"/>
      <c r="E115" s="64"/>
    </row>
    <row r="116" spans="1:7" ht="15" customHeight="1" x14ac:dyDescent="0.25">
      <c r="A116" s="85"/>
      <c r="B116" s="86" t="s">
        <v>1115</v>
      </c>
      <c r="C116" s="85" t="s">
        <v>686</v>
      </c>
      <c r="D116" s="85" t="s">
        <v>687</v>
      </c>
      <c r="E116" s="87"/>
      <c r="F116" s="85" t="s">
        <v>1016</v>
      </c>
      <c r="G116" s="85" t="s">
        <v>688</v>
      </c>
    </row>
    <row r="117" spans="1:7" x14ac:dyDescent="0.25">
      <c r="A117" s="66" t="s">
        <v>1116</v>
      </c>
      <c r="B117" s="83" t="s">
        <v>690</v>
      </c>
      <c r="C117" s="191" t="s">
        <v>83</v>
      </c>
      <c r="D117" s="80"/>
      <c r="E117" s="80"/>
      <c r="F117" s="99"/>
      <c r="G117" s="99"/>
    </row>
    <row r="118" spans="1:7" x14ac:dyDescent="0.25">
      <c r="A118" s="80"/>
      <c r="B118" s="116"/>
      <c r="C118" s="80"/>
      <c r="D118" s="80"/>
      <c r="E118" s="80"/>
      <c r="F118" s="99"/>
      <c r="G118" s="99"/>
    </row>
    <row r="119" spans="1:7" x14ac:dyDescent="0.25">
      <c r="B119" s="83" t="s">
        <v>691</v>
      </c>
      <c r="C119" s="80"/>
      <c r="D119" s="80"/>
      <c r="E119" s="80"/>
      <c r="F119" s="99"/>
      <c r="G119" s="99"/>
    </row>
    <row r="120" spans="1:7" x14ac:dyDescent="0.25">
      <c r="A120" s="66" t="s">
        <v>1117</v>
      </c>
      <c r="B120" s="83" t="s">
        <v>608</v>
      </c>
      <c r="C120" s="191" t="s">
        <v>83</v>
      </c>
      <c r="D120" s="192" t="s">
        <v>83</v>
      </c>
      <c r="E120" s="80"/>
      <c r="F120" s="203" t="str">
        <f t="shared" ref="F120:F143" si="0">IF($C$144=0,"",IF(C120="[for completion]","",C120/$C$144))</f>
        <v/>
      </c>
      <c r="G120" s="203" t="str">
        <f t="shared" ref="G120:G143" si="1">IF($D$144=0,"",IF(D120="[for completion]","",D120/$D$144))</f>
        <v/>
      </c>
    </row>
    <row r="121" spans="1:7" x14ac:dyDescent="0.25">
      <c r="A121" s="66" t="s">
        <v>1118</v>
      </c>
      <c r="B121" s="83" t="s">
        <v>608</v>
      </c>
      <c r="C121" s="191" t="s">
        <v>83</v>
      </c>
      <c r="D121" s="192" t="s">
        <v>83</v>
      </c>
      <c r="E121" s="80"/>
      <c r="F121" s="203" t="str">
        <f t="shared" si="0"/>
        <v/>
      </c>
      <c r="G121" s="203" t="str">
        <f t="shared" si="1"/>
        <v/>
      </c>
    </row>
    <row r="122" spans="1:7" x14ac:dyDescent="0.25">
      <c r="A122" s="66" t="s">
        <v>1119</v>
      </c>
      <c r="B122" s="83" t="s">
        <v>608</v>
      </c>
      <c r="C122" s="191" t="s">
        <v>83</v>
      </c>
      <c r="D122" s="192" t="s">
        <v>83</v>
      </c>
      <c r="E122" s="80"/>
      <c r="F122" s="203" t="str">
        <f t="shared" si="0"/>
        <v/>
      </c>
      <c r="G122" s="203" t="str">
        <f t="shared" si="1"/>
        <v/>
      </c>
    </row>
    <row r="123" spans="1:7" x14ac:dyDescent="0.25">
      <c r="A123" s="66" t="s">
        <v>1120</v>
      </c>
      <c r="B123" s="83" t="s">
        <v>608</v>
      </c>
      <c r="C123" s="191" t="s">
        <v>83</v>
      </c>
      <c r="D123" s="192" t="s">
        <v>83</v>
      </c>
      <c r="E123" s="80"/>
      <c r="F123" s="203" t="str">
        <f t="shared" si="0"/>
        <v/>
      </c>
      <c r="G123" s="203" t="str">
        <f t="shared" si="1"/>
        <v/>
      </c>
    </row>
    <row r="124" spans="1:7" x14ac:dyDescent="0.25">
      <c r="A124" s="66" t="s">
        <v>1121</v>
      </c>
      <c r="B124" s="83" t="s">
        <v>608</v>
      </c>
      <c r="C124" s="191" t="s">
        <v>83</v>
      </c>
      <c r="D124" s="192" t="s">
        <v>83</v>
      </c>
      <c r="E124" s="80"/>
      <c r="F124" s="203" t="str">
        <f t="shared" si="0"/>
        <v/>
      </c>
      <c r="G124" s="203" t="str">
        <f t="shared" si="1"/>
        <v/>
      </c>
    </row>
    <row r="125" spans="1:7" x14ac:dyDescent="0.25">
      <c r="A125" s="66" t="s">
        <v>1122</v>
      </c>
      <c r="B125" s="83" t="s">
        <v>608</v>
      </c>
      <c r="C125" s="191" t="s">
        <v>83</v>
      </c>
      <c r="D125" s="192" t="s">
        <v>83</v>
      </c>
      <c r="E125" s="80"/>
      <c r="F125" s="203" t="str">
        <f t="shared" si="0"/>
        <v/>
      </c>
      <c r="G125" s="203" t="str">
        <f t="shared" si="1"/>
        <v/>
      </c>
    </row>
    <row r="126" spans="1:7" x14ac:dyDescent="0.25">
      <c r="A126" s="66" t="s">
        <v>1123</v>
      </c>
      <c r="B126" s="83" t="s">
        <v>608</v>
      </c>
      <c r="C126" s="191" t="s">
        <v>83</v>
      </c>
      <c r="D126" s="192" t="s">
        <v>83</v>
      </c>
      <c r="E126" s="80"/>
      <c r="F126" s="203" t="str">
        <f t="shared" si="0"/>
        <v/>
      </c>
      <c r="G126" s="203" t="str">
        <f t="shared" si="1"/>
        <v/>
      </c>
    </row>
    <row r="127" spans="1:7" x14ac:dyDescent="0.25">
      <c r="A127" s="66" t="s">
        <v>1124</v>
      </c>
      <c r="B127" s="83" t="s">
        <v>608</v>
      </c>
      <c r="C127" s="191" t="s">
        <v>83</v>
      </c>
      <c r="D127" s="192" t="s">
        <v>83</v>
      </c>
      <c r="E127" s="80"/>
      <c r="F127" s="203" t="str">
        <f t="shared" si="0"/>
        <v/>
      </c>
      <c r="G127" s="203" t="str">
        <f t="shared" si="1"/>
        <v/>
      </c>
    </row>
    <row r="128" spans="1:7" x14ac:dyDescent="0.25">
      <c r="A128" s="66" t="s">
        <v>1125</v>
      </c>
      <c r="B128" s="83" t="s">
        <v>608</v>
      </c>
      <c r="C128" s="191" t="s">
        <v>83</v>
      </c>
      <c r="D128" s="192" t="s">
        <v>83</v>
      </c>
      <c r="E128" s="80"/>
      <c r="F128" s="203" t="str">
        <f t="shared" si="0"/>
        <v/>
      </c>
      <c r="G128" s="203" t="str">
        <f t="shared" si="1"/>
        <v/>
      </c>
    </row>
    <row r="129" spans="1:7" x14ac:dyDescent="0.25">
      <c r="A129" s="66" t="s">
        <v>1126</v>
      </c>
      <c r="B129" s="83" t="s">
        <v>608</v>
      </c>
      <c r="C129" s="191" t="s">
        <v>83</v>
      </c>
      <c r="D129" s="192" t="s">
        <v>83</v>
      </c>
      <c r="E129" s="83"/>
      <c r="F129" s="203" t="str">
        <f t="shared" si="0"/>
        <v/>
      </c>
      <c r="G129" s="203" t="str">
        <f t="shared" si="1"/>
        <v/>
      </c>
    </row>
    <row r="130" spans="1:7" x14ac:dyDescent="0.25">
      <c r="A130" s="66" t="s">
        <v>1127</v>
      </c>
      <c r="B130" s="83" t="s">
        <v>608</v>
      </c>
      <c r="C130" s="191" t="s">
        <v>83</v>
      </c>
      <c r="D130" s="192" t="s">
        <v>83</v>
      </c>
      <c r="E130" s="83"/>
      <c r="F130" s="203" t="str">
        <f t="shared" si="0"/>
        <v/>
      </c>
      <c r="G130" s="203" t="str">
        <f t="shared" si="1"/>
        <v/>
      </c>
    </row>
    <row r="131" spans="1:7" x14ac:dyDescent="0.25">
      <c r="A131" s="66" t="s">
        <v>1128</v>
      </c>
      <c r="B131" s="83" t="s">
        <v>608</v>
      </c>
      <c r="C131" s="191" t="s">
        <v>83</v>
      </c>
      <c r="D131" s="192" t="s">
        <v>83</v>
      </c>
      <c r="E131" s="83"/>
      <c r="F131" s="203" t="str">
        <f t="shared" si="0"/>
        <v/>
      </c>
      <c r="G131" s="203" t="str">
        <f t="shared" si="1"/>
        <v/>
      </c>
    </row>
    <row r="132" spans="1:7" x14ac:dyDescent="0.25">
      <c r="A132" s="66" t="s">
        <v>1129</v>
      </c>
      <c r="B132" s="83" t="s">
        <v>608</v>
      </c>
      <c r="C132" s="191" t="s">
        <v>83</v>
      </c>
      <c r="D132" s="192" t="s">
        <v>83</v>
      </c>
      <c r="E132" s="83"/>
      <c r="F132" s="203" t="str">
        <f t="shared" si="0"/>
        <v/>
      </c>
      <c r="G132" s="203" t="str">
        <f t="shared" si="1"/>
        <v/>
      </c>
    </row>
    <row r="133" spans="1:7" x14ac:dyDescent="0.25">
      <c r="A133" s="66" t="s">
        <v>1130</v>
      </c>
      <c r="B133" s="83" t="s">
        <v>608</v>
      </c>
      <c r="C133" s="191" t="s">
        <v>83</v>
      </c>
      <c r="D133" s="192" t="s">
        <v>83</v>
      </c>
      <c r="E133" s="83"/>
      <c r="F133" s="203" t="str">
        <f t="shared" si="0"/>
        <v/>
      </c>
      <c r="G133" s="203" t="str">
        <f t="shared" si="1"/>
        <v/>
      </c>
    </row>
    <row r="134" spans="1:7" x14ac:dyDescent="0.25">
      <c r="A134" s="66" t="s">
        <v>1131</v>
      </c>
      <c r="B134" s="83" t="s">
        <v>608</v>
      </c>
      <c r="C134" s="191" t="s">
        <v>83</v>
      </c>
      <c r="D134" s="192" t="s">
        <v>83</v>
      </c>
      <c r="E134" s="83"/>
      <c r="F134" s="203" t="str">
        <f t="shared" si="0"/>
        <v/>
      </c>
      <c r="G134" s="203" t="str">
        <f t="shared" si="1"/>
        <v/>
      </c>
    </row>
    <row r="135" spans="1:7" x14ac:dyDescent="0.25">
      <c r="A135" s="66" t="s">
        <v>1132</v>
      </c>
      <c r="B135" s="83" t="s">
        <v>608</v>
      </c>
      <c r="C135" s="191" t="s">
        <v>83</v>
      </c>
      <c r="D135" s="192" t="s">
        <v>83</v>
      </c>
      <c r="F135" s="203" t="str">
        <f t="shared" si="0"/>
        <v/>
      </c>
      <c r="G135" s="203" t="str">
        <f t="shared" si="1"/>
        <v/>
      </c>
    </row>
    <row r="136" spans="1:7" x14ac:dyDescent="0.25">
      <c r="A136" s="66" t="s">
        <v>1133</v>
      </c>
      <c r="B136" s="83" t="s">
        <v>608</v>
      </c>
      <c r="C136" s="191" t="s">
        <v>83</v>
      </c>
      <c r="D136" s="192" t="s">
        <v>83</v>
      </c>
      <c r="E136" s="103"/>
      <c r="F136" s="203" t="str">
        <f t="shared" si="0"/>
        <v/>
      </c>
      <c r="G136" s="203" t="str">
        <f t="shared" si="1"/>
        <v/>
      </c>
    </row>
    <row r="137" spans="1:7" x14ac:dyDescent="0.25">
      <c r="A137" s="66" t="s">
        <v>1134</v>
      </c>
      <c r="B137" s="83" t="s">
        <v>608</v>
      </c>
      <c r="C137" s="191" t="s">
        <v>83</v>
      </c>
      <c r="D137" s="192" t="s">
        <v>83</v>
      </c>
      <c r="E137" s="103"/>
      <c r="F137" s="203" t="str">
        <f t="shared" si="0"/>
        <v/>
      </c>
      <c r="G137" s="203" t="str">
        <f t="shared" si="1"/>
        <v/>
      </c>
    </row>
    <row r="138" spans="1:7" x14ac:dyDescent="0.25">
      <c r="A138" s="66" t="s">
        <v>1135</v>
      </c>
      <c r="B138" s="83" t="s">
        <v>608</v>
      </c>
      <c r="C138" s="191" t="s">
        <v>83</v>
      </c>
      <c r="D138" s="192" t="s">
        <v>83</v>
      </c>
      <c r="E138" s="103"/>
      <c r="F138" s="203" t="str">
        <f t="shared" si="0"/>
        <v/>
      </c>
      <c r="G138" s="203" t="str">
        <f t="shared" si="1"/>
        <v/>
      </c>
    </row>
    <row r="139" spans="1:7" x14ac:dyDescent="0.25">
      <c r="A139" s="66" t="s">
        <v>1136</v>
      </c>
      <c r="B139" s="83" t="s">
        <v>608</v>
      </c>
      <c r="C139" s="191" t="s">
        <v>83</v>
      </c>
      <c r="D139" s="192" t="s">
        <v>83</v>
      </c>
      <c r="E139" s="103"/>
      <c r="F139" s="203" t="str">
        <f t="shared" si="0"/>
        <v/>
      </c>
      <c r="G139" s="203" t="str">
        <f t="shared" si="1"/>
        <v/>
      </c>
    </row>
    <row r="140" spans="1:7" x14ac:dyDescent="0.25">
      <c r="A140" s="66" t="s">
        <v>1137</v>
      </c>
      <c r="B140" s="83" t="s">
        <v>608</v>
      </c>
      <c r="C140" s="191" t="s">
        <v>83</v>
      </c>
      <c r="D140" s="192" t="s">
        <v>83</v>
      </c>
      <c r="E140" s="103"/>
      <c r="F140" s="203" t="str">
        <f t="shared" si="0"/>
        <v/>
      </c>
      <c r="G140" s="203" t="str">
        <f t="shared" si="1"/>
        <v/>
      </c>
    </row>
    <row r="141" spans="1:7" x14ac:dyDescent="0.25">
      <c r="A141" s="66" t="s">
        <v>1138</v>
      </c>
      <c r="B141" s="83" t="s">
        <v>608</v>
      </c>
      <c r="C141" s="191" t="s">
        <v>83</v>
      </c>
      <c r="D141" s="192" t="s">
        <v>83</v>
      </c>
      <c r="E141" s="103"/>
      <c r="F141" s="203" t="str">
        <f t="shared" si="0"/>
        <v/>
      </c>
      <c r="G141" s="203" t="str">
        <f t="shared" si="1"/>
        <v/>
      </c>
    </row>
    <row r="142" spans="1:7" x14ac:dyDescent="0.25">
      <c r="A142" s="66" t="s">
        <v>1139</v>
      </c>
      <c r="B142" s="83" t="s">
        <v>608</v>
      </c>
      <c r="C142" s="191" t="s">
        <v>83</v>
      </c>
      <c r="D142" s="192" t="s">
        <v>83</v>
      </c>
      <c r="E142" s="103"/>
      <c r="F142" s="203" t="str">
        <f t="shared" si="0"/>
        <v/>
      </c>
      <c r="G142" s="203" t="str">
        <f t="shared" si="1"/>
        <v/>
      </c>
    </row>
    <row r="143" spans="1:7" x14ac:dyDescent="0.25">
      <c r="A143" s="66" t="s">
        <v>1140</v>
      </c>
      <c r="B143" s="83" t="s">
        <v>608</v>
      </c>
      <c r="C143" s="191" t="s">
        <v>83</v>
      </c>
      <c r="D143" s="192" t="s">
        <v>83</v>
      </c>
      <c r="E143" s="103"/>
      <c r="F143" s="203" t="str">
        <f t="shared" si="0"/>
        <v/>
      </c>
      <c r="G143" s="203" t="str">
        <f t="shared" si="1"/>
        <v/>
      </c>
    </row>
    <row r="144" spans="1:7" x14ac:dyDescent="0.25">
      <c r="A144" s="66" t="s">
        <v>1141</v>
      </c>
      <c r="B144" s="93" t="s">
        <v>148</v>
      </c>
      <c r="C144" s="193">
        <f>SUM(C120:C143)</f>
        <v>0</v>
      </c>
      <c r="D144" s="91">
        <f>SUM(D120:D143)</f>
        <v>0</v>
      </c>
      <c r="E144" s="103"/>
      <c r="F144" s="204">
        <f>SUM(F120:F143)</f>
        <v>0</v>
      </c>
      <c r="G144" s="204">
        <f>SUM(G120:G143)</f>
        <v>0</v>
      </c>
    </row>
    <row r="145" spans="1:7" ht="15" customHeight="1" x14ac:dyDescent="0.25">
      <c r="A145" s="85"/>
      <c r="B145" s="86" t="s">
        <v>1142</v>
      </c>
      <c r="C145" s="85" t="s">
        <v>686</v>
      </c>
      <c r="D145" s="85" t="s">
        <v>687</v>
      </c>
      <c r="E145" s="87"/>
      <c r="F145" s="85" t="s">
        <v>1016</v>
      </c>
      <c r="G145" s="85" t="s">
        <v>688</v>
      </c>
    </row>
    <row r="146" spans="1:7" x14ac:dyDescent="0.25">
      <c r="A146" s="66" t="s">
        <v>1143</v>
      </c>
      <c r="B146" s="66" t="s">
        <v>719</v>
      </c>
      <c r="C146" s="185" t="s">
        <v>83</v>
      </c>
      <c r="G146" s="66"/>
    </row>
    <row r="147" spans="1:7" x14ac:dyDescent="0.25">
      <c r="G147" s="66"/>
    </row>
    <row r="148" spans="1:7" x14ac:dyDescent="0.25">
      <c r="B148" s="83" t="s">
        <v>720</v>
      </c>
      <c r="G148" s="66"/>
    </row>
    <row r="149" spans="1:7" x14ac:dyDescent="0.25">
      <c r="A149" s="66" t="s">
        <v>1144</v>
      </c>
      <c r="B149" s="66" t="s">
        <v>722</v>
      </c>
      <c r="C149" s="191" t="s">
        <v>83</v>
      </c>
      <c r="D149" s="192" t="s">
        <v>83</v>
      </c>
      <c r="F149" s="203" t="str">
        <f t="shared" ref="F149:F163" si="2">IF($C$157=0,"",IF(C149="[for completion]","",C149/$C$157))</f>
        <v/>
      </c>
      <c r="G149" s="203" t="str">
        <f t="shared" ref="G149:G163" si="3">IF($D$157=0,"",IF(D149="[for completion]","",D149/$D$157))</f>
        <v/>
      </c>
    </row>
    <row r="150" spans="1:7" x14ac:dyDescent="0.25">
      <c r="A150" s="66" t="s">
        <v>1145</v>
      </c>
      <c r="B150" s="66" t="s">
        <v>724</v>
      </c>
      <c r="C150" s="191" t="s">
        <v>83</v>
      </c>
      <c r="D150" s="192" t="s">
        <v>83</v>
      </c>
      <c r="F150" s="203" t="str">
        <f t="shared" si="2"/>
        <v/>
      </c>
      <c r="G150" s="203" t="str">
        <f t="shared" si="3"/>
        <v/>
      </c>
    </row>
    <row r="151" spans="1:7" x14ac:dyDescent="0.25">
      <c r="A151" s="66" t="s">
        <v>1146</v>
      </c>
      <c r="B151" s="66" t="s">
        <v>726</v>
      </c>
      <c r="C151" s="191" t="s">
        <v>83</v>
      </c>
      <c r="D151" s="192" t="s">
        <v>83</v>
      </c>
      <c r="F151" s="203" t="str">
        <f t="shared" si="2"/>
        <v/>
      </c>
      <c r="G151" s="203" t="str">
        <f t="shared" si="3"/>
        <v/>
      </c>
    </row>
    <row r="152" spans="1:7" x14ac:dyDescent="0.25">
      <c r="A152" s="66" t="s">
        <v>1147</v>
      </c>
      <c r="B152" s="66" t="s">
        <v>728</v>
      </c>
      <c r="C152" s="191" t="s">
        <v>83</v>
      </c>
      <c r="D152" s="192" t="s">
        <v>83</v>
      </c>
      <c r="F152" s="203" t="str">
        <f t="shared" si="2"/>
        <v/>
      </c>
      <c r="G152" s="203" t="str">
        <f t="shared" si="3"/>
        <v/>
      </c>
    </row>
    <row r="153" spans="1:7" x14ac:dyDescent="0.25">
      <c r="A153" s="66" t="s">
        <v>1148</v>
      </c>
      <c r="B153" s="66" t="s">
        <v>730</v>
      </c>
      <c r="C153" s="191" t="s">
        <v>83</v>
      </c>
      <c r="D153" s="192" t="s">
        <v>83</v>
      </c>
      <c r="F153" s="203" t="str">
        <f t="shared" si="2"/>
        <v/>
      </c>
      <c r="G153" s="203" t="str">
        <f t="shared" si="3"/>
        <v/>
      </c>
    </row>
    <row r="154" spans="1:7" x14ac:dyDescent="0.25">
      <c r="A154" s="66" t="s">
        <v>1149</v>
      </c>
      <c r="B154" s="66" t="s">
        <v>732</v>
      </c>
      <c r="C154" s="191" t="s">
        <v>83</v>
      </c>
      <c r="D154" s="192" t="s">
        <v>83</v>
      </c>
      <c r="F154" s="203" t="str">
        <f t="shared" si="2"/>
        <v/>
      </c>
      <c r="G154" s="203" t="str">
        <f t="shared" si="3"/>
        <v/>
      </c>
    </row>
    <row r="155" spans="1:7" x14ac:dyDescent="0.25">
      <c r="A155" s="66" t="s">
        <v>1150</v>
      </c>
      <c r="B155" s="66" t="s">
        <v>734</v>
      </c>
      <c r="C155" s="191" t="s">
        <v>83</v>
      </c>
      <c r="D155" s="192" t="s">
        <v>83</v>
      </c>
      <c r="F155" s="203" t="str">
        <f t="shared" si="2"/>
        <v/>
      </c>
      <c r="G155" s="203" t="str">
        <f t="shared" si="3"/>
        <v/>
      </c>
    </row>
    <row r="156" spans="1:7" x14ac:dyDescent="0.25">
      <c r="A156" s="66" t="s">
        <v>1151</v>
      </c>
      <c r="B156" s="66" t="s">
        <v>736</v>
      </c>
      <c r="C156" s="191" t="s">
        <v>83</v>
      </c>
      <c r="D156" s="192" t="s">
        <v>83</v>
      </c>
      <c r="F156" s="203" t="str">
        <f t="shared" si="2"/>
        <v/>
      </c>
      <c r="G156" s="203" t="str">
        <f t="shared" si="3"/>
        <v/>
      </c>
    </row>
    <row r="157" spans="1:7" x14ac:dyDescent="0.25">
      <c r="A157" s="66" t="s">
        <v>1152</v>
      </c>
      <c r="B157" s="93" t="s">
        <v>148</v>
      </c>
      <c r="C157" s="191">
        <f>SUM(C149:C156)</f>
        <v>0</v>
      </c>
      <c r="D157" s="192">
        <f>SUM(D149:D156)</f>
        <v>0</v>
      </c>
      <c r="F157" s="185">
        <f>SUM(F149:F156)</f>
        <v>0</v>
      </c>
      <c r="G157" s="185">
        <f>SUM(G149:G156)</f>
        <v>0</v>
      </c>
    </row>
    <row r="158" spans="1:7" outlineLevel="1" x14ac:dyDescent="0.25">
      <c r="A158" s="66" t="s">
        <v>1153</v>
      </c>
      <c r="B158" s="95" t="s">
        <v>739</v>
      </c>
      <c r="C158" s="191"/>
      <c r="D158" s="192"/>
      <c r="F158" s="203" t="str">
        <f t="shared" si="2"/>
        <v/>
      </c>
      <c r="G158" s="203" t="str">
        <f t="shared" si="3"/>
        <v/>
      </c>
    </row>
    <row r="159" spans="1:7" outlineLevel="1" x14ac:dyDescent="0.25">
      <c r="A159" s="66" t="s">
        <v>1154</v>
      </c>
      <c r="B159" s="95" t="s">
        <v>741</v>
      </c>
      <c r="C159" s="191"/>
      <c r="D159" s="192"/>
      <c r="F159" s="203" t="str">
        <f t="shared" si="2"/>
        <v/>
      </c>
      <c r="G159" s="203" t="str">
        <f t="shared" si="3"/>
        <v/>
      </c>
    </row>
    <row r="160" spans="1:7" outlineLevel="1" x14ac:dyDescent="0.25">
      <c r="A160" s="66" t="s">
        <v>1155</v>
      </c>
      <c r="B160" s="95" t="s">
        <v>743</v>
      </c>
      <c r="C160" s="191"/>
      <c r="D160" s="192"/>
      <c r="F160" s="203" t="str">
        <f t="shared" si="2"/>
        <v/>
      </c>
      <c r="G160" s="203" t="str">
        <f t="shared" si="3"/>
        <v/>
      </c>
    </row>
    <row r="161" spans="1:7" outlineLevel="1" x14ac:dyDescent="0.25">
      <c r="A161" s="66" t="s">
        <v>1156</v>
      </c>
      <c r="B161" s="95" t="s">
        <v>745</v>
      </c>
      <c r="C161" s="191"/>
      <c r="D161" s="192"/>
      <c r="F161" s="203" t="str">
        <f t="shared" si="2"/>
        <v/>
      </c>
      <c r="G161" s="203" t="str">
        <f t="shared" si="3"/>
        <v/>
      </c>
    </row>
    <row r="162" spans="1:7" outlineLevel="1" x14ac:dyDescent="0.25">
      <c r="A162" s="66" t="s">
        <v>1157</v>
      </c>
      <c r="B162" s="95" t="s">
        <v>747</v>
      </c>
      <c r="C162" s="191"/>
      <c r="D162" s="192"/>
      <c r="F162" s="203" t="str">
        <f t="shared" si="2"/>
        <v/>
      </c>
      <c r="G162" s="203" t="str">
        <f t="shared" si="3"/>
        <v/>
      </c>
    </row>
    <row r="163" spans="1:7" outlineLevel="1" x14ac:dyDescent="0.25">
      <c r="A163" s="66" t="s">
        <v>1158</v>
      </c>
      <c r="B163" s="95" t="s">
        <v>749</v>
      </c>
      <c r="C163" s="191"/>
      <c r="D163" s="192"/>
      <c r="F163" s="203" t="str">
        <f t="shared" si="2"/>
        <v/>
      </c>
      <c r="G163" s="203" t="str">
        <f t="shared" si="3"/>
        <v/>
      </c>
    </row>
    <row r="164" spans="1:7" outlineLevel="1" x14ac:dyDescent="0.25">
      <c r="A164" s="66" t="s">
        <v>1159</v>
      </c>
      <c r="B164" s="95"/>
      <c r="F164" s="92"/>
      <c r="G164" s="92"/>
    </row>
    <row r="165" spans="1:7" outlineLevel="1" x14ac:dyDescent="0.25">
      <c r="A165" s="66" t="s">
        <v>1160</v>
      </c>
      <c r="B165" s="95"/>
      <c r="F165" s="92"/>
      <c r="G165" s="92"/>
    </row>
    <row r="166" spans="1:7" outlineLevel="1" x14ac:dyDescent="0.25">
      <c r="A166" s="66" t="s">
        <v>1161</v>
      </c>
      <c r="B166" s="95"/>
      <c r="F166" s="92"/>
      <c r="G166" s="92"/>
    </row>
    <row r="167" spans="1:7" ht="15" customHeight="1" x14ac:dyDescent="0.25">
      <c r="A167" s="85"/>
      <c r="B167" s="86" t="s">
        <v>1162</v>
      </c>
      <c r="C167" s="85" t="s">
        <v>686</v>
      </c>
      <c r="D167" s="85" t="s">
        <v>687</v>
      </c>
      <c r="E167" s="87"/>
      <c r="F167" s="85" t="s">
        <v>1016</v>
      </c>
      <c r="G167" s="85" t="s">
        <v>688</v>
      </c>
    </row>
    <row r="168" spans="1:7" x14ac:dyDescent="0.25">
      <c r="A168" s="66" t="s">
        <v>1163</v>
      </c>
      <c r="B168" s="66" t="s">
        <v>719</v>
      </c>
      <c r="C168" s="185" t="s">
        <v>118</v>
      </c>
      <c r="G168" s="66"/>
    </row>
    <row r="169" spans="1:7" x14ac:dyDescent="0.25">
      <c r="G169" s="66"/>
    </row>
    <row r="170" spans="1:7" x14ac:dyDescent="0.25">
      <c r="B170" s="83" t="s">
        <v>720</v>
      </c>
      <c r="G170" s="66"/>
    </row>
    <row r="171" spans="1:7" x14ac:dyDescent="0.25">
      <c r="A171" s="66" t="s">
        <v>1164</v>
      </c>
      <c r="B171" s="66" t="s">
        <v>722</v>
      </c>
      <c r="C171" s="191" t="s">
        <v>118</v>
      </c>
      <c r="D171" s="192" t="s">
        <v>118</v>
      </c>
      <c r="F171" s="203" t="str">
        <f>IF($C$179=0,"",IF(C171="[Mark as ND1 if not relevant]","",C171/$C$179))</f>
        <v/>
      </c>
      <c r="G171" s="203" t="str">
        <f>IF($D$179=0,"",IF(D171="[Mark as ND1 if not relevant]","",D171/$D$179))</f>
        <v/>
      </c>
    </row>
    <row r="172" spans="1:7" x14ac:dyDescent="0.25">
      <c r="A172" s="66" t="s">
        <v>1165</v>
      </c>
      <c r="B172" s="66" t="s">
        <v>724</v>
      </c>
      <c r="C172" s="191" t="s">
        <v>118</v>
      </c>
      <c r="D172" s="192" t="s">
        <v>118</v>
      </c>
      <c r="F172" s="203" t="str">
        <f t="shared" ref="F172:F178" si="4">IF($C$179=0,"",IF(C172="[Mark as ND1 if not relevant]","",C172/$C$179))</f>
        <v/>
      </c>
      <c r="G172" s="203" t="str">
        <f t="shared" ref="G172:G178" si="5">IF($D$179=0,"",IF(D172="[Mark as ND1 if not relevant]","",D172/$D$179))</f>
        <v/>
      </c>
    </row>
    <row r="173" spans="1:7" x14ac:dyDescent="0.25">
      <c r="A173" s="66" t="s">
        <v>1166</v>
      </c>
      <c r="B173" s="66" t="s">
        <v>726</v>
      </c>
      <c r="C173" s="191" t="s">
        <v>118</v>
      </c>
      <c r="D173" s="192" t="s">
        <v>118</v>
      </c>
      <c r="F173" s="203" t="str">
        <f t="shared" si="4"/>
        <v/>
      </c>
      <c r="G173" s="203" t="str">
        <f t="shared" si="5"/>
        <v/>
      </c>
    </row>
    <row r="174" spans="1:7" x14ac:dyDescent="0.25">
      <c r="A174" s="66" t="s">
        <v>1167</v>
      </c>
      <c r="B174" s="66" t="s">
        <v>728</v>
      </c>
      <c r="C174" s="191" t="s">
        <v>118</v>
      </c>
      <c r="D174" s="192" t="s">
        <v>118</v>
      </c>
      <c r="F174" s="203" t="str">
        <f t="shared" si="4"/>
        <v/>
      </c>
      <c r="G174" s="203" t="str">
        <f t="shared" si="5"/>
        <v/>
      </c>
    </row>
    <row r="175" spans="1:7" x14ac:dyDescent="0.25">
      <c r="A175" s="66" t="s">
        <v>1168</v>
      </c>
      <c r="B175" s="66" t="s">
        <v>730</v>
      </c>
      <c r="C175" s="191" t="s">
        <v>118</v>
      </c>
      <c r="D175" s="192" t="s">
        <v>118</v>
      </c>
      <c r="F175" s="203" t="str">
        <f t="shared" si="4"/>
        <v/>
      </c>
      <c r="G175" s="203" t="str">
        <f t="shared" si="5"/>
        <v/>
      </c>
    </row>
    <row r="176" spans="1:7" x14ac:dyDescent="0.25">
      <c r="A176" s="66" t="s">
        <v>1169</v>
      </c>
      <c r="B176" s="66" t="s">
        <v>732</v>
      </c>
      <c r="C176" s="191" t="s">
        <v>118</v>
      </c>
      <c r="D176" s="192" t="s">
        <v>118</v>
      </c>
      <c r="F176" s="203" t="str">
        <f t="shared" si="4"/>
        <v/>
      </c>
      <c r="G176" s="203" t="str">
        <f t="shared" si="5"/>
        <v/>
      </c>
    </row>
    <row r="177" spans="1:7" x14ac:dyDescent="0.25">
      <c r="A177" s="66" t="s">
        <v>1170</v>
      </c>
      <c r="B177" s="66" t="s">
        <v>734</v>
      </c>
      <c r="C177" s="191" t="s">
        <v>118</v>
      </c>
      <c r="D177" s="192" t="s">
        <v>118</v>
      </c>
      <c r="F177" s="203" t="str">
        <f t="shared" si="4"/>
        <v/>
      </c>
      <c r="G177" s="203" t="str">
        <f t="shared" si="5"/>
        <v/>
      </c>
    </row>
    <row r="178" spans="1:7" x14ac:dyDescent="0.25">
      <c r="A178" s="66" t="s">
        <v>1171</v>
      </c>
      <c r="B178" s="66" t="s">
        <v>736</v>
      </c>
      <c r="C178" s="191" t="s">
        <v>118</v>
      </c>
      <c r="D178" s="192" t="s">
        <v>118</v>
      </c>
      <c r="F178" s="203" t="str">
        <f t="shared" si="4"/>
        <v/>
      </c>
      <c r="G178" s="203" t="str">
        <f t="shared" si="5"/>
        <v/>
      </c>
    </row>
    <row r="179" spans="1:7" x14ac:dyDescent="0.25">
      <c r="A179" s="66" t="s">
        <v>1172</v>
      </c>
      <c r="B179" s="93" t="s">
        <v>148</v>
      </c>
      <c r="C179" s="191">
        <f>SUM(C171:C178)</f>
        <v>0</v>
      </c>
      <c r="D179" s="192">
        <f>SUM(D171:D178)</f>
        <v>0</v>
      </c>
      <c r="F179" s="185">
        <f>SUM(F171:F178)</f>
        <v>0</v>
      </c>
      <c r="G179" s="185">
        <f>SUM(G171:G178)</f>
        <v>0</v>
      </c>
    </row>
    <row r="180" spans="1:7" outlineLevel="1" x14ac:dyDescent="0.25">
      <c r="A180" s="66" t="s">
        <v>1173</v>
      </c>
      <c r="B180" s="95" t="s">
        <v>739</v>
      </c>
      <c r="C180" s="191"/>
      <c r="D180" s="192"/>
      <c r="F180" s="203" t="str">
        <f t="shared" ref="F180:F185" si="6">IF($C$179=0,"",IF(C180="[for completion]","",C180/$C$179))</f>
        <v/>
      </c>
      <c r="G180" s="203" t="str">
        <f t="shared" ref="G180:G185" si="7">IF($D$179=0,"",IF(D180="[for completion]","",D180/$D$179))</f>
        <v/>
      </c>
    </row>
    <row r="181" spans="1:7" outlineLevel="1" x14ac:dyDescent="0.25">
      <c r="A181" s="66" t="s">
        <v>1174</v>
      </c>
      <c r="B181" s="95" t="s">
        <v>741</v>
      </c>
      <c r="C181" s="191"/>
      <c r="D181" s="192"/>
      <c r="F181" s="203" t="str">
        <f t="shared" si="6"/>
        <v/>
      </c>
      <c r="G181" s="203" t="str">
        <f t="shared" si="7"/>
        <v/>
      </c>
    </row>
    <row r="182" spans="1:7" outlineLevel="1" x14ac:dyDescent="0.25">
      <c r="A182" s="66" t="s">
        <v>1175</v>
      </c>
      <c r="B182" s="95" t="s">
        <v>743</v>
      </c>
      <c r="C182" s="191"/>
      <c r="D182" s="192"/>
      <c r="F182" s="203" t="str">
        <f t="shared" si="6"/>
        <v/>
      </c>
      <c r="G182" s="203" t="str">
        <f t="shared" si="7"/>
        <v/>
      </c>
    </row>
    <row r="183" spans="1:7" outlineLevel="1" x14ac:dyDescent="0.25">
      <c r="A183" s="66" t="s">
        <v>1176</v>
      </c>
      <c r="B183" s="95" t="s">
        <v>745</v>
      </c>
      <c r="C183" s="191"/>
      <c r="D183" s="192"/>
      <c r="F183" s="203" t="str">
        <f t="shared" si="6"/>
        <v/>
      </c>
      <c r="G183" s="203" t="str">
        <f t="shared" si="7"/>
        <v/>
      </c>
    </row>
    <row r="184" spans="1:7" outlineLevel="1" x14ac:dyDescent="0.25">
      <c r="A184" s="66" t="s">
        <v>1177</v>
      </c>
      <c r="B184" s="95" t="s">
        <v>747</v>
      </c>
      <c r="C184" s="191"/>
      <c r="D184" s="192"/>
      <c r="F184" s="203" t="str">
        <f t="shared" si="6"/>
        <v/>
      </c>
      <c r="G184" s="203" t="str">
        <f t="shared" si="7"/>
        <v/>
      </c>
    </row>
    <row r="185" spans="1:7" outlineLevel="1" x14ac:dyDescent="0.25">
      <c r="A185" s="66" t="s">
        <v>1178</v>
      </c>
      <c r="B185" s="95" t="s">
        <v>749</v>
      </c>
      <c r="C185" s="191"/>
      <c r="D185" s="192"/>
      <c r="F185" s="203" t="str">
        <f t="shared" si="6"/>
        <v/>
      </c>
      <c r="G185" s="203" t="str">
        <f t="shared" si="7"/>
        <v/>
      </c>
    </row>
    <row r="186" spans="1:7" outlineLevel="1" x14ac:dyDescent="0.25">
      <c r="A186" s="66" t="s">
        <v>1179</v>
      </c>
      <c r="B186" s="95"/>
      <c r="F186" s="92"/>
      <c r="G186" s="92"/>
    </row>
    <row r="187" spans="1:7" outlineLevel="1" x14ac:dyDescent="0.25">
      <c r="A187" s="66" t="s">
        <v>1180</v>
      </c>
      <c r="B187" s="95"/>
      <c r="F187" s="92"/>
      <c r="G187" s="92"/>
    </row>
    <row r="188" spans="1:7" outlineLevel="1" x14ac:dyDescent="0.25">
      <c r="A188" s="66" t="s">
        <v>1181</v>
      </c>
      <c r="B188" s="95"/>
      <c r="F188" s="92"/>
      <c r="G188" s="92"/>
    </row>
    <row r="189" spans="1:7" ht="15" customHeight="1" x14ac:dyDescent="0.25">
      <c r="A189" s="85"/>
      <c r="B189" s="86" t="s">
        <v>1182</v>
      </c>
      <c r="C189" s="85" t="s">
        <v>1016</v>
      </c>
      <c r="D189" s="85"/>
      <c r="E189" s="87"/>
      <c r="F189" s="85"/>
      <c r="G189" s="85"/>
    </row>
    <row r="190" spans="1:7" x14ac:dyDescent="0.25">
      <c r="A190" s="66" t="s">
        <v>1183</v>
      </c>
      <c r="B190" s="83" t="s">
        <v>608</v>
      </c>
      <c r="C190" s="185" t="s">
        <v>83</v>
      </c>
      <c r="E190" s="103"/>
      <c r="F190" s="103"/>
      <c r="G190" s="103"/>
    </row>
    <row r="191" spans="1:7" x14ac:dyDescent="0.25">
      <c r="A191" s="66" t="s">
        <v>1184</v>
      </c>
      <c r="B191" s="83" t="s">
        <v>608</v>
      </c>
      <c r="C191" s="185" t="s">
        <v>83</v>
      </c>
      <c r="E191" s="103"/>
      <c r="F191" s="103"/>
      <c r="G191" s="103"/>
    </row>
    <row r="192" spans="1:7" x14ac:dyDescent="0.25">
      <c r="A192" s="66" t="s">
        <v>1185</v>
      </c>
      <c r="B192" s="83" t="s">
        <v>608</v>
      </c>
      <c r="C192" s="185" t="s">
        <v>83</v>
      </c>
      <c r="E192" s="103"/>
      <c r="F192" s="103"/>
      <c r="G192" s="103"/>
    </row>
    <row r="193" spans="1:7" x14ac:dyDescent="0.25">
      <c r="A193" s="66" t="s">
        <v>1186</v>
      </c>
      <c r="B193" s="83" t="s">
        <v>608</v>
      </c>
      <c r="C193" s="185" t="s">
        <v>83</v>
      </c>
      <c r="E193" s="103"/>
      <c r="F193" s="103"/>
      <c r="G193" s="103"/>
    </row>
    <row r="194" spans="1:7" x14ac:dyDescent="0.25">
      <c r="A194" s="66" t="s">
        <v>1187</v>
      </c>
      <c r="B194" s="83" t="s">
        <v>608</v>
      </c>
      <c r="C194" s="185" t="s">
        <v>83</v>
      </c>
      <c r="E194" s="103"/>
      <c r="F194" s="103"/>
      <c r="G194" s="103"/>
    </row>
    <row r="195" spans="1:7" x14ac:dyDescent="0.25">
      <c r="A195" s="66" t="s">
        <v>1188</v>
      </c>
      <c r="B195" s="170" t="s">
        <v>608</v>
      </c>
      <c r="C195" s="185" t="s">
        <v>83</v>
      </c>
      <c r="E195" s="103"/>
      <c r="F195" s="103"/>
      <c r="G195" s="103"/>
    </row>
    <row r="196" spans="1:7" x14ac:dyDescent="0.25">
      <c r="A196" s="66" t="s">
        <v>1189</v>
      </c>
      <c r="B196" s="83" t="s">
        <v>608</v>
      </c>
      <c r="C196" s="185" t="s">
        <v>83</v>
      </c>
      <c r="E196" s="103"/>
      <c r="F196" s="103"/>
      <c r="G196" s="103"/>
    </row>
    <row r="197" spans="1:7" x14ac:dyDescent="0.25">
      <c r="A197" s="66" t="s">
        <v>1190</v>
      </c>
      <c r="B197" s="83" t="s">
        <v>608</v>
      </c>
      <c r="C197" s="185" t="s">
        <v>83</v>
      </c>
      <c r="E197" s="103"/>
      <c r="F197" s="103"/>
    </row>
    <row r="198" spans="1:7" x14ac:dyDescent="0.25">
      <c r="A198" s="66" t="s">
        <v>1191</v>
      </c>
      <c r="B198" s="83" t="s">
        <v>608</v>
      </c>
      <c r="C198" s="185" t="s">
        <v>83</v>
      </c>
      <c r="E198" s="103"/>
      <c r="F198" s="103"/>
    </row>
    <row r="199" spans="1:7" x14ac:dyDescent="0.25">
      <c r="A199" s="66" t="s">
        <v>1192</v>
      </c>
      <c r="B199" s="83" t="s">
        <v>608</v>
      </c>
      <c r="C199" s="185" t="s">
        <v>83</v>
      </c>
      <c r="E199" s="103"/>
      <c r="F199" s="103"/>
    </row>
    <row r="200" spans="1:7" x14ac:dyDescent="0.25">
      <c r="A200" s="66" t="s">
        <v>1193</v>
      </c>
      <c r="B200" s="83" t="s">
        <v>608</v>
      </c>
      <c r="C200" s="185" t="s">
        <v>83</v>
      </c>
      <c r="E200" s="103"/>
      <c r="F200" s="103"/>
    </row>
    <row r="201" spans="1:7" x14ac:dyDescent="0.25">
      <c r="A201" s="66" t="s">
        <v>1194</v>
      </c>
      <c r="B201" s="83" t="s">
        <v>608</v>
      </c>
      <c r="C201" s="185" t="s">
        <v>83</v>
      </c>
      <c r="E201" s="103"/>
      <c r="F201" s="103"/>
    </row>
    <row r="202" spans="1:7" x14ac:dyDescent="0.25">
      <c r="A202" s="66" t="s">
        <v>1195</v>
      </c>
      <c r="B202" s="83" t="s">
        <v>608</v>
      </c>
      <c r="C202" s="185" t="s">
        <v>83</v>
      </c>
    </row>
    <row r="203" spans="1:7" x14ac:dyDescent="0.25">
      <c r="A203" s="66" t="s">
        <v>1196</v>
      </c>
      <c r="B203" s="83" t="s">
        <v>608</v>
      </c>
      <c r="C203" s="185" t="s">
        <v>83</v>
      </c>
    </row>
    <row r="204" spans="1:7" x14ac:dyDescent="0.25">
      <c r="A204" s="66" t="s">
        <v>1197</v>
      </c>
      <c r="B204" s="83" t="s">
        <v>608</v>
      </c>
      <c r="C204" s="185" t="s">
        <v>83</v>
      </c>
    </row>
    <row r="205" spans="1:7" x14ac:dyDescent="0.25">
      <c r="A205" s="66" t="s">
        <v>1198</v>
      </c>
      <c r="B205" s="83" t="s">
        <v>608</v>
      </c>
      <c r="C205" s="185" t="s">
        <v>83</v>
      </c>
    </row>
    <row r="206" spans="1:7" x14ac:dyDescent="0.25">
      <c r="A206" s="66" t="s">
        <v>1199</v>
      </c>
      <c r="B206" s="83" t="s">
        <v>608</v>
      </c>
      <c r="C206" s="185" t="s">
        <v>83</v>
      </c>
    </row>
    <row r="207" spans="1:7" outlineLevel="1" x14ac:dyDescent="0.25">
      <c r="A207" s="66" t="s">
        <v>1200</v>
      </c>
    </row>
    <row r="208" spans="1:7" outlineLevel="1" x14ac:dyDescent="0.25">
      <c r="A208" s="66" t="s">
        <v>1201</v>
      </c>
    </row>
    <row r="209" spans="1:1" outlineLevel="1" x14ac:dyDescent="0.25">
      <c r="A209" s="66" t="s">
        <v>1202</v>
      </c>
    </row>
    <row r="210" spans="1:1" outlineLevel="1" x14ac:dyDescent="0.25">
      <c r="A210" s="66" t="s">
        <v>1203</v>
      </c>
    </row>
    <row r="211" spans="1:1" outlineLevel="1" x14ac:dyDescent="0.25">
      <c r="A211" s="66" t="s">
        <v>1204</v>
      </c>
    </row>
  </sheetData>
  <sheetProtection algorithmName="SHA-512" hashValue="sl9K3h1yXiTQ1fnhcvHLx2CpEXWwxtweFaFVTWvK1m6zDO6dvHKXIx4pAQRzO+4U02q1hpVRgOF3uhonASox5g==" saltValue="r+AG5EJnmOL4sbL9z1rJzg==" spinCount="100000" sheet="1"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55:C57 B70:B79 C59:C79 C27:C53" name="Range2"/>
    <protectedRange sqref="C117 B120:D143 C146 C149:D156 B158:D166" name="Range4"/>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2. Harmonised Glossary'!A14" display="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topLeftCell="A23" zoomScale="80" zoomScaleNormal="80" workbookViewId="0">
      <selection activeCell="C52" sqref="C52"/>
    </sheetView>
  </sheetViews>
  <sheetFormatPr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90" customFormat="1" ht="31.5" x14ac:dyDescent="0.25">
      <c r="A1" s="188" t="s">
        <v>1205</v>
      </c>
      <c r="B1" s="188"/>
      <c r="C1" s="306" t="s">
        <v>2380</v>
      </c>
      <c r="D1" s="23"/>
      <c r="E1" s="23"/>
      <c r="F1" s="23"/>
      <c r="G1" s="23"/>
      <c r="H1" s="23"/>
      <c r="I1" s="23"/>
      <c r="J1" s="23"/>
      <c r="K1" s="23"/>
      <c r="L1" s="23"/>
      <c r="M1" s="23"/>
    </row>
    <row r="2" spans="1:13" x14ac:dyDescent="0.25">
      <c r="B2" s="64"/>
      <c r="C2" s="64"/>
    </row>
    <row r="3" spans="1:13" x14ac:dyDescent="0.25">
      <c r="A3" s="121" t="s">
        <v>1206</v>
      </c>
      <c r="B3" s="122"/>
      <c r="C3" s="64"/>
    </row>
    <row r="4" spans="1:13" x14ac:dyDescent="0.25">
      <c r="C4" s="64"/>
    </row>
    <row r="5" spans="1:13" ht="37.5" x14ac:dyDescent="0.25">
      <c r="A5" s="77" t="s">
        <v>81</v>
      </c>
      <c r="B5" s="77" t="s">
        <v>1207</v>
      </c>
      <c r="C5" s="123" t="s">
        <v>1610</v>
      </c>
    </row>
    <row r="6" spans="1:13" x14ac:dyDescent="0.25">
      <c r="A6" s="1" t="s">
        <v>1208</v>
      </c>
      <c r="B6" s="80" t="s">
        <v>1209</v>
      </c>
      <c r="C6" s="327" t="s">
        <v>2769</v>
      </c>
    </row>
    <row r="7" spans="1:13" x14ac:dyDescent="0.25">
      <c r="A7" s="1" t="s">
        <v>1210</v>
      </c>
      <c r="B7" s="80" t="s">
        <v>1211</v>
      </c>
      <c r="C7" s="327" t="s">
        <v>2770</v>
      </c>
    </row>
    <row r="8" spans="1:13" x14ac:dyDescent="0.25">
      <c r="A8" s="1" t="s">
        <v>1212</v>
      </c>
      <c r="B8" s="80" t="s">
        <v>1213</v>
      </c>
      <c r="C8" s="327" t="s">
        <v>1245</v>
      </c>
    </row>
    <row r="9" spans="1:13" ht="396" x14ac:dyDescent="0.25">
      <c r="A9" s="1" t="s">
        <v>1214</v>
      </c>
      <c r="B9" s="80" t="s">
        <v>1215</v>
      </c>
      <c r="C9" s="344" t="s">
        <v>2771</v>
      </c>
    </row>
    <row r="10" spans="1:13" ht="44.25" customHeight="1" x14ac:dyDescent="0.25">
      <c r="A10" s="1" t="s">
        <v>1216</v>
      </c>
      <c r="B10" s="80" t="s">
        <v>1431</v>
      </c>
      <c r="C10" s="327" t="s">
        <v>2772</v>
      </c>
    </row>
    <row r="11" spans="1:13" ht="54.75" customHeight="1" x14ac:dyDescent="0.25">
      <c r="A11" s="1" t="s">
        <v>1217</v>
      </c>
      <c r="B11" s="80" t="s">
        <v>1218</v>
      </c>
      <c r="C11" s="327" t="s">
        <v>2772</v>
      </c>
    </row>
    <row r="12" spans="1:13" ht="30" x14ac:dyDescent="0.25">
      <c r="A12" s="1" t="s">
        <v>1219</v>
      </c>
      <c r="B12" s="80" t="s">
        <v>1220</v>
      </c>
      <c r="C12" s="327" t="s">
        <v>2773</v>
      </c>
    </row>
    <row r="13" spans="1:13" x14ac:dyDescent="0.25">
      <c r="A13" s="1" t="s">
        <v>1221</v>
      </c>
      <c r="B13" s="80" t="s">
        <v>1222</v>
      </c>
      <c r="C13" s="66"/>
    </row>
    <row r="14" spans="1:13" ht="30" x14ac:dyDescent="0.25">
      <c r="A14" s="1" t="s">
        <v>1223</v>
      </c>
      <c r="B14" s="80" t="s">
        <v>1224</v>
      </c>
      <c r="C14" s="66"/>
    </row>
    <row r="15" spans="1:13" x14ac:dyDescent="0.25">
      <c r="A15" s="1" t="s">
        <v>1225</v>
      </c>
      <c r="B15" s="80" t="s">
        <v>1226</v>
      </c>
      <c r="C15" s="327" t="s">
        <v>2774</v>
      </c>
    </row>
    <row r="16" spans="1:13" ht="30" x14ac:dyDescent="0.25">
      <c r="A16" s="1" t="s">
        <v>1227</v>
      </c>
      <c r="B16" s="84" t="s">
        <v>1228</v>
      </c>
      <c r="C16" s="327" t="s">
        <v>2775</v>
      </c>
    </row>
    <row r="17" spans="1:13" ht="30" customHeight="1" x14ac:dyDescent="0.25">
      <c r="A17" s="1" t="s">
        <v>1229</v>
      </c>
      <c r="B17" s="84" t="s">
        <v>1230</v>
      </c>
      <c r="C17" s="327"/>
    </row>
    <row r="18" spans="1:13" x14ac:dyDescent="0.25">
      <c r="A18" s="1" t="s">
        <v>1231</v>
      </c>
      <c r="B18" s="84" t="s">
        <v>1232</v>
      </c>
      <c r="C18" s="327" t="s">
        <v>2776</v>
      </c>
    </row>
    <row r="19" spans="1:13" s="234" customFormat="1" x14ac:dyDescent="0.25">
      <c r="A19" s="107" t="s">
        <v>1233</v>
      </c>
      <c r="B19" s="81" t="s">
        <v>1234</v>
      </c>
      <c r="C19" s="327" t="s">
        <v>1242</v>
      </c>
      <c r="D19" s="2"/>
      <c r="E19" s="2"/>
      <c r="F19" s="2"/>
      <c r="G19" s="2"/>
      <c r="H19" s="2"/>
      <c r="I19" s="2"/>
      <c r="J19" s="2"/>
    </row>
    <row r="20" spans="1:13" s="234" customFormat="1" x14ac:dyDescent="0.25">
      <c r="A20" s="107" t="s">
        <v>1235</v>
      </c>
      <c r="B20" s="80"/>
      <c r="D20" s="2"/>
      <c r="E20" s="2"/>
      <c r="F20" s="2"/>
      <c r="G20" s="2"/>
      <c r="H20" s="2"/>
      <c r="I20" s="2"/>
      <c r="J20" s="2"/>
    </row>
    <row r="21" spans="1:13" s="234" customFormat="1" x14ac:dyDescent="0.25">
      <c r="A21" s="107" t="s">
        <v>1236</v>
      </c>
      <c r="B21" s="80"/>
      <c r="C21" s="250"/>
      <c r="D21" s="2"/>
      <c r="E21" s="2"/>
      <c r="F21" s="2"/>
      <c r="G21" s="2"/>
      <c r="H21" s="2"/>
      <c r="I21" s="2"/>
      <c r="J21" s="2"/>
    </row>
    <row r="22" spans="1:13" s="234" customFormat="1" x14ac:dyDescent="0.25">
      <c r="A22" s="107" t="s">
        <v>1237</v>
      </c>
      <c r="B22" s="29"/>
      <c r="C22" s="2"/>
      <c r="D22" s="2"/>
      <c r="E22" s="2"/>
      <c r="F22" s="2"/>
      <c r="G22" s="2"/>
      <c r="H22" s="2"/>
      <c r="I22" s="2"/>
      <c r="J22" s="2"/>
    </row>
    <row r="23" spans="1:13" outlineLevel="1" x14ac:dyDescent="0.25">
      <c r="A23" s="107" t="s">
        <v>1238</v>
      </c>
      <c r="B23" s="250"/>
      <c r="C23" s="66"/>
    </row>
    <row r="24" spans="1:13" outlineLevel="1" x14ac:dyDescent="0.25">
      <c r="A24" s="107" t="s">
        <v>2402</v>
      </c>
      <c r="B24" s="116"/>
      <c r="C24" s="66"/>
    </row>
    <row r="25" spans="1:13" outlineLevel="1" x14ac:dyDescent="0.25">
      <c r="A25" s="107" t="s">
        <v>2403</v>
      </c>
      <c r="B25" s="116"/>
      <c r="C25" s="66"/>
    </row>
    <row r="26" spans="1:13" outlineLevel="1" x14ac:dyDescent="0.25">
      <c r="A26" s="107" t="s">
        <v>2404</v>
      </c>
      <c r="B26" s="116"/>
      <c r="C26" s="66"/>
    </row>
    <row r="27" spans="1:13" outlineLevel="1" x14ac:dyDescent="0.25">
      <c r="A27" s="107" t="s">
        <v>2405</v>
      </c>
      <c r="B27" s="116"/>
      <c r="C27" s="66"/>
    </row>
    <row r="28" spans="1:13" s="234" customFormat="1" ht="18.75" outlineLevel="1" x14ac:dyDescent="0.25">
      <c r="A28" s="299"/>
      <c r="B28" s="295" t="s">
        <v>2330</v>
      </c>
      <c r="C28" s="123" t="s">
        <v>1610</v>
      </c>
      <c r="D28" s="2"/>
      <c r="E28" s="2"/>
      <c r="F28" s="2"/>
      <c r="G28" s="2"/>
      <c r="H28" s="2"/>
      <c r="I28" s="2"/>
      <c r="J28" s="2"/>
      <c r="K28" s="2"/>
      <c r="L28" s="2"/>
      <c r="M28" s="2"/>
    </row>
    <row r="29" spans="1:13" s="234" customFormat="1" outlineLevel="1" x14ac:dyDescent="0.25">
      <c r="A29" s="107" t="s">
        <v>1240</v>
      </c>
      <c r="B29" s="80" t="s">
        <v>2328</v>
      </c>
      <c r="C29" s="345" t="s">
        <v>2777</v>
      </c>
      <c r="D29" s="2"/>
      <c r="E29" s="2"/>
      <c r="F29" s="2"/>
      <c r="G29" s="2"/>
      <c r="H29" s="2"/>
      <c r="I29" s="2"/>
      <c r="J29" s="2"/>
      <c r="K29" s="2"/>
      <c r="L29" s="2"/>
      <c r="M29" s="2"/>
    </row>
    <row r="30" spans="1:13" s="234" customFormat="1" outlineLevel="1" x14ac:dyDescent="0.25">
      <c r="A30" s="107" t="s">
        <v>1243</v>
      </c>
      <c r="B30" s="80" t="s">
        <v>2329</v>
      </c>
      <c r="C30" s="327"/>
      <c r="D30" s="2"/>
      <c r="E30" s="2"/>
      <c r="F30" s="2"/>
      <c r="G30" s="2"/>
      <c r="H30" s="2"/>
      <c r="I30" s="2"/>
      <c r="J30" s="2"/>
      <c r="K30" s="2"/>
      <c r="L30" s="2"/>
      <c r="M30" s="2"/>
    </row>
    <row r="31" spans="1:13" s="234" customFormat="1" outlineLevel="1" x14ac:dyDescent="0.25">
      <c r="A31" s="107" t="s">
        <v>1246</v>
      </c>
      <c r="B31" s="80" t="s">
        <v>2327</v>
      </c>
      <c r="C31" s="345" t="s">
        <v>2778</v>
      </c>
      <c r="D31" s="2"/>
      <c r="E31" s="2"/>
      <c r="F31" s="2"/>
      <c r="G31" s="2"/>
      <c r="H31" s="2"/>
      <c r="I31" s="2"/>
      <c r="J31" s="2"/>
      <c r="K31" s="2"/>
      <c r="L31" s="2"/>
      <c r="M31" s="2"/>
    </row>
    <row r="32" spans="1:13" s="234" customFormat="1" outlineLevel="1" x14ac:dyDescent="0.25">
      <c r="A32" s="107" t="s">
        <v>1249</v>
      </c>
      <c r="B32" s="346" t="s">
        <v>2255</v>
      </c>
      <c r="C32" s="327" t="s">
        <v>2779</v>
      </c>
      <c r="D32" s="2"/>
      <c r="E32" s="2"/>
      <c r="F32" s="2"/>
      <c r="G32" s="2"/>
      <c r="H32" s="2"/>
      <c r="I32" s="2"/>
      <c r="J32" s="2"/>
      <c r="K32" s="2"/>
      <c r="L32" s="2"/>
      <c r="M32" s="2"/>
    </row>
    <row r="33" spans="1:13" s="234" customFormat="1" outlineLevel="1" x14ac:dyDescent="0.25">
      <c r="A33" s="107" t="s">
        <v>1250</v>
      </c>
      <c r="B33" s="116"/>
      <c r="C33" s="250"/>
      <c r="D33" s="2"/>
      <c r="E33" s="2"/>
      <c r="F33" s="2"/>
      <c r="G33" s="2"/>
      <c r="H33" s="2"/>
      <c r="I33" s="2"/>
      <c r="J33" s="2"/>
      <c r="K33" s="2"/>
      <c r="L33" s="2"/>
      <c r="M33" s="2"/>
    </row>
    <row r="34" spans="1:13" s="234" customFormat="1" outlineLevel="1" x14ac:dyDescent="0.25">
      <c r="A34" s="107" t="s">
        <v>1596</v>
      </c>
      <c r="B34" s="116"/>
      <c r="C34" s="250"/>
      <c r="D34" s="2"/>
      <c r="E34" s="2"/>
      <c r="F34" s="2"/>
      <c r="G34" s="2"/>
      <c r="H34" s="2"/>
      <c r="I34" s="2"/>
      <c r="J34" s="2"/>
      <c r="K34" s="2"/>
      <c r="L34" s="2"/>
      <c r="M34" s="2"/>
    </row>
    <row r="35" spans="1:13" s="234" customFormat="1" outlineLevel="1" x14ac:dyDescent="0.25">
      <c r="A35" s="107" t="s">
        <v>2341</v>
      </c>
      <c r="B35" s="116"/>
      <c r="C35" s="250"/>
      <c r="D35" s="2"/>
      <c r="E35" s="2"/>
      <c r="F35" s="2"/>
      <c r="G35" s="2"/>
      <c r="H35" s="2"/>
      <c r="I35" s="2"/>
      <c r="J35" s="2"/>
      <c r="K35" s="2"/>
      <c r="L35" s="2"/>
      <c r="M35" s="2"/>
    </row>
    <row r="36" spans="1:13" s="234" customFormat="1" outlineLevel="1" x14ac:dyDescent="0.25">
      <c r="A36" s="107" t="s">
        <v>2342</v>
      </c>
      <c r="B36" s="116"/>
      <c r="C36" s="250"/>
      <c r="D36" s="2"/>
      <c r="E36" s="2"/>
      <c r="F36" s="2"/>
      <c r="G36" s="2"/>
      <c r="H36" s="2"/>
      <c r="I36" s="2"/>
      <c r="J36" s="2"/>
      <c r="K36" s="2"/>
      <c r="L36" s="2"/>
      <c r="M36" s="2"/>
    </row>
    <row r="37" spans="1:13" s="234" customFormat="1" outlineLevel="1" x14ac:dyDescent="0.25">
      <c r="A37" s="107" t="s">
        <v>2343</v>
      </c>
      <c r="B37" s="116"/>
      <c r="C37" s="250"/>
      <c r="D37" s="2"/>
      <c r="E37" s="2"/>
      <c r="F37" s="2"/>
      <c r="G37" s="2"/>
      <c r="H37" s="2"/>
      <c r="I37" s="2"/>
      <c r="J37" s="2"/>
      <c r="K37" s="2"/>
      <c r="L37" s="2"/>
      <c r="M37" s="2"/>
    </row>
    <row r="38" spans="1:13" s="234" customFormat="1" outlineLevel="1" x14ac:dyDescent="0.25">
      <c r="A38" s="107" t="s">
        <v>2344</v>
      </c>
      <c r="B38" s="116"/>
      <c r="C38" s="250"/>
      <c r="D38" s="2"/>
      <c r="E38" s="2"/>
      <c r="F38" s="2"/>
      <c r="G38" s="2"/>
      <c r="H38" s="2"/>
      <c r="I38" s="2"/>
      <c r="J38" s="2"/>
      <c r="K38" s="2"/>
      <c r="L38" s="2"/>
      <c r="M38" s="2"/>
    </row>
    <row r="39" spans="1:13" s="234" customFormat="1" outlineLevel="1" x14ac:dyDescent="0.25">
      <c r="A39" s="107" t="s">
        <v>2345</v>
      </c>
      <c r="B39" s="116"/>
      <c r="C39" s="250"/>
      <c r="D39" s="2"/>
      <c r="E39" s="2"/>
      <c r="F39" s="2"/>
      <c r="G39" s="2"/>
      <c r="H39" s="2"/>
      <c r="I39" s="2"/>
      <c r="J39" s="2"/>
      <c r="K39" s="2"/>
      <c r="L39" s="2"/>
      <c r="M39" s="2"/>
    </row>
    <row r="40" spans="1:13" s="234" customFormat="1" outlineLevel="1" x14ac:dyDescent="0.25">
      <c r="A40" s="107" t="s">
        <v>2346</v>
      </c>
      <c r="B40" s="116"/>
      <c r="C40" s="250"/>
      <c r="D40" s="2"/>
      <c r="E40" s="2"/>
      <c r="F40" s="2"/>
      <c r="G40" s="2"/>
      <c r="H40" s="2"/>
      <c r="I40" s="2"/>
      <c r="J40" s="2"/>
      <c r="K40" s="2"/>
      <c r="L40" s="2"/>
      <c r="M40" s="2"/>
    </row>
    <row r="41" spans="1:13" s="234" customFormat="1" outlineLevel="1" x14ac:dyDescent="0.25">
      <c r="A41" s="107" t="s">
        <v>2347</v>
      </c>
      <c r="B41" s="116"/>
      <c r="C41" s="250"/>
      <c r="D41" s="2"/>
      <c r="E41" s="2"/>
      <c r="F41" s="2"/>
      <c r="G41" s="2"/>
      <c r="H41" s="2"/>
      <c r="I41" s="2"/>
      <c r="J41" s="2"/>
      <c r="K41" s="2"/>
      <c r="L41" s="2"/>
      <c r="M41" s="2"/>
    </row>
    <row r="42" spans="1:13" s="234" customFormat="1" outlineLevel="1" x14ac:dyDescent="0.25">
      <c r="A42" s="107" t="s">
        <v>2348</v>
      </c>
      <c r="B42" s="116"/>
      <c r="C42" s="250"/>
      <c r="D42" s="2"/>
      <c r="E42" s="2"/>
      <c r="F42" s="2"/>
      <c r="G42" s="2"/>
      <c r="H42" s="2"/>
      <c r="I42" s="2"/>
      <c r="J42" s="2"/>
      <c r="K42" s="2"/>
      <c r="L42" s="2"/>
      <c r="M42" s="2"/>
    </row>
    <row r="43" spans="1:13" s="234" customFormat="1" outlineLevel="1" x14ac:dyDescent="0.25">
      <c r="A43" s="107" t="s">
        <v>2349</v>
      </c>
      <c r="B43" s="116"/>
      <c r="C43" s="250"/>
      <c r="D43" s="2"/>
      <c r="E43" s="2"/>
      <c r="F43" s="2"/>
      <c r="G43" s="2"/>
      <c r="H43" s="2"/>
      <c r="I43" s="2"/>
      <c r="J43" s="2"/>
      <c r="K43" s="2"/>
      <c r="L43" s="2"/>
      <c r="M43" s="2"/>
    </row>
    <row r="44" spans="1:13" ht="18.75" x14ac:dyDescent="0.25">
      <c r="A44" s="77"/>
      <c r="B44" s="77" t="s">
        <v>2331</v>
      </c>
      <c r="C44" s="123" t="s">
        <v>1239</v>
      </c>
    </row>
    <row r="45" spans="1:13" x14ac:dyDescent="0.25">
      <c r="A45" s="1" t="s">
        <v>1251</v>
      </c>
      <c r="B45" s="84" t="s">
        <v>1241</v>
      </c>
      <c r="C45" s="66" t="s">
        <v>1242</v>
      </c>
    </row>
    <row r="46" spans="1:13" x14ac:dyDescent="0.25">
      <c r="A46" s="220" t="s">
        <v>2333</v>
      </c>
      <c r="B46" s="84" t="s">
        <v>1244</v>
      </c>
      <c r="C46" s="66" t="s">
        <v>1245</v>
      </c>
    </row>
    <row r="47" spans="1:13" x14ac:dyDescent="0.25">
      <c r="A47" s="220" t="s">
        <v>2334</v>
      </c>
      <c r="B47" s="84" t="s">
        <v>1247</v>
      </c>
      <c r="C47" s="66" t="s">
        <v>1248</v>
      </c>
    </row>
    <row r="48" spans="1:13" outlineLevel="1" x14ac:dyDescent="0.25">
      <c r="A48" s="1" t="s">
        <v>1253</v>
      </c>
      <c r="B48" s="83"/>
      <c r="C48" s="66"/>
    </row>
    <row r="49" spans="1:3" outlineLevel="1" x14ac:dyDescent="0.25">
      <c r="A49" s="220" t="s">
        <v>1254</v>
      </c>
      <c r="B49" s="83"/>
      <c r="C49" s="66"/>
    </row>
    <row r="50" spans="1:3" outlineLevel="1" x14ac:dyDescent="0.25">
      <c r="A50" s="220" t="s">
        <v>1255</v>
      </c>
      <c r="B50" s="84"/>
      <c r="C50" s="66"/>
    </row>
    <row r="51" spans="1:3" ht="18.75" x14ac:dyDescent="0.25">
      <c r="A51" s="77"/>
      <c r="B51" s="77" t="s">
        <v>2332</v>
      </c>
      <c r="C51" s="123" t="s">
        <v>1610</v>
      </c>
    </row>
    <row r="52" spans="1:3" x14ac:dyDescent="0.25">
      <c r="A52" s="1" t="s">
        <v>2335</v>
      </c>
      <c r="B52" s="80" t="s">
        <v>1252</v>
      </c>
      <c r="C52" s="327" t="s">
        <v>1245</v>
      </c>
    </row>
    <row r="53" spans="1:3" x14ac:dyDescent="0.25">
      <c r="A53" s="1" t="s">
        <v>2336</v>
      </c>
      <c r="B53" s="83"/>
    </row>
    <row r="54" spans="1:3" x14ac:dyDescent="0.25">
      <c r="A54" s="220" t="s">
        <v>2337</v>
      </c>
      <c r="B54" s="83"/>
    </row>
    <row r="55" spans="1:3" x14ac:dyDescent="0.25">
      <c r="A55" s="220" t="s">
        <v>2338</v>
      </c>
      <c r="B55" s="83"/>
    </row>
    <row r="56" spans="1:3" x14ac:dyDescent="0.25">
      <c r="A56" s="220" t="s">
        <v>2339</v>
      </c>
      <c r="B56" s="83"/>
    </row>
    <row r="57" spans="1:3" x14ac:dyDescent="0.25">
      <c r="A57" s="220" t="s">
        <v>2340</v>
      </c>
      <c r="B57" s="83"/>
    </row>
    <row r="58" spans="1:3" x14ac:dyDescent="0.25">
      <c r="B58" s="83"/>
    </row>
    <row r="59" spans="1:3" x14ac:dyDescent="0.25">
      <c r="B59" s="83"/>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24"/>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25"/>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18</vt:i4>
      </vt:variant>
    </vt:vector>
  </HeadingPairs>
  <TitlesOfParts>
    <vt:vector size="42"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E. Optional ECB-ECAIs data</vt:lpstr>
      <vt:lpstr>F1. Optional Sustainable M data</vt:lpstr>
      <vt:lpstr>Temp. Optional COVID 19 imp</vt:lpstr>
      <vt:lpstr>E.g. General</vt:lpstr>
      <vt:lpstr>E.g. Other</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'Completion Instructions'!Print_Area</vt:lpstr>
      <vt:lpstr>'D. G1-G4 - Cover pool inform.'!Print_Area</vt:lpstr>
      <vt:lpstr>'D. NTT Contents'!Print_Area</vt:lpstr>
      <vt:lpstr>'D. Table 4 - LTV'!Print_Area</vt:lpstr>
      <vt:lpstr>'D. Table 9-13 - Lending'!Print_Area</vt:lpstr>
      <vt:lpstr>Disclaimer!Print_Area</vt:lpstr>
      <vt:lpstr>'E. Optional ECB-ECAIs data'!Print_Area</vt:lpstr>
      <vt:lpstr>FAQ!Print_Area</vt:lpstr>
      <vt:lpstr>Introduction!Print_Area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Caroline Bergholdt Hansen</cp:lastModifiedBy>
  <cp:lastPrinted>2016-05-20T08:25:54Z</cp:lastPrinted>
  <dcterms:created xsi:type="dcterms:W3CDTF">2016-04-21T08:07:20Z</dcterms:created>
  <dcterms:modified xsi:type="dcterms:W3CDTF">2022-05-19T08:44:38Z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