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954B0F3E-C512-44D1-AF90-7E8BA134594E}" xr6:coauthVersionLast="47" xr6:coauthVersionMax="47" xr10:uidLastSave="{00000000-0000-0000-0000-000000000000}"/>
  <bookViews>
    <workbookView xWindow="-23148" yWindow="-3636" windowWidth="23256" windowHeight="14016" tabRatio="879" firstSheet="1" activeTab="10"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H14" i="37"/>
  <c r="E31" i="36"/>
  <c r="C53" i="36"/>
  <c r="G50" i="36"/>
  <c r="D52" i="36"/>
  <c r="F52" i="36"/>
  <c r="E53" i="36"/>
  <c r="K53" i="36"/>
  <c r="D54" i="36"/>
  <c r="J54" i="36"/>
  <c r="L54" i="36"/>
  <c r="I55" i="36"/>
  <c r="K55" i="36"/>
  <c r="H57" i="36"/>
  <c r="J57" i="36"/>
  <c r="G16" i="36"/>
  <c r="I58" i="36"/>
  <c r="F59" i="36"/>
  <c r="H59" i="36"/>
  <c r="C54" i="36"/>
  <c r="C58" i="36"/>
  <c r="N88" i="34"/>
  <c r="N85" i="34"/>
  <c r="N86" i="34"/>
  <c r="N84" i="34"/>
  <c r="N83" i="34"/>
  <c r="N82" i="34"/>
  <c r="N81" i="34"/>
  <c r="N80" i="34"/>
  <c r="N79" i="34"/>
  <c r="N78" i="34"/>
  <c r="N77" i="34"/>
  <c r="J36" i="36"/>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G14" i="37"/>
  <c r="G59" i="36"/>
  <c r="C59" i="36"/>
  <c r="K58" i="36"/>
  <c r="H58" i="36"/>
  <c r="G58" i="36"/>
  <c r="I57" i="36"/>
  <c r="G57" i="36"/>
  <c r="J55" i="36"/>
  <c r="K54" i="36"/>
  <c r="I54" i="36"/>
  <c r="L53" i="36"/>
  <c r="D53" i="36"/>
  <c r="L52" i="36"/>
  <c r="E52" i="36"/>
  <c r="F50" i="36"/>
  <c r="E50" i="36"/>
  <c r="H49" i="36"/>
  <c r="G49" i="36"/>
  <c r="F49" i="36"/>
  <c r="C49" i="36"/>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618" i="19"/>
  <c r="F614" i="19" s="1"/>
  <c r="F618" i="19" s="1"/>
  <c r="C288" i="8"/>
  <c r="F181" i="8"/>
  <c r="F185" i="8"/>
  <c r="F182" i="8"/>
  <c r="F175" i="8"/>
  <c r="F180" i="8"/>
  <c r="F174"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C295" i="8"/>
  <c r="G293" i="8"/>
  <c r="F307" i="8"/>
  <c r="D295" i="8"/>
  <c r="C293" i="8"/>
  <c r="C307" i="8"/>
  <c r="D291" i="8"/>
  <c r="F293" i="8"/>
  <c r="D293" i="8"/>
  <c r="F295" i="8"/>
  <c r="D307" i="8"/>
  <c r="C291" i="8"/>
  <c r="F22" i="34" l="1"/>
  <c r="I18" i="35"/>
  <c r="F187" i="8"/>
  <c r="F177" i="8"/>
  <c r="F184" i="8"/>
  <c r="F176" i="8"/>
  <c r="F186" i="8"/>
  <c r="F183" i="8"/>
  <c r="F178" i="8"/>
  <c r="D22" i="34"/>
  <c r="G105" i="8"/>
  <c r="G101" i="8"/>
  <c r="G98" i="8"/>
  <c r="G269" i="19"/>
  <c r="F16" i="36"/>
  <c r="F243" i="19"/>
  <c r="G265" i="19"/>
  <c r="G270" i="19"/>
  <c r="G499" i="19"/>
  <c r="G479" i="19"/>
  <c r="G471" i="9"/>
  <c r="F233" i="9"/>
  <c r="K22" i="34"/>
  <c r="J22" i="34"/>
  <c r="E66" i="34"/>
  <c r="C36" i="36"/>
  <c r="E59" i="36"/>
  <c r="F58" i="36"/>
  <c r="G36" i="36"/>
  <c r="G56" i="36" s="1"/>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C56" i="36" s="1"/>
  <c r="J59" i="36"/>
  <c r="L57" i="36"/>
  <c r="D57" i="36"/>
  <c r="E55" i="36"/>
  <c r="F54" i="36"/>
  <c r="G53" i="36"/>
  <c r="H11" i="36"/>
  <c r="I50" i="36"/>
  <c r="J49" i="36"/>
  <c r="C50" i="36"/>
  <c r="L59" i="36"/>
  <c r="D59" i="36"/>
  <c r="E58" i="36"/>
  <c r="F36" i="36"/>
  <c r="G55" i="36"/>
  <c r="H54" i="36"/>
  <c r="I53" i="36"/>
  <c r="J31" i="36"/>
  <c r="J40" i="36" s="1"/>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245" i="19"/>
  <c r="G246" i="19"/>
  <c r="G243" i="19"/>
  <c r="G247" i="19"/>
  <c r="G71" i="8"/>
  <c r="G78" i="8"/>
  <c r="G76" i="8"/>
  <c r="G72" i="8"/>
  <c r="G457" i="9"/>
  <c r="F199" i="8"/>
  <c r="F193" i="8"/>
  <c r="F461" i="9"/>
  <c r="F460" i="9"/>
  <c r="F479" i="19"/>
  <c r="F250" i="19"/>
  <c r="F247" i="19"/>
  <c r="F28" i="9"/>
  <c r="G460" i="9"/>
  <c r="G464" i="9"/>
  <c r="G75" i="8"/>
  <c r="F224" i="9"/>
  <c r="F231" i="9"/>
  <c r="F221" i="9"/>
  <c r="F226" i="9"/>
  <c r="F222" i="9"/>
  <c r="G24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600" i="9"/>
  <c r="F76" i="9"/>
  <c r="D97" i="19"/>
  <c r="G481" i="9"/>
  <c r="D326" i="19"/>
  <c r="G310" i="19" s="1"/>
  <c r="F49" i="19"/>
  <c r="D65" i="19"/>
  <c r="F97" i="19"/>
  <c r="D172" i="19"/>
  <c r="D349" i="19"/>
  <c r="G344" i="19" s="1"/>
  <c r="D366" i="19"/>
  <c r="G362" i="19" s="1"/>
  <c r="D385" i="19"/>
  <c r="G378" i="19" s="1"/>
  <c r="D403" i="19"/>
  <c r="C564" i="19"/>
  <c r="F560" i="19" s="1"/>
  <c r="D587" i="19"/>
  <c r="G584" i="19" s="1"/>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C140" i="8"/>
  <c r="D114" i="8"/>
  <c r="D140" i="8" s="1"/>
  <c r="G482" i="9"/>
  <c r="F468" i="9"/>
  <c r="G488" i="9"/>
  <c r="G483" i="9"/>
  <c r="D305" i="9"/>
  <c r="D328" i="9"/>
  <c r="D346" i="9"/>
  <c r="G500" i="19"/>
  <c r="G484" i="9"/>
  <c r="F458" i="9"/>
  <c r="G485" i="9"/>
  <c r="G233" i="9"/>
  <c r="G74" i="8"/>
  <c r="G223" i="9"/>
  <c r="G82" i="8"/>
  <c r="C130" i="8"/>
  <c r="F470" i="9"/>
  <c r="C153" i="8"/>
  <c r="C152" i="8"/>
  <c r="C148" i="8"/>
  <c r="C141" i="8"/>
  <c r="D115" i="8"/>
  <c r="D141" i="8" s="1"/>
  <c r="G504" i="19"/>
  <c r="G489" i="9"/>
  <c r="F462" i="9"/>
  <c r="G79" i="8"/>
  <c r="F457" i="9"/>
  <c r="F591" i="19"/>
  <c r="C151" i="8"/>
  <c r="D125" i="8"/>
  <c r="D151" i="8" s="1"/>
  <c r="G491" i="9"/>
  <c r="F464" i="9"/>
  <c r="G222" i="9"/>
  <c r="G81" i="8"/>
  <c r="F463" i="9"/>
  <c r="G73" i="8"/>
  <c r="G80" i="8"/>
  <c r="C142" i="8"/>
  <c r="C150" i="8"/>
  <c r="G493" i="9"/>
  <c r="F467" i="9"/>
  <c r="G479" i="9"/>
  <c r="F459" i="9"/>
  <c r="D113" i="8"/>
  <c r="D139" i="8" s="1"/>
  <c r="C139" i="8"/>
  <c r="G490" i="9"/>
  <c r="F469" i="9"/>
  <c r="G87" i="8"/>
  <c r="F478" i="19"/>
  <c r="C151" i="9"/>
  <c r="F482" i="19"/>
  <c r="F481" i="19"/>
  <c r="E40" i="36"/>
  <c r="M11" i="33"/>
  <c r="E12" i="33" s="1"/>
  <c r="I83" i="34"/>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L82" i="34" l="1"/>
  <c r="J81" i="34"/>
  <c r="L81" i="34"/>
  <c r="E81" i="34"/>
  <c r="K37" i="34"/>
  <c r="D37" i="34"/>
  <c r="F598" i="19"/>
  <c r="F555" i="19"/>
  <c r="G468" i="19"/>
  <c r="G458" i="19"/>
  <c r="G449" i="19"/>
  <c r="G451" i="19"/>
  <c r="G464" i="19"/>
  <c r="G462" i="19"/>
  <c r="G460" i="19"/>
  <c r="G450" i="19"/>
  <c r="G455" i="19"/>
  <c r="F228" i="19"/>
  <c r="F533" i="9"/>
  <c r="F543" i="9"/>
  <c r="G538" i="9"/>
  <c r="G526" i="9"/>
  <c r="F526" i="9"/>
  <c r="F540" i="9"/>
  <c r="G529" i="9"/>
  <c r="F537" i="9"/>
  <c r="F542" i="9"/>
  <c r="G540" i="9"/>
  <c r="F528" i="9"/>
  <c r="F23" i="9"/>
  <c r="F22" i="9"/>
  <c r="F16" i="19"/>
  <c r="F12" i="9"/>
  <c r="F20" i="9"/>
  <c r="F17" i="19"/>
  <c r="F25" i="9"/>
  <c r="F17" i="9"/>
  <c r="F16" i="9"/>
  <c r="F13" i="9"/>
  <c r="F384" i="19"/>
  <c r="F581" i="1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392" i="19" s="1"/>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C60" i="36" s="1"/>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F372" i="9" s="1"/>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F60" i="36" s="1"/>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H60" i="36" s="1"/>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60" i="36" s="1"/>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J60" i="36" l="1"/>
  <c r="G472" i="19"/>
  <c r="F18" i="19"/>
  <c r="F15" i="9"/>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<sst xmlns="http://schemas.openxmlformats.org/spreadsheetml/2006/main" count="17636" uniqueCount="2964">
  <si>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</si>
  <si>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</si>
  <si>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</si>
  <si>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</si>
  <si>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</si>
  <si>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</si>
  <si>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</si>
  <si>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</si>
  <si>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</si>
  <si>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</si>
  <si>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</si>
  <si>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</si>
  <si>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</si>
  <si>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</si>
  <si>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</si>
  <si>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</si>
  <si>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</si>
  <si>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</si>
  <si>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</si>
  <si>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</si>
  <si>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</si>
  <si>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</si>
  <si>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</si>
  <si>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</si>
  <si>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</si>
  <si>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</si>
  <si>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</si>
  <si>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</si>
  <si>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</si>
  <si>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</si>
  <si>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</si>
  <si>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</si>
  <si>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</si>
  <si>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</si>
  <si>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</si>
  <si>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</si>
  <si>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</si>
  <si>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</si>
  <si>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</si>
  <si>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</si>
  <si>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</si>
  <si>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</si>
  <si>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</si>
  <si>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</si>
  <si>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</si>
  <si>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</si>
  <si>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</si>
  <si>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</si>
  <si>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</si>
  <si>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</si>
  <si>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</si>
  <si>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</si>
  <si>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</si>
  <si>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</si>
  <si>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</si>
  <si>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</si>
  <si>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</si>
  <si>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</si>
  <si>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</si>
  <si>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</si>
  <si>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</si>
  <si>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</si>
  <si>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</si>
  <si>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</si>
  <si>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</si>
  <si>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</si>
  <si>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</si>
  <si>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</si>
  <si>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</si>
  <si>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</si>
  <si>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</si>
  <si>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</si>
  <si>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</si>
  <si>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</si>
  <si>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</si>
  <si>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</si>
  <si>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</si>
  <si>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</si>
  <si>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</si>
  <si>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</si>
  <si>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</si>
  <si>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</si>
  <si>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</si>
  <si>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</si>
  <si>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</si>
  <si>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</si>
  <si>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</si>
  <si>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</si>
  <si>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</si>
  <si>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</si>
  <si>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</si>
  <si>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</si>
  <si>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</si>
  <si>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</si>
  <si>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</si>
  <si>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</si>
  <si>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</si>
  <si>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</si>
  <si>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</si>
  <si>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</si>
  <si>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</si>
  <si>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</si>
  <si>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</si>
  <si>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</si>
  <si>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</si>
  <si>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</si>
  <si>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</si>
  <si>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</si>
  <si>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</si>
  <si>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</si>
  <si>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</si>
  <si>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</si>
  <si>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</si>
  <si>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</si>
  <si>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</si>
  <si>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</si>
  <si>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</si>
  <si>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</si>
  <si>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</si>
  <si>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</si>
  <si>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</si>
  <si>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</si>
  <si>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</si>
  <si>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</si>
  <si>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</si>
  <si>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</si>
  <si>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</si>
  <si>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</si>
  <si>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</si>
  <si>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</si>
  <si>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</si>
  <si>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</si>
  <si>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</si>
  <si>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</si>
  <si>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</si>
  <si>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</si>
  <si>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</si>
  <si>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</si>
  <si>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</si>
  <si>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</si>
  <si>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</si>
  <si>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</si>
  <si>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</si>
  <si>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</si>
  <si>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</si>
  <si>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</si>
  <si>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</si>
  <si>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</si>
  <si>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</si>
  <si>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</si>
  <si>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</si>
  <si>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</si>
  <si>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</si>
  <si>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</si>
  <si>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</si>
  <si>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</si>
  <si>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</si>
  <si>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</si>
  <si>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</si>
  <si>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</si>
  <si>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</si>
  <si>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</si>
  <si>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</si>
  <si>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</si>
  <si>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</si>
  <si>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</si>
  <si>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</si>
  <si>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</si>
  <si>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</si>
  <si>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</si>
  <si>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</si>
  <si>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</si>
  <si>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</si>
  <si>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</si>
  <si>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</si>
  <si>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</si>
  <si>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</si>
  <si>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</si>
  <si>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</si>
  <si>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</si>
  <si>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</si>
  <si>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</si>
  <si>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</si>
  <si>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</si>
  <si>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</si>
  <si>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</si>
  <si>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</si>
  <si>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</si>
  <si>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</si>
  <si>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</si>
  <si>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</si>
  <si>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</si>
  <si>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</si>
  <si>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</si>
  <si>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</si>
  <si>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</si>
  <si>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</si>
  <si>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</si>
  <si>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</si>
  <si>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</si>
  <si>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</si>
  <si>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</si>
  <si>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</si>
  <si>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</si>
  <si>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</si>
  <si>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</si>
  <si>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</si>
  <si>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</si>
  <si>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</si>
  <si>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</si>
  <si>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</si>
  <si>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</si>
  <si>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</si>
  <si>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</si>
  <si>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</si>
  <si>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</si>
  <si>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</si>
  <si>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</si>
  <si>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</si>
  <si>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</si>
  <si>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</si>
  <si>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</si>
  <si>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</si>
  <si>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</si>
  <si>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</si>
  <si>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</si>
  <si>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</si>
  <si>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</si>
  <si>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</si>
  <si>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</si>
  <si>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</si>
  <si>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</si>
  <si>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</si>
  <si>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</si>
  <si>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</si>
  <si>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</si>
  <si>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</si>
  <si>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</si>
  <si>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</si>
  <si>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</si>
  <si>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</si>
  <si>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</si>
  <si>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</si>
  <si>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</si>
  <si>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</si>
  <si>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</si>
  <si>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</si>
  <si>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</si>
  <si>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</si>
  <si>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</si>
  <si>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</si>
  <si>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</si>
  <si>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</si>
  <si>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</si>
  <si>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</si>
  <si>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</si>
  <si>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</si>
  <si>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</si>
  <si>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</si>
  <si>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</si>
  <si>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</si>
  <si>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</si>
  <si>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</si>
  <si>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</si>
  <si>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</si>
  <si>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</si>
  <si>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</si>
  <si>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</si>
  <si>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</si>
  <si>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</si>
  <si>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</si>
  <si>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</si>
  <si>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</si>
  <si>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</si>
  <si>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</si>
  <si>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</si>
  <si>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</si>
  <si>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</si>
  <si>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</si>
  <si>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</si>
  <si>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</si>
  <si>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</si>
  <si>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</si>
  <si>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</si>
  <si>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</si>
  <si>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</si>
  <si>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</si>
  <si>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</si>
  <si>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</si>
  <si>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</si>
  <si>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</si>
  <si>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</si>
  <si>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</si>
  <si>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</si>
  <si>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</si>
  <si>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</si>
  <si>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</si>
  <si>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</si>
  <si>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</si>
  <si>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</si>
  <si>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</si>
  <si>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</si>
  <si>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</si>
  <si>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</si>
  <si>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</si>
  <si>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</si>
  <si>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</si>
  <si>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</si>
  <si>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</si>
  <si>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</si>
  <si>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</si>
  <si>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</si>
  <si>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</si>
  <si>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</si>
  <si>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</si>
  <si>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</si>
  <si>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</si>
  <si>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</si>
  <si>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</si>
  <si>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</si>
  <si>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</si>
  <si>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</si>
  <si>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</si>
  <si>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</si>
  <si>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</si>
  <si>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</si>
  <si>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</si>
  <si>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</si>
  <si>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</si>
  <si>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</si>
  <si>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</si>
  <si>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</si>
  <si>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</si>
  <si>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</si>
  <si>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</si>
  <si>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</si>
  <si>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</si>
  <si>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</si>
  <si>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</si>
  <si>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</si>
  <si>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</si>
  <si>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</si>
  <si>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</si>
  <si>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</si>
  <si>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</si>
  <si>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</si>
  <si>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</si>
  <si>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</si>
  <si>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</si>
  <si>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</si>
  <si>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</si>
  <si>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</si>
  <si>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</si>
  <si>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</si>
  <si>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</si>
  <si>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</si>
  <si>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</si>
  <si>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</si>
  <si>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</si>
  <si>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</si>
  <si>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</si>
  <si>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</si>
  <si>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</si>
  <si>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</si>
  <si>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</si>
  <si>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</si>
  <si>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</si>
  <si>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</si>
  <si>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</si>
  <si>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</si>
  <si>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</si>
  <si>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</si>
  <si>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</si>
  <si>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</si>
  <si>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</si>
  <si>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</si>
  <si>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</si>
  <si>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</si>
  <si>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</si>
  <si>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</si>
  <si>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</si>
  <si>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</si>
  <si>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</si>
  <si>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</si>
  <si>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</si>
  <si>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</si>
  <si>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</si>
  <si>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</si>
  <si>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</si>
  <si>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</si>
  <si>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</si>
  <si>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</si>
  <si>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</si>
  <si>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</si>
  <si>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</si>
  <si>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</si>
  <si>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</si>
  <si>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</si>
  <si>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</si>
  <si>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</si>
  <si>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</si>
  <si>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</si>
  <si>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</si>
  <si>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</si>
  <si>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</si>
  <si>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</si>
  <si>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</si>
  <si>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</si>
  <si>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</si>
  <si>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</si>
  <si>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</si>
  <si>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</si>
  <si>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</si>
  <si>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</si>
  <si>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</si>
  <si>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</si>
  <si>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</si>
  <si>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</si>
  <si>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</si>
  <si>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</si>
  <si>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</si>
  <si>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</si>
  <si>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</si>
  <si>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</si>
  <si>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</si>
  <si>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</si>
  <si>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</si>
  <si>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</si>
  <si>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</si>
  <si>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</si>
  <si>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</si>
  <si>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</si>
  <si>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</si>
  <si>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</si>
  <si>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</si>
  <si>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</si>
  <si>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</si>
  <si>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</si>
  <si>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</si>
  <si>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</si>
  <si>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</si>
  <si>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</si>
  <si>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</si>
  <si>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</si>
  <si>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</si>
  <si>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</si>
  <si>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</si>
  <si>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</si>
  <si>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</si>
  <si>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</si>
  <si>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</si>
  <si>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</si>
  <si>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</si>
  <si>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</si>
  <si>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</si>
  <si>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</si>
  <si>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</si>
  <si>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</si>
  <si>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</si>
  <si>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</si>
  <si>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</si>
  <si>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</si>
  <si>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</si>
  <si>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</si>
  <si>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</si>
  <si>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</si>
  <si>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</si>
  <si>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</si>
  <si>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</si>
  <si>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</si>
  <si>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</si>
  <si>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</si>
  <si>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</si>
  <si>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</si>
  <si>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</si>
  <si>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</si>
  <si>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</si>
  <si>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</si>
  <si>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</si>
  <si>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</si>
  <si>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</si>
  <si>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</si>
  <si>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</si>
  <si>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</si>
  <si>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</si>
  <si>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</si>
  <si>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</si>
  <si>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</si>
  <si>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</si>
  <si>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</si>
  <si>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</si>
  <si>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</si>
  <si>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</si>
  <si>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</si>
  <si>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</si>
  <si>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</si>
  <si>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</si>
  <si>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</si>
  <si>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</si>
  <si>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</si>
  <si>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</si>
  <si>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</si>
  <si>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</si>
  <si>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</si>
  <si>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</si>
  <si>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</si>
  <si>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</si>
  <si>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</si>
  <si>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</si>
  <si>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</si>
  <si>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</si>
  <si>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</si>
  <si>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</si>
  <si>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</si>
  <si>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</si>
  <si>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</si>
  <si>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</si>
  <si>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</si>
  <si>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</si>
  <si>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</si>
  <si>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</si>
  <si>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</si>
  <si>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</si>
  <si>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</si>
  <si>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</si>
  <si>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</si>
  <si>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</si>
  <si>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</si>
  <si>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</si>
  <si>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</si>
  <si>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</si>
  <si>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</si>
  <si>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</si>
  <si>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</si>
  <si>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</si>
  <si>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</si>
  <si>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</si>
  <si>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</si>
  <si>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</si>
  <si>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</si>
  <si>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</si>
  <si>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</si>
  <si>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</si>
  <si>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</si>
  <si>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</si>
  <si>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</si>
  <si>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</si>
  <si>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</si>
  <si>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</si>
  <si>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</si>
  <si>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</si>
  <si>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</si>
  <si>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</si>
  <si>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</si>
  <si>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</si>
  <si>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</si>
  <si>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</si>
  <si>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</si>
  <si>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</si>
  <si>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</si>
  <si>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</si>
  <si>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</si>
  <si>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</si>
  <si>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</si>
  <si>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</si>
  <si>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</si>
  <si>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</si>
  <si>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</si>
  <si>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</si>
  <si>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</si>
  <si>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</si>
  <si>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</si>
  <si>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</si>
  <si>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</si>
  <si>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</si>
  <si>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</si>
  <si>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</si>
  <si>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</si>
  <si>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</si>
  <si>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</si>
  <si>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</si>
  <si>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</si>
  <si>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</si>
  <si>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</si>
  <si>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</si>
  <si>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</si>
  <si>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</si>
  <si>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</si>
  <si>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</si>
  <si>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</si>
  <si>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</si>
  <si>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</si>
  <si>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</si>
  <si>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</si>
  <si>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</si>
  <si>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</si>
  <si>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</si>
  <si>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</si>
  <si>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</si>
  <si>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</si>
  <si>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</si>
  <si>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</si>
  <si>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</si>
  <si>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</si>
  <si>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</si>
  <si>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</si>
  <si>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</si>
  <si>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</si>
  <si>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</si>
  <si>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</si>
  <si>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</si>
  <si>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</si>
  <si>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</si>
  <si>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</si>
  <si>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</si>
  <si>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</si>
  <si>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</si>
  <si>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</si>
  <si>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</si>
  <si>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</si>
  <si>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</si>
  <si>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</si>
  <si>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</si>
  <si>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</si>
  <si>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</si>
  <si>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</si>
  <si>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</si>
  <si>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</si>
  <si>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</si>
  <si>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</si>
  <si>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</si>
  <si>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</si>
  <si>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</si>
  <si>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</si>
  <si>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</si>
  <si>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</si>
  <si>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</si>
  <si>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</si>
  <si>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</si>
  <si>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</si>
  <si>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</si>
  <si>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</si>
  <si>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</si>
  <si>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</si>
  <si>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</si>
  <si>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</si>
  <si>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</si>
  <si>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</si>
  <si>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</si>
  <si>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</si>
  <si>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</si>
  <si>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</si>
  <si>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</si>
  <si>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</si>
  <si>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</si>
  <si>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</si>
  <si>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</si>
  <si>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</si>
  <si>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</si>
  <si>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</si>
  <si>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</si>
  <si>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</si>
  <si>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</si>
  <si>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</si>
  <si>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</si>
  <si>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</si>
  <si>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</si>
  <si>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</si>
  <si>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</si>
  <si>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</si>
  <si>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</si>
  <si>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</si>
  <si>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</si>
  <si>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</si>
  <si>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</si>
  <si>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</si>
  <si>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</si>
  <si>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</si>
  <si>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</si>
  <si>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</si>
  <si>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</si>
  <si>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</si>
  <si>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</si>
  <si>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</si>
  <si>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</si>
  <si>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</si>
  <si>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</si>
  <si>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</si>
  <si>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</si>
  <si>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</si>
  <si>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</si>
  <si>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</si>
  <si>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</si>
  <si>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</si>
  <si>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</si>
  <si>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</si>
  <si>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</si>
  <si>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</si>
  <si>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</si>
  <si>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</si>
  <si>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</si>
  <si>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</si>
  <si>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</si>
  <si>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</si>
  <si>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</si>
  <si>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</si>
  <si>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</si>
  <si>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</si>
  <si>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</si>
  <si>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</si>
  <si>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</si>
  <si>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</si>
  <si>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</si>
  <si>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</si>
  <si>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</si>
  <si>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</si>
  <si>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</si>
  <si>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</si>
  <si>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</si>
  <si>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</si>
  <si>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</si>
  <si>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</si>
  <si>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</si>
  <si>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</si>
  <si>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</si>
  <si>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</si>
  <si>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</si>
  <si>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</si>
  <si>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</si>
  <si>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</si>
  <si>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</si>
  <si>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</si>
  <si>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</si>
  <si>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</si>
  <si>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</si>
  <si>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</si>
  <si>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</si>
  <si>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</si>
  <si>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</si>
  <si>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</si>
  <si>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</si>
  <si>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</si>
  <si>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</si>
  <si>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</si>
  <si>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</si>
  <si>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</si>
  <si>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</si>
  <si>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</si>
  <si>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</si>
  <si>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</si>
  <si>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</si>
  <si>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</si>
  <si>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</si>
  <si>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</si>
  <si>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</si>
  <si>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</si>
  <si>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</si>
  <si>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</si>
  <si>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</si>
  <si>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</si>
  <si>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</si>
  <si>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</si>
  <si>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</si>
  <si>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</si>
  <si>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</si>
  <si>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</si>
  <si>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</si>
  <si>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</si>
  <si>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</si>
  <si>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</si>
  <si>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</si>
  <si>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</si>
  <si>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</si>
  <si>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</si>
  <si>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</si>
  <si>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</si>
  <si>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</si>
  <si>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</si>
  <si>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</si>
  <si>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</si>
  <si>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</si>
  <si>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</si>
  <si>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</si>
  <si>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</si>
  <si>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</si>
  <si>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</si>
  <si>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</si>
  <si>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</si>
  <si>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</si>
  <si>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</si>
  <si>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</si>
  <si>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</si>
  <si>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</si>
  <si>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</si>
  <si>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</si>
  <si>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</si>
  <si>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</si>
  <si>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</si>
  <si>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</si>
  <si>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</si>
  <si>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</si>
  <si>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</si>
  <si>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</si>
  <si>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</si>
  <si>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</si>
  <si>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</si>
  <si>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</si>
  <si>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</si>
  <si>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</si>
  <si>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</si>
  <si>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</si>
  <si>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</si>
  <si>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</si>
  <si>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</si>
  <si>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</si>
  <si>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</si>
  <si>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</si>
  <si>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</si>
  <si>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</si>
  <si>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</si>
  <si>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</si>
  <si>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</si>
  <si>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</si>
  <si>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</si>
  <si>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</si>
  <si>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</si>
  <si>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</si>
  <si>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</si>
  <si>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</si>
  <si>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</si>
  <si>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</si>
  <si>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</si>
  <si>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</si>
  <si>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</si>
  <si>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</si>
  <si>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</si>
  <si>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</si>
  <si>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</si>
  <si>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</si>
  <si>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</si>
  <si>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</si>
  <si>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</si>
  <si>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</si>
  <si>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</si>
  <si>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</si>
  <si>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</si>
  <si>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</si>
  <si>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</si>
  <si>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</si>
  <si>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</si>
  <si>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</si>
  <si>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</si>
  <si>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</si>
  <si>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</si>
  <si>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</si>
  <si>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</si>
  <si>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</si>
  <si>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</si>
  <si>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</si>
  <si>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</si>
  <si>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</si>
  <si>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</si>
  <si>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</si>
  <si>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</si>
  <si>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</si>
  <si>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</si>
  <si>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</si>
  <si>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</si>
  <si>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</si>
  <si>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</si>
  <si>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</si>
  <si>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</si>
  <si>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</si>
  <si>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</si>
  <si>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</si>
  <si>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</si>
  <si>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</si>
  <si>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</si>
  <si>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</si>
  <si>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</si>
  <si>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</si>
  <si>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</si>
  <si>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</si>
  <si>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</si>
  <si>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</si>
  <si>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</si>
  <si>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</si>
  <si>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</si>
  <si>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</si>
  <si>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</si>
  <si>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</si>
  <si>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</si>
  <si>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</si>
  <si>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</si>
  <si>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</si>
  <si>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</si>
  <si>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</si>
  <si>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</si>
  <si>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</si>
  <si>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</si>
  <si>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</si>
  <si>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</si>
  <si>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</si>
  <si>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</si>
  <si>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</si>
  <si>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</si>
  <si>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</si>
  <si>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</si>
  <si>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</si>
  <si>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</si>
  <si>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</si>
  <si>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</si>
  <si>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</si>
  <si>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</si>
  <si>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</si>
  <si>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</si>
  <si>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</si>
  <si>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</si>
  <si>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</si>
  <si>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</si>
  <si>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</si>
  <si>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</si>
  <si>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</si>
  <si>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</si>
  <si>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</si>
  <si>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</si>
  <si>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</si>
  <si>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</si>
  <si>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</si>
  <si>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</si>
  <si>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</si>
  <si>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</si>
  <si>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</si>
  <si>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</si>
  <si>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</si>
  <si>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</si>
  <si>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</si>
  <si>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</si>
  <si>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</si>
  <si>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</si>
  <si>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</si>
  <si>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</si>
  <si>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</si>
  <si>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</si>
  <si>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</si>
  <si>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</si>
  <si>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</si>
  <si>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</si>
  <si>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</si>
  <si>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</si>
  <si>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</si>
  <si>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</si>
  <si>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</si>
  <si>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</si>
  <si>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</si>
  <si>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</si>
  <si>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</si>
  <si>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</si>
  <si>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</si>
  <si>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</si>
  <si>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</si>
  <si>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</si>
  <si>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</si>
  <si>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</si>
  <si>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</si>
  <si>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</si>
  <si>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</si>
  <si>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</si>
  <si>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</si>
  <si>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</si>
  <si>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</si>
  <si>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</si>
  <si>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</si>
  <si>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</si>
  <si>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</si>
  <si>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</si>
  <si>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</si>
  <si>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</si>
  <si>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</si>
  <si>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</si>
  <si>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</si>
  <si>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</si>
  <si>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</si>
  <si>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</si>
  <si>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</si>
  <si>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</si>
  <si>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</si>
  <si>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</si>
  <si>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</si>
  <si>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</si>
  <si>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</si>
  <si>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</si>
  <si>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</si>
  <si>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</si>
  <si>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</si>
  <si>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</si>
  <si>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</si>
  <si>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</si>
  <si>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</si>
  <si>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</si>
  <si>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</si>
  <si>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</si>
  <si>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</si>
  <si>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</si>
  <si>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</si>
  <si>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</si>
  <si>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</si>
  <si>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</si>
  <si>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</si>
  <si>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</si>
  <si>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</si>
  <si>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</si>
  <si>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</si>
  <si>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</si>
  <si>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</si>
  <si>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</si>
  <si>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</si>
  <si>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</si>
  <si>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</si>
  <si>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</si>
  <si>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</si>
  <si>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</si>
  <si>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</si>
  <si>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</si>
  <si>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</si>
  <si>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</si>
  <si>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</si>
  <si>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</si>
  <si>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</si>
  <si>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</si>
  <si>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</si>
  <si>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</si>
  <si>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</si>
  <si>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</si>
  <si>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</si>
  <si>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</si>
  <si>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</si>
  <si>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</si>
  <si>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</si>
  <si>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</si>
  <si>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</si>
  <si>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</si>
  <si>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</si>
  <si>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</si>
  <si>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</si>
  <si>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</si>
  <si>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</si>
  <si>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</si>
  <si>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</si>
  <si>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</si>
  <si>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</si>
  <si>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</si>
  <si>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</si>
  <si>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</si>
  <si>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</si>
  <si>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</si>
  <si>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</si>
  <si>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</si>
  <si>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</si>
  <si>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</si>
  <si>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</si>
  <si>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</si>
  <si>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</si>
  <si>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</si>
  <si>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</si>
  <si>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</si>
  <si>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</si>
  <si>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</si>
  <si>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</si>
  <si>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</si>
  <si>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</si>
  <si>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</si>
  <si>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</si>
  <si>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</si>
  <si>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</si>
  <si>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</si>
  <si>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</si>
  <si>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</si>
  <si>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</si>
  <si>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</si>
  <si>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</si>
  <si>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</si>
  <si>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</si>
  <si>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</si>
  <si>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</si>
  <si>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</si>
  <si>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</si>
  <si>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</si>
  <si>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</si>
  <si>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</si>
  <si>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</si>
  <si>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</si>
  <si>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</si>
  <si>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</si>
  <si>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</si>
  <si>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</si>
  <si>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</si>
  <si>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</si>
  <si>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</si>
  <si>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</si>
  <si>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</si>
  <si>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</si>
  <si>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</si>
  <si>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</si>
  <si>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</si>
  <si>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</si>
  <si>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</si>
  <si>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</si>
  <si>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</si>
  <si>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</si>
  <si>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</si>
  <si>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</si>
  <si>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</si>
  <si>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</si>
  <si>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</si>
  <si>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</si>
  <si>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</si>
  <si>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</si>
  <si>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</si>
  <si>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</si>
  <si>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</si>
  <si>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</si>
  <si>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</si>
  <si>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</si>
  <si>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</si>
  <si>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</si>
  <si>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</si>
  <si>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</si>
  <si>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</si>
  <si>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</si>
  <si>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</si>
  <si>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</si>
  <si>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</si>
  <si>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</si>
  <si>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</si>
  <si>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</si>
  <si>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</si>
  <si>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</si>
  <si>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</si>
  <si>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</si>
  <si>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</si>
  <si>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</si>
  <si>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</si>
  <si>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</si>
  <si>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</si>
  <si>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</si>
  <si>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</si>
  <si>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</si>
  <si>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</si>
  <si>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</si>
  <si>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</si>
  <si>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</si>
  <si>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</si>
  <si>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</si>
  <si>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</si>
  <si>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</si>
  <si>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</si>
  <si>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</si>
  <si>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</si>
  <si>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</si>
  <si>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</si>
  <si>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</si>
  <si>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</si>
  <si>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</si>
  <si>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</si>
  <si>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</si>
  <si>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</si>
  <si>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</si>
  <si>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</si>
  <si>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</si>
  <si>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</si>
  <si>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</si>
  <si>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</si>
  <si>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</si>
  <si>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</si>
  <si>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</si>
  <si>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</si>
  <si>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</si>
  <si>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</si>
  <si>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</si>
  <si>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</si>
  <si>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</si>
  <si>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</si>
  <si>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</si>
  <si>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</si>
  <si>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</si>
  <si>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</si>
  <si>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</si>
  <si>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</si>
  <si>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</si>
  <si>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</si>
  <si>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</si>
  <si>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</si>
  <si>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</si>
  <si>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</si>
  <si>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</si>
  <si>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</si>
  <si>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</si>
  <si>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</si>
  <si>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</si>
  <si>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</si>
  <si>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</si>
  <si>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</si>
  <si>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</si>
  <si>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</si>
  <si>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</si>
  <si>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</si>
  <si>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</si>
  <si>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</si>
  <si>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</si>
  <si>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</si>
  <si>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</si>
  <si>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</si>
  <si>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</si>
  <si>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</si>
  <si>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</si>
  <si>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</si>
  <si>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</si>
  <si>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</si>
  <si>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</si>
  <si>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</si>
  <si>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</si>
  <si>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</si>
  <si>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</si>
  <si>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</si>
  <si>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</si>
  <si>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</si>
  <si>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</si>
  <si>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</si>
  <si>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</si>
  <si>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</si>
  <si>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</si>
  <si>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</si>
  <si>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</si>
  <si>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</si>
  <si>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</si>
  <si>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</si>
  <si>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</si>
  <si>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</si>
  <si>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</si>
  <si>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</si>
  <si>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</si>
  <si>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</si>
  <si>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</si>
  <si>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</si>
  <si>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</si>
  <si>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</si>
  <si>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</si>
  <si>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</si>
  <si>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</si>
  <si>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</si>
  <si>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</si>
  <si>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</si>
  <si>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</si>
  <si>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</si>
  <si>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</si>
  <si>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</si>
  <si>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</si>
  <si>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</si>
  <si>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</si>
  <si>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</si>
  <si>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</si>
  <si>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</si>
  <si>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</si>
  <si>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</si>
  <si>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</si>
  <si>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</si>
  <si>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</si>
  <si>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</si>
  <si>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</si>
  <si>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</si>
  <si>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</si>
  <si>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</si>
  <si>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</si>
  <si>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</si>
  <si>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</si>
  <si>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</si>
  <si>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</si>
  <si>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</si>
  <si>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</si>
  <si>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</si>
  <si>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</si>
  <si>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</si>
  <si>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</si>
  <si>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</si>
  <si>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</si>
  <si>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</si>
  <si>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</si>
  <si>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</si>
  <si>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</si>
  <si>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</si>
  <si>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</si>
  <si>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</si>
  <si>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</si>
  <si>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</si>
  <si>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</si>
  <si>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</si>
  <si>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</si>
  <si>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</si>
  <si>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</si>
  <si>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</si>
  <si>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</si>
  <si>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</si>
  <si>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</si>
  <si>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</si>
  <si>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</si>
  <si>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</si>
  <si>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</si>
  <si>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</si>
  <si>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</si>
  <si>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</si>
  <si>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</si>
  <si>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</si>
  <si>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</si>
  <si>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</si>
  <si>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</si>
  <si>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</si>
  <si>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</si>
  <si>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</si>
  <si>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</si>
  <si>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</si>
  <si>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</si>
  <si>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</si>
  <si>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</si>
  <si>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</si>
  <si>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</si>
  <si>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</si>
  <si>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</si>
  <si>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</si>
  <si>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</si>
  <si>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</si>
  <si>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</si>
  <si>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</si>
  <si>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</si>
  <si>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</si>
  <si>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</si>
  <si>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</si>
  <si>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</si>
  <si>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</si>
  <si>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</si>
  <si>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</si>
  <si>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</si>
  <si>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</si>
  <si>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</si>
  <si>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</si>
  <si>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</si>
  <si>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</si>
  <si>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</si>
  <si>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</si>
  <si>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</si>
  <si>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</si>
  <si>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</si>
  <si>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</si>
  <si>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</si>
  <si>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</si>
  <si>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</si>
  <si>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</si>
  <si>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</si>
  <si>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</si>
  <si>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</si>
  <si>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</si>
  <si>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</si>
  <si>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</si>
  <si>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</si>
  <si>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</si>
  <si>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</si>
  <si>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</si>
  <si>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</si>
  <si>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</si>
  <si>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</si>
  <si>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</si>
  <si>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</si>
  <si>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</si>
  <si>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</si>
  <si>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</si>
  <si>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</si>
  <si>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</si>
  <si>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</si>
  <si>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</si>
  <si>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</si>
  <si>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</si>
  <si>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</si>
  <si>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</si>
  <si>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</si>
  <si>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</si>
  <si>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</si>
  <si>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</si>
  <si>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</si>
  <si>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</si>
  <si>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</si>
  <si>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</si>
  <si>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</si>
  <si>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</si>
  <si>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</si>
  <si>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</si>
  <si>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</si>
  <si>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</si>
  <si>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</si>
  <si>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</si>
  <si>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</si>
  <si>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</si>
  <si>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</si>
  <si>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</si>
  <si>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</si>
  <si>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</si>
  <si>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</si>
  <si>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</si>
  <si>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</si>
  <si>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</si>
  <si>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</si>
  <si>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</si>
  <si>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</si>
  <si>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</si>
  <si>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</si>
  <si>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</si>
  <si>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</si>
  <si>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</si>
  <si>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</si>
  <si>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</si>
  <si>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</si>
  <si>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</si>
  <si>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</si>
  <si>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</si>
  <si>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</si>
  <si>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</si>
  <si>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</si>
  <si>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</si>
  <si>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</si>
  <si>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</si>
  <si>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</si>
  <si>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</si>
  <si>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</si>
  <si>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</si>
  <si>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</si>
  <si>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</si>
  <si>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</si>
  <si>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</si>
  <si>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</si>
  <si>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</si>
  <si>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</si>
  <si>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</si>
  <si>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</si>
  <si>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</si>
  <si>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</si>
  <si>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</si>
  <si>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</si>
  <si>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</si>
  <si>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</si>
  <si>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</si>
  <si>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</si>
  <si>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</si>
  <si>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</si>
  <si>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</si>
  <si>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</si>
  <si>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</si>
  <si>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</si>
  <si>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</si>
  <si>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</si>
  <si>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</si>
  <si>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</si>
  <si>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</si>
  <si>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</si>
  <si>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</si>
  <si>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</si>
  <si>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</si>
  <si>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</si>
  <si>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</si>
  <si>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</si>
  <si>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</si>
  <si>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</si>
  <si>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</si>
  <si>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</si>
  <si>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</si>
  <si>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</si>
  <si>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</si>
  <si>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</si>
  <si>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</si>
  <si>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</si>
  <si>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</si>
  <si>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</si>
  <si>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</si>
  <si>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</si>
  <si>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</si>
  <si>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</si>
  <si>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</si>
  <si>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</si>
  <si>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</si>
  <si>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</si>
  <si>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</si>
  <si>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</si>
  <si>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</si>
  <si>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</si>
  <si>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</si>
  <si>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</si>
  <si>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</si>
  <si>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</si>
  <si>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</si>
  <si>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</si>
  <si>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</si>
  <si>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</si>
  <si>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</si>
  <si>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</si>
  <si>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</si>
  <si>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</si>
  <si>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</si>
  <si>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</si>
  <si>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</si>
  <si>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</si>
  <si>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</si>
  <si>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</si>
  <si>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</si>
  <si>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</si>
  <si>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</si>
  <si>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</si>
  <si>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</si>
  <si>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</si>
  <si>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</si>
  <si>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</si>
  <si>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</si>
  <si>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</si>
  <si>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</si>
  <si>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</si>
  <si>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</si>
  <si>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</si>
  <si>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</si>
  <si>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</si>
  <si>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</si>
  <si>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</si>
  <si>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</si>
  <si>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</si>
  <si>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</si>
  <si>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</si>
  <si>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</si>
  <si>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</si>
  <si>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</si>
  <si>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</si>
  <si>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</si>
  <si>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</si>
  <si>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</si>
  <si>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</si>
  <si>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</si>
  <si>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</si>
  <si>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</si>
  <si>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</si>
  <si>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</si>
  <si>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</si>
  <si>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</si>
  <si>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</si>
  <si>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</si>
  <si>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</si>
  <si>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</si>
  <si>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</si>
  <si>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</si>
  <si>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</si>
  <si>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</si>
  <si>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</si>
  <si>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</si>
  <si>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</si>
  <si>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</si>
  <si>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</si>
  <si>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</si>
  <si>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</si>
  <si>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</si>
  <si>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</si>
  <si>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</si>
  <si>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</si>
  <si>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</si>
  <si>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</si>
  <si>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</si>
  <si>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</si>
  <si>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</si>
  <si>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</si>
  <si>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</si>
  <si>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</si>
  <si>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</si>
  <si>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</si>
  <si>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</si>
  <si>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</si>
  <si>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</si>
  <si>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</si>
  <si>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</si>
  <si>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</si>
  <si>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</si>
  <si>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</si>
  <si>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</si>
  <si>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</si>
  <si>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</si>
  <si>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</si>
  <si>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</si>
  <si>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</si>
  <si>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</si>
  <si>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</si>
  <si>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</si>
  <si>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</si>
  <si>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</si>
  <si>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</si>
  <si>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</si>
  <si>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</si>
  <si>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</si>
  <si>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</si>
  <si>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</si>
  <si>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</si>
  <si>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</si>
  <si>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</si>
  <si>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</si>
  <si>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</si>
  <si>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</si>
  <si>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</si>
  <si>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</si>
  <si>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</si>
  <si>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</si>
  <si>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</si>
  <si>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</si>
  <si>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</si>
  <si>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</si>
  <si>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</si>
  <si>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</si>
  <si>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</si>
  <si>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</si>
  <si>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</si>
  <si>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</si>
  <si>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</si>
  <si>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</si>
  <si>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</si>
  <si>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</si>
  <si>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</si>
  <si>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</si>
  <si>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</si>
  <si>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</si>
  <si>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</si>
  <si>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</si>
  <si>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</si>
  <si>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</si>
  <si>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</si>
  <si>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</si>
  <si>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</si>
  <si>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</si>
  <si>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</si>
  <si>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</si>
  <si>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</si>
  <si>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</si>
  <si>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</si>
  <si>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</si>
  <si>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</si>
  <si>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</si>
  <si>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</si>
  <si>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</si>
  <si>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</si>
  <si>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</si>
  <si>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</si>
  <si>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</si>
  <si>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</si>
  <si>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</si>
  <si>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</si>
  <si>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</si>
  <si>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</si>
  <si>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</si>
  <si>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</si>
  <si>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</si>
  <si>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</si>
  <si>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</si>
  <si>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</si>
  <si>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</si>
  <si>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</si>
  <si>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</si>
  <si>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</si>
  <si>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</si>
  <si>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</si>
  <si>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</si>
  <si>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</si>
  <si>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</si>
  <si>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</si>
  <si>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</si>
  <si>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</si>
  <si>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</si>
  <si>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</si>
  <si>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</si>
  <si>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</si>
  <si>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</si>
  <si>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</si>
  <si>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</si>
  <si>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</si>
  <si>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</si>
  <si>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</si>
  <si>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</si>
  <si>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</si>
  <si>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</si>
  <si>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</si>
  <si>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</si>
  <si>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</si>
  <si>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</si>
  <si>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</si>
  <si>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</si>
  <si>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</si>
  <si>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</si>
  <si>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</si>
  <si>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</si>
  <si>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</si>
  <si>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</si>
  <si>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</si>
  <si>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</si>
  <si>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</si>
  <si>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</si>
  <si>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</si>
  <si>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</si>
  <si>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</si>
  <si>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</si>
  <si>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</si>
  <si>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</si>
  <si>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</si>
  <si>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</si>
  <si>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</si>
  <si>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</si>
  <si>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</si>
  <si>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</si>
  <si>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</si>
  <si>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</si>
  <si>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</si>
  <si>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</si>
  <si>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</si>
  <si>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</si>
  <si>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</si>
  <si>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</si>
  <si>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</si>
  <si>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</si>
  <si>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</si>
  <si>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</si>
  <si>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</si>
  <si>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</si>
  <si>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</si>
  <si>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</si>
  <si>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</si>
  <si>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</si>
  <si>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</si>
  <si>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</si>
  <si>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</si>
  <si>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</si>
  <si>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</si>
  <si>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</si>
  <si>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</si>
  <si>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</si>
  <si>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</si>
  <si>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</si>
  <si>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</si>
  <si>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</si>
  <si>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</si>
  <si>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</si>
  <si>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</si>
  <si>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</si>
  <si>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</si>
  <si>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</si>
  <si>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</si>
  <si>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</si>
  <si>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</si>
  <si>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</si>
  <si>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</si>
  <si>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</si>
  <si>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</si>
  <si>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</si>
  <si>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</si>
  <si>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</si>
  <si>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</si>
  <si>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</si>
  <si>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</si>
  <si>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</si>
  <si>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</si>
  <si>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</si>
  <si>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</si>
  <si>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</si>
  <si>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</si>
  <si>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</si>
  <si>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</si>
  <si>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</si>
  <si>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</si>
  <si>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</si>
  <si>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</si>
  <si>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</si>
  <si>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</si>
  <si>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</si>
  <si>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</si>
  <si>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</si>
  <si>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</si>
  <si>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</si>
  <si>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</si>
  <si>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</si>
  <si>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</si>
  <si>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</si>
  <si>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</si>
  <si>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</si>
  <si>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</si>
  <si>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</si>
  <si>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</si>
  <si>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</si>
  <si>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</si>
  <si>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</si>
  <si>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</si>
  <si>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</si>
  <si>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</si>
  <si>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</si>
  <si>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</si>
  <si>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</si>
  <si>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</si>
  <si>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</si>
  <si>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</si>
  <si>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</si>
  <si>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</si>
  <si>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</si>
  <si>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</si>
  <si>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</si>
  <si>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</si>
  <si>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</si>
  <si>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</si>
  <si>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</si>
  <si>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</si>
  <si>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</si>
  <si>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</si>
  <si>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</si>
  <si>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</si>
  <si>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</si>
  <si>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</si>
  <si>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</si>
  <si>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</si>
  <si>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</si>
  <si>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</si>
  <si>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</si>
  <si>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</si>
  <si>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</si>
  <si>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</si>
  <si>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</si>
  <si>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</si>
  <si>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</si>
  <si>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</si>
  <si>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</si>
  <si>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</si>
  <si>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</si>
  <si>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</si>
  <si>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</si>
  <si>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</si>
  <si>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</si>
  <si>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</si>
  <si>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</si>
  <si>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</si>
  <si>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</si>
  <si>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</si>
  <si>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</si>
  <si>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</si>
  <si>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</si>
  <si>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</si>
  <si>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</si>
  <si>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</si>
  <si>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</si>
  <si>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</si>
  <si>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</si>
  <si>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</si>
  <si>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</si>
  <si>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</si>
  <si>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</si>
  <si>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</si>
  <si>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</si>
  <si>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</si>
  <si>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</si>
  <si>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</si>
  <si>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</si>
  <si>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</si>
  <si>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</si>
  <si>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</si>
  <si>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</si>
  <si>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</si>
  <si>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</si>
  <si>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</si>
  <si>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</si>
  <si>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</si>
  <si>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</si>
  <si>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</si>
  <si>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</si>
  <si>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</si>
  <si>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</si>
  <si>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</si>
  <si>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</si>
  <si>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</si>
  <si>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</si>
  <si>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</si>
  <si>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</si>
  <si>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</si>
  <si>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</si>
  <si>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</si>
  <si>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</si>
  <si>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</si>
  <si>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</si>
  <si>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</si>
  <si>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</si>
  <si>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</si>
  <si>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</si>
  <si>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</si>
  <si>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</si>
  <si>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</si>
  <si>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</si>
  <si>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</si>
  <si>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</si>
  <si>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</si>
  <si>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</si>
  <si>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</si>
  <si>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</si>
  <si>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</si>
  <si>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</si>
  <si>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</si>
  <si>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</si>
  <si>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</si>
  <si>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</si>
  <si>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</si>
  <si>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</si>
  <si>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</si>
  <si>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</si>
  <si>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</si>
  <si>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</si>
  <si>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</si>
  <si>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</si>
  <si>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</si>
  <si>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</si>
  <si>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</si>
  <si>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</si>
  <si>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</si>
  <si>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</si>
  <si>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</si>
  <si>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</si>
  <si>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</si>
  <si>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</si>
  <si>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</si>
  <si>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</si>
  <si>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</si>
  <si>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</si>
  <si>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</si>
  <si>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</si>
  <si>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</si>
  <si>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</si>
  <si>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</si>
  <si>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</si>
  <si>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</si>
  <si>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</si>
  <si>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</si>
  <si>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</si>
  <si>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</si>
  <si>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</si>
  <si>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</si>
  <si>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</si>
  <si>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</si>
  <si>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</si>
  <si>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</si>
  <si>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</si>
  <si>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</si>
  <si>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</si>
  <si>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</si>
  <si>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</si>
  <si>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</si>
  <si>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</si>
  <si>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</si>
  <si>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</si>
  <si>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</si>
  <si>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</si>
  <si>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</si>
  <si>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</si>
  <si>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</si>
  <si>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</si>
  <si>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</si>
  <si>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</si>
  <si>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</si>
  <si>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</si>
  <si>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</si>
  <si>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</si>
  <si>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</si>
  <si>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</si>
  <si>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</si>
  <si>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</si>
  <si>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</si>
  <si>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</si>
  <si>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</si>
  <si>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</si>
  <si>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</si>
  <si>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</si>
  <si>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</si>
  <si>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</si>
  <si>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</si>
  <si>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</si>
  <si>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</si>
  <si>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</si>
  <si>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</si>
  <si>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</si>
  <si>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</si>
  <si>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</si>
  <si>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</si>
  <si>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</si>
  <si>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</si>
  <si>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</si>
  <si>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</si>
  <si>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</si>
  <si>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</si>
  <si>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</si>
  <si>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</si>
  <si>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</si>
  <si>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</si>
  <si>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</si>
  <si>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</si>
  <si>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</si>
  <si>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</si>
  <si>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</si>
  <si>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</si>
  <si>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</si>
  <si>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</si>
  <si>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</si>
  <si>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</si>
  <si>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</si>
  <si>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</si>
  <si>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</si>
  <si>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</si>
  <si>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</si>
  <si>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</si>
  <si>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</si>
  <si>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</si>
  <si>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</si>
  <si>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</si>
  <si>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</si>
  <si>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</si>
  <si>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</si>
  <si>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</si>
  <si>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</si>
  <si>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</si>
  <si>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</si>
  <si>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</si>
  <si>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</si>
  <si>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</si>
  <si>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</si>
  <si>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</si>
  <si>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</si>
  <si>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</si>
  <si>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</si>
  <si>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</si>
  <si>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</si>
  <si>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</si>
  <si>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</si>
  <si>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</si>
  <si>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</si>
  <si>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</si>
  <si>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</si>
  <si>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</si>
  <si>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</si>
  <si>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</si>
  <si>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</si>
  <si>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</si>
  <si>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</si>
  <si>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</si>
  <si>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</si>
  <si>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</si>
  <si>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</si>
  <si>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</si>
  <si>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</si>
  <si>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</si>
  <si>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</si>
  <si>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</si>
  <si>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</si>
  <si>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</si>
  <si>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</si>
  <si>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</si>
  <si>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</si>
  <si>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</si>
  <si>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</si>
  <si>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</si>
  <si>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</si>
  <si>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</si>
  <si>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</si>
  <si>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</si>
  <si>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</si>
  <si>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</si>
  <si>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</si>
  <si>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</si>
  <si>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</si>
  <si>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</si>
  <si>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</si>
  <si>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</si>
  <si>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</si>
  <si>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</si>
  <si>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</si>
  <si>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</si>
  <si>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</si>
  <si>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</si>
  <si>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</si>
  <si>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</si>
  <si>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</si>
  <si>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</si>
  <si>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</si>
  <si>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</si>
  <si>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</si>
  <si>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</si>
  <si>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</si>
  <si>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</si>
  <si>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</si>
  <si>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</si>
  <si>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</si>
  <si>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</si>
  <si>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</si>
  <si>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</si>
  <si>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</si>
  <si>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</si>
  <si>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</si>
  <si>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</si>
  <si>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</si>
  <si>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</si>
  <si>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</si>
  <si>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</si>
  <si>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</si>
  <si>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</si>
  <si>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</si>
  <si>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</si>
  <si>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</si>
  <si>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</si>
  <si>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</si>
  <si>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</si>
  <si>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</si>
  <si>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</si>
  <si>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</si>
  <si>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</si>
  <si>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</si>
  <si>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</si>
  <si>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</si>
  <si>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</si>
  <si>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</si>
  <si>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</si>
  <si>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</si>
  <si>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</si>
  <si>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</si>
  <si>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</si>
  <si>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</si>
  <si>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</si>
  <si>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</si>
  <si>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</si>
  <si>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</si>
  <si>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</si>
  <si>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</si>
  <si>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</si>
  <si>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</si>
  <si>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</si>
  <si>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</si>
  <si>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</si>
  <si>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</si>
  <si>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</si>
  <si>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</si>
  <si>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</si>
  <si>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</si>
  <si>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</si>
  <si>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</si>
  <si>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</si>
  <si>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</si>
  <si>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</si>
  <si>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</si>
  <si>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</si>
  <si>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</si>
  <si>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</si>
  <si>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</si>
  <si>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</si>
  <si>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</si>
  <si>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</si>
  <si>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</si>
  <si>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</si>
  <si>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</si>
  <si>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</si>
  <si>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</si>
  <si>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</si>
  <si>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</si>
  <si>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</si>
  <si>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</si>
  <si>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</si>
  <si>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</si>
  <si>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</si>
  <si>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</si>
  <si>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</si>
  <si>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</si>
  <si>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</si>
  <si>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</si>
  <si>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</si>
  <si>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</si>
  <si>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</si>
  <si>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</si>
  <si>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</si>
  <si>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</si>
  <si>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</si>
  <si>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</si>
  <si>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</si>
  <si>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</si>
  <si>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</si>
  <si>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</si>
  <si>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</si>
  <si>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</si>
  <si>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</si>
  <si>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</si>
  <si>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</si>
  <si>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</si>
  <si>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</si>
  <si>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</si>
  <si>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</si>
  <si>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</si>
  <si>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</si>
  <si>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</si>
  <si>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</si>
  <si>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</si>
  <si>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</si>
  <si>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</si>
  <si>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</si>
  <si>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</si>
  <si>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</si>
  <si>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</si>
  <si>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</si>
  <si>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</si>
  <si>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</si>
  <si>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</si>
  <si>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</si>
  <si>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</si>
  <si>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</si>
  <si>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</si>
  <si>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</si>
  <si>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</si>
  <si>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</si>
  <si>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</si>
  <si>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</si>
  <si>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</si>
  <si>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</si>
  <si>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</si>
  <si>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</si>
  <si>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</si>
  <si>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</si>
  <si>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</si>
  <si>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</si>
  <si>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</si>
  <si>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</si>
  <si>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</si>
  <si>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</si>
  <si>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</si>
  <si>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</si>
  <si>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</si>
  <si>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</si>
  <si>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</si>
  <si>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</si>
  <si>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</si>
  <si>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</si>
  <si>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</si>
  <si>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</si>
  <si>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</si>
  <si>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</si>
  <si>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</si>
  <si>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</si>
  <si>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</si>
  <si>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</si>
  <si>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</si>
  <si>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</si>
  <si>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</si>
  <si>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</si>
  <si>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</si>
  <si>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</si>
  <si>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</si>
  <si>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</si>
  <si>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</si>
  <si>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</si>
  <si>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</si>
  <si>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</si>
  <si>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</si>
  <si>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</si>
  <si>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</si>
  <si>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</si>
  <si>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</si>
  <si>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</si>
  <si>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</si>
  <si>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</si>
  <si>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</si>
  <si>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</si>
  <si>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</si>
  <si>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</si>
  <si>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</si>
  <si>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</si>
  <si>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</si>
  <si>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</si>
  <si>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</si>
  <si>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</si>
  <si>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</si>
  <si>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</si>
  <si>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</si>
  <si>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</si>
  <si>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</si>
  <si>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</si>
  <si>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</si>
  <si>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</si>
  <si>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</si>
  <si>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</si>
  <si>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</si>
  <si>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</si>
  <si>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</si>
  <si>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</si>
  <si>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</si>
  <si>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</si>
  <si>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</si>
  <si>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</si>
  <si>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</si>
  <si>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</si>
  <si>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</si>
  <si>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</si>
  <si>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</si>
  <si>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</si>
  <si>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</si>
  <si>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</si>
  <si>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</si>
  <si>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</si>
  <si>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</si>
  <si>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</si>
  <si>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</si>
  <si>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</si>
  <si>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</si>
  <si>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</si>
  <si>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</si>
  <si>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</si>
  <si>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</si>
  <si>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</si>
  <si>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</si>
  <si>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</si>
  <si>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</si>
  <si>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</si>
  <si>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</si>
  <si>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</si>
  <si>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</si>
  <si>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</si>
  <si>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</si>
  <si>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</si>
  <si>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</si>
  <si>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</si>
  <si>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</si>
  <si>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</si>
  <si>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</si>
  <si>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</si>
  <si>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</si>
  <si>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</si>
  <si>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</si>
  <si>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</si>
  <si>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</si>
  <si>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</si>
  <si>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</si>
  <si>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</si>
  <si>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</si>
  <si>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</si>
  <si>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</si>
  <si>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</si>
  <si>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</si>
  <si>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</si>
  <si>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</si>
  <si>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</si>
  <si>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</si>
  <si>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</si>
  <si>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</si>
  <si>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</si>
  <si>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</si>
  <si>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</si>
  <si>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</si>
  <si>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</si>
  <si>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</si>
  <si>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</si>
  <si>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</si>
  <si>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</si>
  <si>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</si>
  <si>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</si>
  <si>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</si>
  <si>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</si>
  <si>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</si>
  <si>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</si>
  <si>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</si>
  <si>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</si>
  <si>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</si>
  <si>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</si>
  <si>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</si>
  <si>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</si>
  <si>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</si>
  <si>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</si>
  <si>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</si>
  <si>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</si>
  <si>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</si>
  <si>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</si>
  <si>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</si>
  <si>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</si>
  <si>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</si>
  <si>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</si>
  <si>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</si>
  <si>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</si>
  <si>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</si>
  <si>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</si>
  <si>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</si>
  <si>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</si>
  <si>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</si>
  <si>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</si>
  <si>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</si>
  <si>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</si>
  <si>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</si>
  <si>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</si>
  <si>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</si>
  <si>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</si>
  <si>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</si>
  <si>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</si>
  <si>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</si>
  <si>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</si>
  <si>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</si>
  <si>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</si>
  <si>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</si>
  <si>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</si>
  <si>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</si>
  <si>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</si>
  <si>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</si>
  <si>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</si>
  <si>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</si>
  <si>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</si>
  <si>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</si>
  <si>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</si>
  <si>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</si>
  <si>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</si>
  <si>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</si>
  <si>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</si>
  <si>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</si>
  <si>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</si>
  <si>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</si>
  <si>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</si>
  <si>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</si>
  <si>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</si>
  <si>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</si>
  <si>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</si>
  <si>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</si>
  <si>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</si>
  <si>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</si>
  <si>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</si>
  <si>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</si>
  <si>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</si>
  <si>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</si>
  <si>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</si>
  <si>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</si>
  <si>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</si>
  <si>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</si>
  <si>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</si>
  <si>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</si>
  <si>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</si>
  <si>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</si>
  <si>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</si>
  <si>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</si>
  <si>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</si>
  <si>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</si>
  <si>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</si>
  <si>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</si>
  <si>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</si>
  <si>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</si>
  <si>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</si>
  <si>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</si>
  <si>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</si>
  <si>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</si>
  <si>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</si>
  <si>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</si>
  <si>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</si>
  <si>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</si>
  <si>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</si>
  <si>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</si>
  <si>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</si>
  <si>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</si>
  <si>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</si>
  <si>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</si>
  <si>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</si>
  <si>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</si>
  <si>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</si>
  <si>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</si>
  <si>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</si>
  <si>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</si>
  <si>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</si>
  <si>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</si>
  <si>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</si>
  <si>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</si>
  <si>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</si>
  <si>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</si>
  <si>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</si>
  <si>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</si>
  <si>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</si>
  <si>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</si>
  <si>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</si>
  <si>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</si>
  <si>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</si>
  <si>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</si>
  <si>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</si>
  <si>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</si>
  <si>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</si>
  <si>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</si>
  <si>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</si>
  <si>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</si>
  <si>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</si>
  <si>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</si>
  <si>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</si>
  <si>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</si>
  <si>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</si>
  <si>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</si>
  <si>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</si>
  <si>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</si>
  <si>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</si>
  <si>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</si>
  <si>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</si>
  <si>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</si>
  <si>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</si>
  <si>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</si>
  <si>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</si>
  <si>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</si>
  <si>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</si>
  <si>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</si>
  <si>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</si>
  <si>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</si>
  <si>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</si>
  <si>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</si>
  <si>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</si>
  <si>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</si>
  <si>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</si>
  <si>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</si>
  <si>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</si>
  <si>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</si>
  <si>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</si>
  <si>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</si>
  <si>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</si>
  <si>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</si>
  <si>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</si>
  <si>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</si>
  <si>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</si>
  <si>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</si>
  <si>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</si>
  <si>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</si>
  <si>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</si>
  <si>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</si>
  <si>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</si>
  <si>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</si>
  <si>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</si>
  <si>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</si>
  <si>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</si>
  <si>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</si>
  <si>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</si>
  <si>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</si>
  <si>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</si>
  <si>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</si>
  <si>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</si>
  <si>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</si>
  <si>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</si>
  <si>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</si>
  <si>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</si>
  <si>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</si>
  <si>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</si>
  <si>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</si>
  <si>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</si>
  <si>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</si>
  <si>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</si>
  <si>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</si>
  <si>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</si>
  <si>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</si>
  <si>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</si>
  <si>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</si>
  <si>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</si>
  <si>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</si>
  <si>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</si>
  <si>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</si>
  <si>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</si>
  <si>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</si>
  <si>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</si>
  <si>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</si>
  <si>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</si>
  <si>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</si>
  <si>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</si>
  <si>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</si>
  <si>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</si>
  <si>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</si>
  <si>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</si>
  <si>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</si>
  <si>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</si>
  <si>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</si>
  <si>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</si>
  <si>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</si>
  <si>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</si>
  <si>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</si>
  <si>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</si>
  <si>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</si>
  <si>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</si>
  <si>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</si>
  <si>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</si>
  <si>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</si>
  <si>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</si>
  <si>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</si>
  <si>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</si>
  <si>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</si>
  <si>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</si>
  <si>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</si>
  <si>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</si>
  <si>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</si>
  <si>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</si>
  <si>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</si>
  <si>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</si>
  <si>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</si>
  <si>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</si>
  <si>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</si>
  <si>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</si>
  <si>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</si>
  <si>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</si>
  <si>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</si>
  <si>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</si>
  <si>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</si>
  <si>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</si>
  <si>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</si>
  <si>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</si>
  <si>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</si>
  <si>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</si>
  <si>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</si>
  <si>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</si>
  <si>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</si>
  <si>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</si>
  <si>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</si>
  <si>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</si>
  <si>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</si>
  <si>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</si>
  <si>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</si>
  <si>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</si>
  <si>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</si>
  <si>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</si>
  <si>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</si>
  <si>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</si>
  <si>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</si>
  <si>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</si>
  <si>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</si>
  <si>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</si>
  <si>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</si>
  <si>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</si>
  <si>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</si>
  <si>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</si>
  <si>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</si>
  <si>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</si>
  <si>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</si>
  <si>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</si>
  <si>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</si>
  <si>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</si>
  <si>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</si>
  <si>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</si>
  <si>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</si>
  <si>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</si>
  <si>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</si>
  <si>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</si>
  <si>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</si>
  <si>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</si>
  <si>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</si>
  <si>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</si>
  <si>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</si>
  <si>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</si>
  <si>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</si>
  <si>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</si>
  <si>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</si>
  <si>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</si>
  <si>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</si>
  <si>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</si>
  <si>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</si>
  <si>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</si>
  <si>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</si>
  <si>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</si>
  <si>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</si>
  <si>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</si>
  <si>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</si>
  <si>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</si>
  <si>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</si>
  <si>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</si>
  <si>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</si>
  <si>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</si>
  <si>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</si>
  <si>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</si>
  <si>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</si>
  <si>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</si>
  <si>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</si>
  <si>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</si>
  <si>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</si>
  <si>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</si>
  <si>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</si>
  <si>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</si>
  <si>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</si>
  <si>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</si>
  <si>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</si>
  <si>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</si>
  <si>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</si>
  <si>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</si>
  <si>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</si>
  <si>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</si>
  <si>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</si>
  <si>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</si>
  <si>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</si>
  <si>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</si>
  <si>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</si>
  <si>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</si>
  <si>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</si>
  <si>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</si>
  <si>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</si>
  <si>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</si>
  <si>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</si>
  <si>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</si>
  <si>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</si>
  <si>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</si>
  <si>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</si>
  <si>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</si>
  <si>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</si>
  <si>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</si>
  <si>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</si>
  <si>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</si>
  <si>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</si>
  <si>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</si>
  <si>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</si>
  <si>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</si>
  <si>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</si>
  <si>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</si>
  <si>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</si>
  <si>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</si>
  <si>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</si>
  <si>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</si>
  <si>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</si>
  <si>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</si>
  <si>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</si>
  <si>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</si>
  <si>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</si>
  <si>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</si>
  <si>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</si>
  <si>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</si>
  <si>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</si>
  <si>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</si>
  <si>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</si>
  <si>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</si>
  <si>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</si>
  <si>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</si>
  <si>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</si>
  <si>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</si>
  <si>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</si>
  <si>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</si>
  <si>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</si>
  <si>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</si>
  <si>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</si>
  <si>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</si>
  <si>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</si>
  <si>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</si>
  <si>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</si>
  <si>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</si>
  <si>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</si>
  <si>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</si>
  <si>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</si>
  <si>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</si>
  <si>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</si>
  <si>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</si>
  <si>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</si>
  <si>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</si>
  <si>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</si>
  <si>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</si>
  <si>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</si>
  <si>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</si>
  <si>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</si>
  <si>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</si>
  <si>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</si>
  <si>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</si>
  <si>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</si>
  <si>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</si>
  <si>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</si>
  <si>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</si>
  <si>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</si>
  <si>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</si>
  <si>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</si>
  <si>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</si>
  <si>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</si>
  <si>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</si>
  <si>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</si>
  <si>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</si>
  <si>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</si>
  <si>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</si>
  <si>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</si>
  <si>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</si>
  <si>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</si>
  <si>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</si>
  <si>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</si>
  <si>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</si>
  <si>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</si>
  <si>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</si>
  <si>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</si>
  <si>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</si>
  <si>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</si>
  <si>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</si>
  <si>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</si>
  <si>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</si>
  <si>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</si>
  <si>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</si>
  <si>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</si>
  <si>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</si>
  <si>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</si>
  <si>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</si>
  <si>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</si>
  <si>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</si>
  <si>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</si>
  <si>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</si>
  <si>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</si>
  <si>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</si>
  <si>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</si>
  <si>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</si>
  <si>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</si>
  <si>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</si>
  <si>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</si>
  <si>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</si>
  <si>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</si>
  <si>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</si>
  <si>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</si>
  <si>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</si>
  <si>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</si>
  <si>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</si>
  <si>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</si>
  <si>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</si>
  <si>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</si>
  <si>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</si>
  <si>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</si>
  <si>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</si>
  <si>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</si>
  <si>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</si>
  <si>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</si>
  <si>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</si>
  <si>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</si>
  <si>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</si>
  <si>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</si>
  <si>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</si>
  <si>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</si>
  <si>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</si>
  <si>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</si>
  <si>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</si>
  <si>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</si>
  <si>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</si>
  <si>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</si>
  <si>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</si>
  <si>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</si>
  <si>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</si>
  <si>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</si>
  <si>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</si>
  <si>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</si>
  <si>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</si>
  <si>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</si>
  <si>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</si>
  <si>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</si>
  <si>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</si>
  <si>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</si>
  <si>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</si>
  <si>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</si>
  <si>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</si>
  <si>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</si>
  <si>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</si>
  <si>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</si>
  <si>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</si>
  <si>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</si>
  <si>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</si>
  <si>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</si>
  <si>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</si>
  <si>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</si>
  <si>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</si>
  <si>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</si>
  <si>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</si>
  <si>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</si>
  <si>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</si>
  <si>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</si>
  <si>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</si>
  <si>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</si>
  <si>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</si>
  <si>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</si>
  <si>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</si>
  <si>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</si>
  <si>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</si>
  <si>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</si>
  <si>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</si>
  <si>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</si>
  <si>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</si>
  <si>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</si>
  <si>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</si>
  <si>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</si>
  <si>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</si>
  <si>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</si>
  <si>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</si>
  <si>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</si>
  <si>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</si>
  <si>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</si>
  <si>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</si>
  <si>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</si>
  <si>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</si>
  <si>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</si>
  <si>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</si>
  <si>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</si>
  <si>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</si>
  <si>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</si>
  <si>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</si>
  <si>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</si>
  <si>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</si>
  <si>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</si>
  <si>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</si>
  <si>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</si>
  <si>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</si>
  <si>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</si>
  <si>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</si>
  <si>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</si>
  <si>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</si>
  <si>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</si>
  <si>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</si>
  <si>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</si>
  <si>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</si>
  <si>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</si>
  <si>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</si>
  <si>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</si>
  <si>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</si>
  <si>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</si>
  <si>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</si>
  <si>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</si>
  <si>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</si>
  <si>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</si>
  <si>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</si>
  <si>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</si>
  <si>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</si>
  <si>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</si>
  <si>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</si>
  <si>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</si>
  <si>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</si>
  <si>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</si>
  <si>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</si>
  <si>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</si>
  <si>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</si>
  <si>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</si>
  <si>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</si>
  <si>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</si>
  <si>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</si>
  <si>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</si>
  <si>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</si>
  <si>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</si>
  <si>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</si>
  <si>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</si>
  <si>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</si>
  <si>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</si>
  <si>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</si>
  <si>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</si>
  <si>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</si>
  <si>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</si>
  <si>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</si>
  <si>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</si>
  <si>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</si>
  <si>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</si>
  <si>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</si>
  <si>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</si>
  <si>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</si>
  <si>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</si>
  <si>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</si>
  <si>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</si>
  <si>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</si>
  <si>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</si>
  <si>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</si>
  <si>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</si>
  <si>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</si>
  <si>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</si>
  <si>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</si>
  <si>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</si>
  <si>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</si>
  <si>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</si>
  <si>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</si>
  <si>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31/12/24</t>
  </si>
  <si>
    <t>30/01/25</t>
  </si>
  <si>
    <t>Nykredit Realkredit - Capital Center D</t>
  </si>
  <si>
    <t>Cut-off Date: 31/12/24</t>
  </si>
  <si>
    <t>31 December 2024</t>
  </si>
  <si>
    <t>Reporting Date: 05/02/25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</si>
</sst>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8" sqref="J8"/>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2406</v>
      </c>
      <c r="K3" s="193" t="s">
        <v>2830</v>
      </c>
      <c r="L3" s="194" t="s">
        <v>2959</v>
      </c>
      <c r="M3" s="194" t="s">
        <v>2958</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D</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abSelected="1" topLeftCell="A7" zoomScale="80" zoomScaleNormal="80" workbookViewId="0">
      <selection activeCell="C54" sqref="C54"/>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D14" sqref="D14"/>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2962</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7" zoomScale="85" zoomScaleNormal="85" zoomScaleSheetLayoutView="85" workbookViewId="0">
      <selection activeCell="F28" sqref="F28"/>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13738.20660281345</v>
      </c>
      <c r="G8" s="230"/>
      <c r="H8" s="230"/>
      <c r="I8" s="269"/>
    </row>
    <row r="9" spans="2:9" x14ac:dyDescent="0.25">
      <c r="B9" s="270" t="s">
        <v>2584</v>
      </c>
      <c r="F9" s="271">
        <v>1</v>
      </c>
      <c r="G9" s="230"/>
      <c r="H9" s="230"/>
      <c r="I9" s="269"/>
    </row>
    <row r="10" spans="2:9" x14ac:dyDescent="0.25">
      <c r="B10" s="268" t="s">
        <v>2585</v>
      </c>
      <c r="F10" s="272">
        <f>'A. HTT General'!C56</f>
        <v>4745.0965639134547</v>
      </c>
      <c r="G10" s="273"/>
      <c r="H10" s="273"/>
      <c r="I10" s="274"/>
    </row>
    <row r="11" spans="2:9" x14ac:dyDescent="0.25">
      <c r="B11" s="268" t="s">
        <v>2586</v>
      </c>
      <c r="C11" s="268" t="s">
        <v>139</v>
      </c>
      <c r="D11" s="268"/>
      <c r="E11" s="268"/>
      <c r="F11" s="275">
        <f>F10/F13</f>
        <v>0.52763688461370795</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8993.1100388999948</v>
      </c>
      <c r="G13" s="269"/>
      <c r="H13" s="269"/>
      <c r="I13" s="269"/>
    </row>
    <row r="14" spans="2:9" x14ac:dyDescent="0.25">
      <c r="C14" s="268" t="s">
        <v>2589</v>
      </c>
      <c r="D14" s="268"/>
      <c r="E14" s="268"/>
      <c r="F14" s="280">
        <v>0</v>
      </c>
      <c r="G14" s="269"/>
      <c r="H14" s="269"/>
      <c r="I14" s="269"/>
    </row>
    <row r="15" spans="2:9" x14ac:dyDescent="0.25">
      <c r="B15" s="268" t="s">
        <v>2590</v>
      </c>
      <c r="F15" s="403">
        <v>0</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430.33106198371308</v>
      </c>
      <c r="G18" s="284"/>
      <c r="H18" s="285"/>
      <c r="I18" s="285"/>
    </row>
    <row r="19" spans="1:9" x14ac:dyDescent="0.25">
      <c r="A19" s="267" t="s">
        <v>2583</v>
      </c>
      <c r="B19" s="281" t="s">
        <v>2594</v>
      </c>
      <c r="C19" s="254"/>
      <c r="D19" s="282"/>
      <c r="E19" s="282"/>
      <c r="F19" s="283">
        <v>978.43891147895431</v>
      </c>
      <c r="G19" s="284"/>
      <c r="H19" s="285"/>
      <c r="I19" s="285"/>
    </row>
    <row r="20" spans="1:9" x14ac:dyDescent="0.25">
      <c r="B20" s="281" t="s">
        <v>2595</v>
      </c>
      <c r="C20" s="254"/>
      <c r="D20" s="282"/>
      <c r="E20" s="282"/>
      <c r="F20" s="286">
        <f>F10-F19</f>
        <v>3766.6576524345005</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8993.1100388999948</v>
      </c>
      <c r="G27" s="293"/>
      <c r="H27" s="293"/>
      <c r="I27" s="225"/>
    </row>
    <row r="28" spans="1:9" x14ac:dyDescent="0.25">
      <c r="A28" s="267" t="s">
        <v>2485</v>
      </c>
      <c r="B28" s="268" t="s">
        <v>2599</v>
      </c>
      <c r="F28" s="286">
        <v>9068.3012104758145</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0</v>
      </c>
      <c r="G32" s="297"/>
      <c r="H32" s="297"/>
      <c r="I32" s="297"/>
    </row>
    <row r="33" spans="1:9" x14ac:dyDescent="0.25">
      <c r="A33" s="267" t="s">
        <v>2837</v>
      </c>
      <c r="B33" s="254"/>
      <c r="C33" s="281" t="s">
        <v>2605</v>
      </c>
      <c r="D33" s="281"/>
      <c r="E33" s="281"/>
      <c r="F33" s="286">
        <v>0</v>
      </c>
      <c r="G33" s="297"/>
      <c r="H33" s="297"/>
      <c r="I33" s="297"/>
    </row>
    <row r="34" spans="1:9" x14ac:dyDescent="0.25">
      <c r="A34" s="267" t="s">
        <v>2838</v>
      </c>
      <c r="B34" s="254"/>
      <c r="C34" s="281" t="s">
        <v>2606</v>
      </c>
      <c r="D34" s="281"/>
      <c r="E34" s="281"/>
      <c r="F34" s="286">
        <v>0</v>
      </c>
      <c r="G34" s="297"/>
      <c r="H34" s="297"/>
      <c r="I34" s="297"/>
    </row>
    <row r="35" spans="1:9" x14ac:dyDescent="0.25">
      <c r="A35" s="267" t="s">
        <v>2839</v>
      </c>
      <c r="B35" s="254"/>
      <c r="C35" s="281" t="s">
        <v>2607</v>
      </c>
      <c r="D35" s="281"/>
      <c r="E35" s="281"/>
      <c r="F35" s="286">
        <v>0</v>
      </c>
      <c r="G35" s="297"/>
      <c r="H35" s="297"/>
      <c r="I35" s="297"/>
    </row>
    <row r="36" spans="1:9" x14ac:dyDescent="0.25">
      <c r="A36" s="267" t="s">
        <v>2840</v>
      </c>
      <c r="B36" s="254"/>
      <c r="C36" s="281" t="s">
        <v>2608</v>
      </c>
      <c r="D36" s="281"/>
      <c r="E36" s="281"/>
      <c r="F36" s="286">
        <v>0</v>
      </c>
      <c r="G36" s="296"/>
      <c r="H36" s="296"/>
      <c r="I36" s="296"/>
    </row>
    <row r="37" spans="1:9" x14ac:dyDescent="0.25">
      <c r="A37" s="267" t="s">
        <v>2841</v>
      </c>
      <c r="B37" s="254"/>
      <c r="C37" s="281" t="s">
        <v>2609</v>
      </c>
      <c r="D37" s="281"/>
      <c r="E37" s="281"/>
      <c r="F37" s="286">
        <v>9.7368472399999977</v>
      </c>
      <c r="G37" s="296"/>
      <c r="H37" s="296"/>
      <c r="I37" s="296"/>
    </row>
    <row r="38" spans="1:9" x14ac:dyDescent="0.25">
      <c r="A38" s="267" t="s">
        <v>2842</v>
      </c>
      <c r="B38" s="254"/>
      <c r="C38" s="281" t="s">
        <v>2610</v>
      </c>
      <c r="D38" s="281"/>
      <c r="E38" s="281"/>
      <c r="F38" s="286">
        <v>8983.3731916599918</v>
      </c>
      <c r="G38" s="296"/>
      <c r="H38" s="296"/>
      <c r="I38" s="296"/>
    </row>
    <row r="39" spans="1:9" x14ac:dyDescent="0.25">
      <c r="A39" s="267" t="s">
        <v>2843</v>
      </c>
      <c r="B39" s="281" t="s">
        <v>2611</v>
      </c>
      <c r="C39" s="281" t="s">
        <v>2612</v>
      </c>
      <c r="D39" s="281"/>
      <c r="E39" s="281"/>
      <c r="F39" s="437">
        <v>8.4188803575743626E-3</v>
      </c>
      <c r="G39" s="275"/>
      <c r="H39" s="275"/>
      <c r="I39" s="275"/>
    </row>
    <row r="40" spans="1:9" x14ac:dyDescent="0.25">
      <c r="A40" s="267" t="s">
        <v>2844</v>
      </c>
      <c r="B40" s="254"/>
      <c r="C40" s="281" t="s">
        <v>2613</v>
      </c>
      <c r="D40" s="281"/>
      <c r="E40" s="281"/>
      <c r="F40" s="437">
        <v>0.99158111964242568</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0.12508310806209039</v>
      </c>
      <c r="G42" s="275"/>
      <c r="H42" s="275"/>
      <c r="I42" s="275"/>
    </row>
    <row r="43" spans="1:9" x14ac:dyDescent="0.25">
      <c r="B43" s="254"/>
      <c r="C43" s="281" t="s">
        <v>2617</v>
      </c>
      <c r="D43" s="281"/>
      <c r="E43" s="281"/>
      <c r="F43" s="275">
        <f>'A. HTT General'!G165</f>
        <v>0.45197080879454837</v>
      </c>
      <c r="G43" s="275"/>
      <c r="H43" s="275"/>
      <c r="I43" s="275"/>
    </row>
    <row r="44" spans="1:9" x14ac:dyDescent="0.25">
      <c r="B44" s="254"/>
      <c r="C44" s="281" t="s">
        <v>2618</v>
      </c>
      <c r="D44" s="281"/>
      <c r="E44" s="281"/>
      <c r="F44" s="275">
        <f>'A. HTT General'!G166</f>
        <v>0.42294608314336113</v>
      </c>
      <c r="G44" s="275"/>
      <c r="H44" s="275"/>
      <c r="I44" s="275"/>
    </row>
    <row r="45" spans="1:9" x14ac:dyDescent="0.25">
      <c r="B45" s="281" t="s">
        <v>2619</v>
      </c>
      <c r="C45" s="281" t="s">
        <v>217</v>
      </c>
      <c r="D45" s="281"/>
      <c r="E45" s="281"/>
      <c r="F45" s="275">
        <f>'A. HTT General'!G144</f>
        <v>0.99920695040323637</v>
      </c>
      <c r="G45" s="275"/>
      <c r="H45" s="299"/>
      <c r="I45" s="299"/>
    </row>
    <row r="46" spans="1:9" x14ac:dyDescent="0.25">
      <c r="B46" s="254"/>
      <c r="C46" s="281" t="s">
        <v>204</v>
      </c>
      <c r="D46" s="281"/>
      <c r="E46" s="281"/>
      <c r="F46" s="275">
        <f>'A. HTT General'!G138</f>
        <v>7.9304959676356433E-4</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2904.9162708468489</v>
      </c>
      <c r="D64" s="307">
        <v>7.4986423184359623</v>
      </c>
      <c r="E64" s="307">
        <v>0</v>
      </c>
      <c r="F64" s="307">
        <v>20.021397315720986</v>
      </c>
      <c r="G64" s="307">
        <v>94.713685524722862</v>
      </c>
      <c r="H64" s="307">
        <v>0</v>
      </c>
      <c r="I64" s="307">
        <v>0</v>
      </c>
      <c r="J64" s="307">
        <v>0</v>
      </c>
      <c r="K64" s="307">
        <v>0</v>
      </c>
    </row>
    <row r="65" spans="1:11" x14ac:dyDescent="0.25">
      <c r="A65" s="267" t="s">
        <v>2846</v>
      </c>
      <c r="B65" s="306" t="s">
        <v>2641</v>
      </c>
      <c r="C65" s="307">
        <v>1208.322307277936</v>
      </c>
      <c r="D65" s="307">
        <v>25.043753098819185</v>
      </c>
      <c r="E65" s="307">
        <v>11.243293851038166</v>
      </c>
      <c r="F65" s="307">
        <v>47.869610838651077</v>
      </c>
      <c r="G65" s="307">
        <v>134.22775170467514</v>
      </c>
      <c r="H65" s="307">
        <v>5.3527582106819196</v>
      </c>
      <c r="I65" s="307">
        <v>2.3862371148173387</v>
      </c>
      <c r="J65" s="307">
        <v>0</v>
      </c>
      <c r="K65" s="307">
        <v>0</v>
      </c>
    </row>
    <row r="66" spans="1:11" x14ac:dyDescent="0.25">
      <c r="A66" s="267" t="s">
        <v>2847</v>
      </c>
      <c r="B66" s="306" t="s">
        <v>2642</v>
      </c>
      <c r="C66" s="307">
        <v>251.08128214547386</v>
      </c>
      <c r="D66" s="307">
        <v>4.9374992111145941</v>
      </c>
      <c r="E66" s="307">
        <v>0</v>
      </c>
      <c r="F66" s="307">
        <v>0</v>
      </c>
      <c r="G66" s="307">
        <v>17.30466753268815</v>
      </c>
      <c r="H66" s="307">
        <v>0</v>
      </c>
      <c r="I66" s="307">
        <v>10.177406921834889</v>
      </c>
      <c r="J66" s="307">
        <v>0</v>
      </c>
      <c r="K66" s="307">
        <v>0</v>
      </c>
    </row>
    <row r="67" spans="1:11" x14ac:dyDescent="0.25">
      <c r="B67" s="306" t="s">
        <v>139</v>
      </c>
      <c r="C67" s="307">
        <f t="shared" ref="C67:K67" si="0">SUM(C64:C66)</f>
        <v>4364.3198602702587</v>
      </c>
      <c r="D67" s="307">
        <f t="shared" si="0"/>
        <v>37.479894628369742</v>
      </c>
      <c r="E67" s="307">
        <f t="shared" si="0"/>
        <v>11.243293851038166</v>
      </c>
      <c r="F67" s="307">
        <f t="shared" si="0"/>
        <v>67.891008154372059</v>
      </c>
      <c r="G67" s="307">
        <f t="shared" si="0"/>
        <v>246.24610476208613</v>
      </c>
      <c r="H67" s="307">
        <f t="shared" si="0"/>
        <v>5.3527582106819196</v>
      </c>
      <c r="I67" s="307">
        <f t="shared" si="0"/>
        <v>12.563644036652228</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90.115951210047996</v>
      </c>
      <c r="D71" s="307">
        <v>37.479894628369735</v>
      </c>
      <c r="E71" s="307">
        <v>1.5843180336223377</v>
      </c>
      <c r="F71" s="307">
        <v>57.28886711122594</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494.8304175160643</v>
      </c>
      <c r="D73" s="307">
        <v>0</v>
      </c>
      <c r="E73" s="307">
        <v>9.6589758174158273</v>
      </c>
      <c r="F73" s="307">
        <v>0</v>
      </c>
      <c r="G73" s="307">
        <v>5.3159358655248781</v>
      </c>
      <c r="H73" s="307">
        <v>0</v>
      </c>
      <c r="I73" s="307">
        <v>0</v>
      </c>
      <c r="J73" s="307">
        <v>0</v>
      </c>
      <c r="K73" s="307">
        <v>0</v>
      </c>
    </row>
    <row r="74" spans="1:11" x14ac:dyDescent="0.25">
      <c r="A74" s="267" t="s">
        <v>2851</v>
      </c>
      <c r="B74" s="309" t="s">
        <v>2240</v>
      </c>
      <c r="C74" s="406">
        <v>3779.3734915441432</v>
      </c>
      <c r="D74" s="406">
        <v>0</v>
      </c>
      <c r="E74" s="406">
        <v>0</v>
      </c>
      <c r="F74" s="406">
        <v>10.602141043146117</v>
      </c>
      <c r="G74" s="406">
        <v>240.93016889656118</v>
      </c>
      <c r="H74" s="406">
        <v>5.3527582106819196</v>
      </c>
      <c r="I74" s="307">
        <v>12.563644036652226</v>
      </c>
      <c r="J74" s="307">
        <v>0</v>
      </c>
      <c r="K74" s="307">
        <v>0</v>
      </c>
    </row>
    <row r="75" spans="1:11" x14ac:dyDescent="0.25">
      <c r="B75" s="306" t="s">
        <v>139</v>
      </c>
      <c r="C75" s="307">
        <f t="shared" ref="C75:I75" si="1">SUM(C71:C74)</f>
        <v>4364.319860270256</v>
      </c>
      <c r="D75" s="307">
        <f t="shared" si="1"/>
        <v>37.479894628369735</v>
      </c>
      <c r="E75" s="307">
        <f t="shared" si="1"/>
        <v>11.243293851038166</v>
      </c>
      <c r="F75" s="307">
        <f t="shared" si="1"/>
        <v>67.891008154372059</v>
      </c>
      <c r="G75" s="307">
        <f t="shared" si="1"/>
        <v>246.24610476208608</v>
      </c>
      <c r="H75" s="307">
        <f t="shared" si="1"/>
        <v>5.3527582106819196</v>
      </c>
      <c r="I75" s="307">
        <f t="shared" si="1"/>
        <v>12.563644036652226</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88.359328294395027</v>
      </c>
      <c r="D79" s="307">
        <v>93.172203477756383</v>
      </c>
      <c r="E79" s="307">
        <v>4.9374992111145941</v>
      </c>
      <c r="F79" s="307">
        <f>SUM(C79:E79)</f>
        <v>186.46903098326601</v>
      </c>
    </row>
    <row r="80" spans="1:11" x14ac:dyDescent="0.25">
      <c r="A80" s="267" t="s">
        <v>2853</v>
      </c>
      <c r="B80" s="306" t="s">
        <v>2646</v>
      </c>
      <c r="C80" s="307">
        <v>0</v>
      </c>
      <c r="D80" s="307">
        <v>0</v>
      </c>
      <c r="E80" s="307">
        <v>0</v>
      </c>
      <c r="F80" s="307">
        <f>SUM(C80:E80)</f>
        <v>0</v>
      </c>
    </row>
    <row r="81" spans="1:11" x14ac:dyDescent="0.25">
      <c r="A81" s="267" t="s">
        <v>2854</v>
      </c>
      <c r="B81" s="306" t="s">
        <v>2239</v>
      </c>
      <c r="C81" s="307">
        <v>459.59888902211696</v>
      </c>
      <c r="D81" s="307">
        <v>50.206440176887966</v>
      </c>
      <c r="E81" s="307">
        <v>0</v>
      </c>
      <c r="F81" s="307">
        <f t="shared" ref="F81:F82" si="2">SUM(C81:E81)</f>
        <v>509.80532919900492</v>
      </c>
    </row>
    <row r="82" spans="1:11" ht="15" customHeight="1" x14ac:dyDescent="0.25">
      <c r="A82" s="267" t="s">
        <v>2855</v>
      </c>
      <c r="B82" s="309" t="s">
        <v>2240</v>
      </c>
      <c r="C82" s="307">
        <v>2479.1917786892168</v>
      </c>
      <c r="D82" s="307">
        <v>1291.067068441974</v>
      </c>
      <c r="E82" s="307">
        <v>278.56335659999695</v>
      </c>
      <c r="F82" s="307">
        <f t="shared" si="2"/>
        <v>4048.822203731188</v>
      </c>
    </row>
    <row r="83" spans="1:11" x14ac:dyDescent="0.25">
      <c r="B83" s="306" t="s">
        <v>139</v>
      </c>
      <c r="C83" s="307">
        <f>SUM(C79:C82)</f>
        <v>3027.149996005729</v>
      </c>
      <c r="D83" s="307">
        <f t="shared" ref="D83:E83" si="3">SUM(D79:D82)</f>
        <v>1434.4457120966183</v>
      </c>
      <c r="E83" s="307">
        <f t="shared" si="3"/>
        <v>283.50085581111153</v>
      </c>
      <c r="F83" s="307">
        <f>SUM(F79:F82)</f>
        <v>4745.0965639134592</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4745.0965639134592</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8993.1100388999948</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11408</v>
      </c>
      <c r="D11" s="343">
        <v>728</v>
      </c>
      <c r="E11" s="343">
        <v>394</v>
      </c>
      <c r="F11" s="343">
        <v>117</v>
      </c>
      <c r="G11" s="343">
        <v>406</v>
      </c>
      <c r="H11" s="343">
        <v>73</v>
      </c>
      <c r="I11" s="343">
        <v>404</v>
      </c>
      <c r="J11" s="343">
        <v>225</v>
      </c>
      <c r="K11" s="343">
        <v>157</v>
      </c>
      <c r="L11" s="343">
        <v>15</v>
      </c>
      <c r="M11" s="344">
        <f>SUM(C11:L11)</f>
        <v>13927</v>
      </c>
    </row>
    <row r="12" spans="1:13" x14ac:dyDescent="0.25">
      <c r="B12" s="345" t="s">
        <v>2684</v>
      </c>
      <c r="C12" s="346">
        <f>C11/$M$11</f>
        <v>0.81912831191211322</v>
      </c>
      <c r="D12" s="346">
        <f t="shared" ref="D12:L12" si="0">D11/$M$11</f>
        <v>5.2272564084153081E-2</v>
      </c>
      <c r="E12" s="346">
        <f t="shared" si="0"/>
        <v>2.8290371221368564E-2</v>
      </c>
      <c r="F12" s="346">
        <f t="shared" si="0"/>
        <v>8.4009477992388892E-3</v>
      </c>
      <c r="G12" s="346">
        <f t="shared" si="0"/>
        <v>2.9152006893085374E-2</v>
      </c>
      <c r="H12" s="346">
        <f t="shared" si="0"/>
        <v>5.2416170029439216E-3</v>
      </c>
      <c r="I12" s="346">
        <f t="shared" si="0"/>
        <v>2.9008400947799239E-2</v>
      </c>
      <c r="J12" s="346">
        <f t="shared" si="0"/>
        <v>1.615566884469017E-2</v>
      </c>
      <c r="K12" s="346">
        <f t="shared" si="0"/>
        <v>1.1273066704961586E-2</v>
      </c>
      <c r="L12" s="346">
        <f t="shared" si="0"/>
        <v>1.0770445896460114E-3</v>
      </c>
      <c r="M12" s="347">
        <f>SUM(C12:L12)</f>
        <v>0.99999999999999989</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4109.6699967099976</v>
      </c>
      <c r="D18" s="343">
        <v>174.9574080299999</v>
      </c>
      <c r="E18" s="343">
        <v>151.78019174999997</v>
      </c>
      <c r="F18" s="343">
        <v>739.07998601000008</v>
      </c>
      <c r="G18" s="343">
        <v>235.5580388799996</v>
      </c>
      <c r="H18" s="343">
        <v>3117.6262980200027</v>
      </c>
      <c r="I18" s="343">
        <v>196.18480479000002</v>
      </c>
      <c r="J18" s="343">
        <v>134.16392574000002</v>
      </c>
      <c r="K18" s="343">
        <v>128.41763932000009</v>
      </c>
      <c r="L18" s="343">
        <v>5.6717496500000015</v>
      </c>
      <c r="M18" s="351">
        <f>SUM(C18:L18)</f>
        <v>8993.1100389000003</v>
      </c>
    </row>
    <row r="19" spans="1:14" x14ac:dyDescent="0.25">
      <c r="B19" s="345" t="s">
        <v>2684</v>
      </c>
      <c r="C19" s="346">
        <f t="shared" ref="C19:L19" si="1">C18/$M$18</f>
        <v>0.45697984111541856</v>
      </c>
      <c r="D19" s="346">
        <f t="shared" si="1"/>
        <v>1.9454605500568295E-2</v>
      </c>
      <c r="E19" s="346">
        <f t="shared" si="1"/>
        <v>1.6877386253862082E-2</v>
      </c>
      <c r="F19" s="346">
        <f t="shared" si="1"/>
        <v>8.2182913676479522E-2</v>
      </c>
      <c r="G19" s="346">
        <f t="shared" si="1"/>
        <v>2.6193167642905E-2</v>
      </c>
      <c r="H19" s="346">
        <f t="shared" si="1"/>
        <v>0.34666831435783674</v>
      </c>
      <c r="I19" s="346">
        <f t="shared" si="1"/>
        <v>2.1815012152792086E-2</v>
      </c>
      <c r="J19" s="346">
        <f t="shared" si="1"/>
        <v>1.4918523754259588E-2</v>
      </c>
      <c r="K19" s="346">
        <f t="shared" si="1"/>
        <v>1.4279558324597971E-2</v>
      </c>
      <c r="L19" s="346">
        <f t="shared" si="1"/>
        <v>6.3067722128014195E-4</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4752.4949488799948</v>
      </c>
      <c r="D26" s="343">
        <v>370.85011502000003</v>
      </c>
      <c r="E26" s="343">
        <v>583.35482693000017</v>
      </c>
      <c r="F26" s="343">
        <v>254.33614807000001</v>
      </c>
      <c r="G26" s="343">
        <v>188.899</v>
      </c>
      <c r="H26" s="343">
        <v>2843.1750000000002</v>
      </c>
      <c r="I26" s="351">
        <f>SUM(C26:H26)</f>
        <v>8993.1100388999948</v>
      </c>
    </row>
    <row r="27" spans="1:14" x14ac:dyDescent="0.25">
      <c r="B27" s="345" t="s">
        <v>2684</v>
      </c>
      <c r="C27" s="346">
        <f t="shared" ref="C27:H27" si="2">C26/$I$26</f>
        <v>0.52845955718577009</v>
      </c>
      <c r="D27" s="346">
        <f t="shared" si="2"/>
        <v>4.1237137477010244E-2</v>
      </c>
      <c r="E27" s="346">
        <f t="shared" si="2"/>
        <v>6.486686189835103E-2</v>
      </c>
      <c r="F27" s="346">
        <f t="shared" si="2"/>
        <v>2.8281222732721004E-2</v>
      </c>
      <c r="G27" s="346">
        <f t="shared" si="2"/>
        <v>2.10048580727814E-2</v>
      </c>
      <c r="H27" s="346">
        <f t="shared" si="2"/>
        <v>0.31615036263336627</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2762.8713440212409</v>
      </c>
      <c r="D11" s="363">
        <v>1054.1455873185835</v>
      </c>
      <c r="E11" s="363">
        <v>231.71171776735846</v>
      </c>
      <c r="F11" s="363">
        <v>26.948878558624184</v>
      </c>
      <c r="G11" s="363">
        <v>13.352411503596459</v>
      </c>
      <c r="H11" s="363">
        <v>4.337815247154146</v>
      </c>
      <c r="I11" s="363">
        <v>3.3335326141026136</v>
      </c>
      <c r="J11" s="363">
        <v>2.4432563246766121</v>
      </c>
      <c r="K11" s="363">
        <v>1.8153596434413963</v>
      </c>
      <c r="L11" s="363">
        <v>8.5990549012094117</v>
      </c>
      <c r="M11" s="254"/>
      <c r="N11" s="364">
        <f>SUM(C11:M11)</f>
        <v>4109.5589578999879</v>
      </c>
      <c r="P11" s="365"/>
    </row>
    <row r="12" spans="1:16" x14ac:dyDescent="0.25">
      <c r="A12" s="267" t="s">
        <v>2861</v>
      </c>
      <c r="B12" s="362" t="s">
        <v>2678</v>
      </c>
      <c r="C12" s="363">
        <v>139.31085133957296</v>
      </c>
      <c r="D12" s="363">
        <v>32.250564491399196</v>
      </c>
      <c r="E12" s="363">
        <v>2.6525039975615186</v>
      </c>
      <c r="F12" s="363">
        <v>0.23463795683190367</v>
      </c>
      <c r="G12" s="363">
        <v>0.17051750215816164</v>
      </c>
      <c r="H12" s="363">
        <v>7.2121802345240182E-2</v>
      </c>
      <c r="I12" s="363">
        <v>5.709855692867221E-2</v>
      </c>
      <c r="J12" s="363">
        <v>3.504318537765308E-2</v>
      </c>
      <c r="K12" s="363">
        <v>3.504318537765308E-2</v>
      </c>
      <c r="L12" s="363">
        <v>0.13902601244693846</v>
      </c>
      <c r="M12" s="254"/>
      <c r="N12" s="364">
        <f t="shared" ref="N12:N22" si="0">SUM(C12:M12)</f>
        <v>174.9574080299999</v>
      </c>
      <c r="P12" s="365"/>
    </row>
    <row r="13" spans="1:16" x14ac:dyDescent="0.25">
      <c r="A13" s="267" t="s">
        <v>2863</v>
      </c>
      <c r="B13" s="362" t="s">
        <v>2679</v>
      </c>
      <c r="C13" s="363">
        <v>112.53747242924398</v>
      </c>
      <c r="D13" s="363">
        <v>20.428491155811919</v>
      </c>
      <c r="E13" s="363">
        <v>9.5441948777650509</v>
      </c>
      <c r="F13" s="363">
        <v>4.8373840598535534</v>
      </c>
      <c r="G13" s="363">
        <v>0.94701072421738508</v>
      </c>
      <c r="H13" s="363">
        <v>1.1251006073648648</v>
      </c>
      <c r="I13" s="363">
        <v>0.36323538736486483</v>
      </c>
      <c r="J13" s="363">
        <v>3.5373577364864864E-2</v>
      </c>
      <c r="K13" s="363">
        <v>1.0190975289250361</v>
      </c>
      <c r="L13" s="363">
        <v>0.94283140208847749</v>
      </c>
      <c r="M13" s="254"/>
      <c r="N13" s="364">
        <f t="shared" si="0"/>
        <v>151.78019174999997</v>
      </c>
      <c r="P13" s="365"/>
    </row>
    <row r="14" spans="1:16" x14ac:dyDescent="0.25">
      <c r="A14" s="267" t="s">
        <v>2860</v>
      </c>
      <c r="B14" s="362" t="s">
        <v>2680</v>
      </c>
      <c r="C14" s="363">
        <v>397.67218956530024</v>
      </c>
      <c r="D14" s="363">
        <v>215.01879214908075</v>
      </c>
      <c r="E14" s="363">
        <v>86.598109258193233</v>
      </c>
      <c r="F14" s="363">
        <v>19.696728053321127</v>
      </c>
      <c r="G14" s="363">
        <v>12.323314423670151</v>
      </c>
      <c r="H14" s="363">
        <v>3.1296415093735375</v>
      </c>
      <c r="I14" s="363">
        <v>2.0858473728244027</v>
      </c>
      <c r="J14" s="363">
        <v>1.9075949452908938</v>
      </c>
      <c r="K14" s="363">
        <v>0.64776873294567905</v>
      </c>
      <c r="L14" s="363">
        <v>0</v>
      </c>
      <c r="M14" s="254"/>
      <c r="N14" s="364">
        <f t="shared" si="0"/>
        <v>739.07998601000008</v>
      </c>
      <c r="P14" s="365"/>
    </row>
    <row r="15" spans="1:16" x14ac:dyDescent="0.25">
      <c r="A15" s="267" t="s">
        <v>2864</v>
      </c>
      <c r="B15" s="362" t="s">
        <v>2681</v>
      </c>
      <c r="C15" s="363">
        <v>145.59269304395937</v>
      </c>
      <c r="D15" s="363">
        <v>62.998217932045314</v>
      </c>
      <c r="E15" s="363">
        <v>21.212095965313317</v>
      </c>
      <c r="F15" s="363">
        <v>2.6921435702076382</v>
      </c>
      <c r="G15" s="363">
        <v>1.2218939352602973</v>
      </c>
      <c r="H15" s="363">
        <v>0.46900594658728861</v>
      </c>
      <c r="I15" s="363">
        <v>0.35235870039933198</v>
      </c>
      <c r="J15" s="363">
        <v>0.23334543304401498</v>
      </c>
      <c r="K15" s="363">
        <v>0.20268945404298147</v>
      </c>
      <c r="L15" s="363">
        <v>0.5835948991403711</v>
      </c>
      <c r="M15" s="254"/>
      <c r="N15" s="364">
        <f t="shared" si="0"/>
        <v>235.55803887999991</v>
      </c>
      <c r="P15" s="365"/>
    </row>
    <row r="16" spans="1:16" ht="30" x14ac:dyDescent="0.25">
      <c r="A16" s="267" t="s">
        <v>2865</v>
      </c>
      <c r="B16" s="362" t="s">
        <v>2686</v>
      </c>
      <c r="C16" s="363">
        <v>1359.3135223699021</v>
      </c>
      <c r="D16" s="363">
        <v>1149.9482851960454</v>
      </c>
      <c r="E16" s="363">
        <v>490.76159499264327</v>
      </c>
      <c r="F16" s="363">
        <v>88.56618408976523</v>
      </c>
      <c r="G16" s="363">
        <v>29.036711371643399</v>
      </c>
      <c r="H16" s="363">
        <v>0</v>
      </c>
      <c r="I16" s="363">
        <v>0</v>
      </c>
      <c r="J16" s="363">
        <v>0</v>
      </c>
      <c r="K16" s="363">
        <v>0</v>
      </c>
      <c r="L16" s="363">
        <v>0</v>
      </c>
      <c r="M16" s="254"/>
      <c r="N16" s="364">
        <f t="shared" si="0"/>
        <v>3117.626298019999</v>
      </c>
      <c r="P16" s="365"/>
    </row>
    <row r="17" spans="1:16" x14ac:dyDescent="0.25">
      <c r="A17" s="267" t="s">
        <v>2862</v>
      </c>
      <c r="B17" s="362" t="s">
        <v>2682</v>
      </c>
      <c r="C17" s="363">
        <v>149.53419258785232</v>
      </c>
      <c r="D17" s="363">
        <v>28.370389494907258</v>
      </c>
      <c r="E17" s="363">
        <v>6.3920185583686564</v>
      </c>
      <c r="F17" s="363">
        <v>2.3322761051880168</v>
      </c>
      <c r="G17" s="363">
        <v>2.1104526482420582</v>
      </c>
      <c r="H17" s="363">
        <v>0.69923204965988595</v>
      </c>
      <c r="I17" s="363">
        <v>0.69374127901465488</v>
      </c>
      <c r="J17" s="363">
        <v>0.67668833740181755</v>
      </c>
      <c r="K17" s="363">
        <v>0.67668833740181755</v>
      </c>
      <c r="L17" s="363">
        <v>4.6991253919636486</v>
      </c>
      <c r="M17" s="254"/>
      <c r="N17" s="364">
        <f t="shared" si="0"/>
        <v>196.18480479000016</v>
      </c>
      <c r="P17" s="365"/>
    </row>
    <row r="18" spans="1:16" x14ac:dyDescent="0.25">
      <c r="A18" s="267" t="s">
        <v>2866</v>
      </c>
      <c r="B18" s="362" t="s">
        <v>2700</v>
      </c>
      <c r="C18" s="363">
        <v>123.70983040021159</v>
      </c>
      <c r="D18" s="363">
        <v>7.5595522848130612</v>
      </c>
      <c r="E18" s="363">
        <v>2.8702756992980394</v>
      </c>
      <c r="F18" s="363">
        <v>7.4781656773263644E-3</v>
      </c>
      <c r="G18" s="363">
        <v>0</v>
      </c>
      <c r="H18" s="363">
        <v>1.6789189999999999E-2</v>
      </c>
      <c r="I18" s="363">
        <v>0</v>
      </c>
      <c r="J18" s="363">
        <v>0</v>
      </c>
      <c r="K18" s="363">
        <v>0</v>
      </c>
      <c r="L18" s="363">
        <v>0</v>
      </c>
      <c r="M18" s="254"/>
      <c r="N18" s="364">
        <f t="shared" si="0"/>
        <v>134.16392574000002</v>
      </c>
      <c r="P18" s="365"/>
    </row>
    <row r="19" spans="1:16" ht="30" x14ac:dyDescent="0.25">
      <c r="A19" s="267" t="s">
        <v>2867</v>
      </c>
      <c r="B19" s="362" t="s">
        <v>2701</v>
      </c>
      <c r="C19" s="363">
        <v>88.765523853159678</v>
      </c>
      <c r="D19" s="363">
        <v>31.515151780077254</v>
      </c>
      <c r="E19" s="363">
        <v>2.1973019258265203</v>
      </c>
      <c r="F19" s="363">
        <v>1.1991496668270096</v>
      </c>
      <c r="G19" s="363">
        <v>1.1991496668270096</v>
      </c>
      <c r="H19" s="363">
        <v>0.59957483341350482</v>
      </c>
      <c r="I19" s="363">
        <v>0.59957483341350482</v>
      </c>
      <c r="J19" s="363">
        <v>0.25908561489587234</v>
      </c>
      <c r="K19" s="363">
        <v>0.22759183138626105</v>
      </c>
      <c r="L19" s="363">
        <v>1.8555353141733699</v>
      </c>
      <c r="M19" s="254"/>
      <c r="N19" s="364">
        <f t="shared" si="0"/>
        <v>128.41763931999998</v>
      </c>
      <c r="P19" s="365"/>
    </row>
    <row r="20" spans="1:16" x14ac:dyDescent="0.25">
      <c r="A20" s="267" t="s">
        <v>2868</v>
      </c>
      <c r="B20" s="362" t="s">
        <v>137</v>
      </c>
      <c r="C20" s="363">
        <v>5.6380304871130393</v>
      </c>
      <c r="D20" s="363">
        <v>3.37191628869625E-2</v>
      </c>
      <c r="E20" s="363">
        <v>0</v>
      </c>
      <c r="F20" s="363">
        <v>0</v>
      </c>
      <c r="G20" s="363">
        <v>0</v>
      </c>
      <c r="H20" s="363">
        <v>0</v>
      </c>
      <c r="I20" s="363">
        <v>0</v>
      </c>
      <c r="J20" s="363">
        <v>0</v>
      </c>
      <c r="K20" s="363">
        <v>0</v>
      </c>
      <c r="L20" s="363">
        <v>0</v>
      </c>
      <c r="M20" s="254"/>
      <c r="N20" s="364">
        <f t="shared" si="0"/>
        <v>5.6717496500000015</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5284.9456500975566</v>
      </c>
      <c r="D22" s="368">
        <f t="shared" si="1"/>
        <v>2602.2687509656503</v>
      </c>
      <c r="E22" s="368">
        <f t="shared" si="1"/>
        <v>853.93981304232818</v>
      </c>
      <c r="F22" s="368">
        <f t="shared" si="1"/>
        <v>146.51486022629598</v>
      </c>
      <c r="G22" s="368">
        <f t="shared" si="1"/>
        <v>60.361461775614927</v>
      </c>
      <c r="H22" s="368">
        <f t="shared" si="1"/>
        <v>10.449281185898467</v>
      </c>
      <c r="I22" s="368">
        <f t="shared" si="1"/>
        <v>7.4853887440480458</v>
      </c>
      <c r="J22" s="368">
        <f t="shared" si="1"/>
        <v>5.590387418051729</v>
      </c>
      <c r="K22" s="368">
        <f t="shared" si="1"/>
        <v>4.6242387135208247</v>
      </c>
      <c r="L22" s="368">
        <f t="shared" si="1"/>
        <v>16.819167921022217</v>
      </c>
      <c r="M22" s="254"/>
      <c r="N22" s="364">
        <f t="shared" si="0"/>
        <v>8992.9990000899888</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0.67230361513856629</v>
      </c>
      <c r="D33" s="370">
        <f t="shared" si="2"/>
        <v>0.25651063730139523</v>
      </c>
      <c r="E33" s="370">
        <f t="shared" si="2"/>
        <v>5.6383597398433405E-2</v>
      </c>
      <c r="F33" s="370">
        <f t="shared" si="2"/>
        <v>6.5576084525613525E-3</v>
      </c>
      <c r="G33" s="370">
        <f t="shared" si="2"/>
        <v>3.2491105834918182E-3</v>
      </c>
      <c r="H33" s="370">
        <f t="shared" si="2"/>
        <v>1.0555427703051615E-3</v>
      </c>
      <c r="I33" s="370">
        <f t="shared" si="2"/>
        <v>8.1116554069492436E-4</v>
      </c>
      <c r="J33" s="370">
        <f t="shared" si="2"/>
        <v>5.9453005777659711E-4</v>
      </c>
      <c r="K33" s="370">
        <f t="shared" si="2"/>
        <v>4.4174074688760692E-4</v>
      </c>
      <c r="L33" s="370">
        <f>L11/$N$11</f>
        <v>2.092452009887598E-3</v>
      </c>
      <c r="M33" s="254"/>
      <c r="N33" s="371"/>
    </row>
    <row r="34" spans="2:14" x14ac:dyDescent="0.25">
      <c r="B34" s="362" t="s">
        <v>2678</v>
      </c>
      <c r="C34" s="370">
        <f t="shared" ref="C34:L34" si="3">C12/$N$12</f>
        <v>0.79625580253043859</v>
      </c>
      <c r="D34" s="370">
        <f t="shared" si="3"/>
        <v>0.18433380360704246</v>
      </c>
      <c r="E34" s="370">
        <f t="shared" si="3"/>
        <v>1.5160855590102789E-2</v>
      </c>
      <c r="F34" s="370">
        <f t="shared" si="3"/>
        <v>1.3411147288582964E-3</v>
      </c>
      <c r="G34" s="370">
        <f t="shared" si="3"/>
        <v>9.7462293296505088E-4</v>
      </c>
      <c r="H34" s="370">
        <f t="shared" si="3"/>
        <v>4.1222491323644598E-4</v>
      </c>
      <c r="I34" s="370">
        <f t="shared" si="3"/>
        <v>3.2635689778212499E-4</v>
      </c>
      <c r="J34" s="370">
        <f t="shared" si="3"/>
        <v>2.0029552204868189E-4</v>
      </c>
      <c r="K34" s="370">
        <f t="shared" si="3"/>
        <v>2.0029552204868189E-4</v>
      </c>
      <c r="L34" s="370">
        <f t="shared" si="3"/>
        <v>7.9462775547691996E-4</v>
      </c>
      <c r="M34" s="254"/>
      <c r="N34" s="371"/>
    </row>
    <row r="35" spans="2:14" ht="19.5" customHeight="1" x14ac:dyDescent="0.25">
      <c r="B35" s="362" t="s">
        <v>2679</v>
      </c>
      <c r="C35" s="370">
        <f t="shared" ref="C35:L35" si="4">C13/$N$13</f>
        <v>0.74145032452328552</v>
      </c>
      <c r="D35" s="370">
        <f t="shared" si="4"/>
        <v>0.13459260342390444</v>
      </c>
      <c r="E35" s="370">
        <f t="shared" si="4"/>
        <v>6.2881689420220752E-2</v>
      </c>
      <c r="F35" s="370">
        <f t="shared" si="4"/>
        <v>3.18709839807114E-2</v>
      </c>
      <c r="G35" s="370">
        <f t="shared" si="4"/>
        <v>6.2393564884752842E-3</v>
      </c>
      <c r="H35" s="370">
        <f t="shared" si="4"/>
        <v>7.4126972327063561E-3</v>
      </c>
      <c r="I35" s="370">
        <f t="shared" si="4"/>
        <v>2.3931672715446078E-3</v>
      </c>
      <c r="J35" s="370">
        <f t="shared" si="4"/>
        <v>2.3305793039930635E-4</v>
      </c>
      <c r="K35" s="370">
        <f t="shared" si="4"/>
        <v>6.7142985996724198E-3</v>
      </c>
      <c r="L35" s="370">
        <f t="shared" si="4"/>
        <v>6.2118211290800905E-3</v>
      </c>
      <c r="M35" s="254"/>
      <c r="N35" s="371"/>
    </row>
    <row r="36" spans="2:14" x14ac:dyDescent="0.25">
      <c r="B36" s="362" t="s">
        <v>2680</v>
      </c>
      <c r="C36" s="370">
        <f t="shared" ref="C36:L36" si="5">C14/$N$14</f>
        <v>0.53806380512639074</v>
      </c>
      <c r="D36" s="370">
        <f t="shared" si="5"/>
        <v>0.29092763465275523</v>
      </c>
      <c r="E36" s="370">
        <f t="shared" si="5"/>
        <v>0.11717014517698159</v>
      </c>
      <c r="F36" s="370">
        <f t="shared" si="5"/>
        <v>2.665033342284907E-2</v>
      </c>
      <c r="G36" s="370">
        <f t="shared" si="5"/>
        <v>1.6673857575549896E-2</v>
      </c>
      <c r="H36" s="370">
        <f t="shared" si="5"/>
        <v>4.2345098888000362E-3</v>
      </c>
      <c r="I36" s="370">
        <f t="shared" si="5"/>
        <v>2.8222214270542841E-3</v>
      </c>
      <c r="J36" s="370">
        <f t="shared" si="5"/>
        <v>2.5810399163820451E-3</v>
      </c>
      <c r="K36" s="370">
        <f t="shared" si="5"/>
        <v>8.7645281323707014E-4</v>
      </c>
      <c r="L36" s="370">
        <f t="shared" si="5"/>
        <v>0</v>
      </c>
      <c r="M36" s="254"/>
      <c r="N36" s="371"/>
    </row>
    <row r="37" spans="2:14" x14ac:dyDescent="0.25">
      <c r="B37" s="362" t="s">
        <v>2681</v>
      </c>
      <c r="C37" s="370">
        <f t="shared" ref="C37:L37" si="6">C15/$N$15</f>
        <v>0.61807567144048314</v>
      </c>
      <c r="D37" s="370">
        <f t="shared" si="6"/>
        <v>0.26744244531658046</v>
      </c>
      <c r="E37" s="370">
        <f t="shared" si="6"/>
        <v>9.0050401447429998E-2</v>
      </c>
      <c r="F37" s="370">
        <f t="shared" si="6"/>
        <v>1.1428790895899307E-2</v>
      </c>
      <c r="G37" s="370">
        <f t="shared" si="6"/>
        <v>5.1872308882770311E-3</v>
      </c>
      <c r="H37" s="370">
        <f t="shared" si="6"/>
        <v>1.9910419904039609E-3</v>
      </c>
      <c r="I37" s="370">
        <f t="shared" si="6"/>
        <v>1.495846637519485E-3</v>
      </c>
      <c r="J37" s="370">
        <f t="shared" si="6"/>
        <v>9.906069610423607E-4</v>
      </c>
      <c r="K37" s="370">
        <f t="shared" si="6"/>
        <v>8.6046502597280218E-4</v>
      </c>
      <c r="L37" s="370">
        <f t="shared" si="6"/>
        <v>2.4774993963915248E-3</v>
      </c>
      <c r="M37" s="254"/>
      <c r="N37" s="371"/>
    </row>
    <row r="38" spans="2:14" ht="30" x14ac:dyDescent="0.25">
      <c r="B38" s="362" t="s">
        <v>2686</v>
      </c>
      <c r="C38" s="370">
        <f t="shared" ref="C38:L38" si="7">C16/$N$16</f>
        <v>0.43600912759595356</v>
      </c>
      <c r="D38" s="370">
        <f t="shared" si="7"/>
        <v>0.36885379300475374</v>
      </c>
      <c r="E38" s="370">
        <f t="shared" si="7"/>
        <v>0.15741514475430407</v>
      </c>
      <c r="F38" s="370">
        <f t="shared" si="7"/>
        <v>2.8408210485654908E-2</v>
      </c>
      <c r="G38" s="370">
        <f t="shared" si="7"/>
        <v>9.3137241593338436E-3</v>
      </c>
      <c r="H38" s="370">
        <f t="shared" si="7"/>
        <v>0</v>
      </c>
      <c r="I38" s="370">
        <f t="shared" si="7"/>
        <v>0</v>
      </c>
      <c r="J38" s="370">
        <f t="shared" si="7"/>
        <v>0</v>
      </c>
      <c r="K38" s="370">
        <f t="shared" si="7"/>
        <v>0</v>
      </c>
      <c r="L38" s="370">
        <f t="shared" si="7"/>
        <v>0</v>
      </c>
      <c r="M38" s="254"/>
      <c r="N38" s="371"/>
    </row>
    <row r="39" spans="2:14" x14ac:dyDescent="0.25">
      <c r="B39" s="362" t="s">
        <v>2682</v>
      </c>
      <c r="C39" s="370">
        <f>C17/$N$17</f>
        <v>0.76221087942012877</v>
      </c>
      <c r="D39" s="370">
        <f>D17/$N$17</f>
        <v>0.14461053456854342</v>
      </c>
      <c r="E39" s="370">
        <f>E17/$N$17</f>
        <v>3.2581618975082147E-2</v>
      </c>
      <c r="F39" s="370">
        <f>F17/$N$16</f>
        <v>7.4809354369035274E-4</v>
      </c>
      <c r="G39" s="370">
        <f t="shared" ref="G39:L39" si="8">G17/$N$17</f>
        <v>1.0757472529542365E-2</v>
      </c>
      <c r="H39" s="370">
        <f t="shared" si="8"/>
        <v>3.5641498861665503E-3</v>
      </c>
      <c r="I39" s="370">
        <f t="shared" si="8"/>
        <v>3.536162139352476E-3</v>
      </c>
      <c r="J39" s="370">
        <f t="shared" si="8"/>
        <v>3.4492392931560487E-3</v>
      </c>
      <c r="K39" s="370">
        <f t="shared" si="8"/>
        <v>3.4492392931560487E-3</v>
      </c>
      <c r="L39" s="370">
        <f t="shared" si="8"/>
        <v>2.395254513719184E-2</v>
      </c>
      <c r="M39" s="254"/>
      <c r="N39" s="371"/>
    </row>
    <row r="40" spans="2:14" x14ac:dyDescent="0.25">
      <c r="B40" s="362" t="s">
        <v>2700</v>
      </c>
      <c r="C40" s="370">
        <f>C18/$N$18</f>
        <v>0.92207968511559724</v>
      </c>
      <c r="D40" s="370">
        <f>D18/$N$18</f>
        <v>5.6345640179484062E-2</v>
      </c>
      <c r="E40" s="370">
        <f>E18/$N$18</f>
        <v>2.1393796309005043E-2</v>
      </c>
      <c r="F40" s="370">
        <f>F18/$N$16</f>
        <v>2.3986728884330167E-6</v>
      </c>
      <c r="G40" s="370">
        <f t="shared" ref="G40:L40" si="9">G18/$N$18</f>
        <v>0</v>
      </c>
      <c r="H40" s="370">
        <f t="shared" si="9"/>
        <v>1.2513937638151878E-4</v>
      </c>
      <c r="I40" s="370">
        <f t="shared" si="9"/>
        <v>0</v>
      </c>
      <c r="J40" s="370">
        <f t="shared" si="9"/>
        <v>0</v>
      </c>
      <c r="K40" s="370">
        <f t="shared" si="9"/>
        <v>0</v>
      </c>
      <c r="L40" s="370">
        <f t="shared" si="9"/>
        <v>0</v>
      </c>
      <c r="M40" s="254"/>
      <c r="N40" s="371"/>
    </row>
    <row r="41" spans="2:14" ht="30" x14ac:dyDescent="0.25">
      <c r="B41" s="362" t="s">
        <v>2701</v>
      </c>
      <c r="C41" s="370">
        <f t="shared" ref="C41:L41" si="10">C19/$N$19</f>
        <v>0.69122532016001004</v>
      </c>
      <c r="D41" s="370">
        <f t="shared" si="10"/>
        <v>0.24541139322414746</v>
      </c>
      <c r="E41" s="370">
        <f t="shared" si="10"/>
        <v>1.7110592730575983E-2</v>
      </c>
      <c r="F41" s="370">
        <f t="shared" si="10"/>
        <v>9.337889040608241E-3</v>
      </c>
      <c r="G41" s="370">
        <f t="shared" si="10"/>
        <v>9.337889040608241E-3</v>
      </c>
      <c r="H41" s="370">
        <f t="shared" si="10"/>
        <v>4.6689445203041205E-3</v>
      </c>
      <c r="I41" s="370">
        <f t="shared" si="10"/>
        <v>4.6689445203041205E-3</v>
      </c>
      <c r="J41" s="370">
        <f t="shared" si="10"/>
        <v>2.0175235759494446E-3</v>
      </c>
      <c r="K41" s="370">
        <f t="shared" si="10"/>
        <v>1.7722785794179875E-3</v>
      </c>
      <c r="L41" s="370">
        <f t="shared" si="10"/>
        <v>1.4449224608074428E-2</v>
      </c>
      <c r="M41" s="254"/>
      <c r="N41" s="371"/>
    </row>
    <row r="42" spans="2:14" x14ac:dyDescent="0.25">
      <c r="B42" s="362" t="s">
        <v>137</v>
      </c>
      <c r="C42" s="370">
        <f t="shared" ref="C42:L42" si="11">C20/$N$20</f>
        <v>0.99405489223471588</v>
      </c>
      <c r="D42" s="370">
        <f t="shared" si="11"/>
        <v>5.9451077652841206E-3</v>
      </c>
      <c r="E42" s="370">
        <f t="shared" si="11"/>
        <v>0</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0.5876733278903592</v>
      </c>
      <c r="D44" s="373">
        <f t="shared" si="12"/>
        <v>0.28936606697494466</v>
      </c>
      <c r="E44" s="373">
        <f t="shared" si="12"/>
        <v>9.4956066717430218E-2</v>
      </c>
      <c r="F44" s="373">
        <f t="shared" si="12"/>
        <v>1.6292102359271903E-2</v>
      </c>
      <c r="G44" s="373">
        <f t="shared" si="12"/>
        <v>6.7120503154743947E-3</v>
      </c>
      <c r="H44" s="373">
        <f t="shared" si="12"/>
        <v>1.1619350992693213E-3</v>
      </c>
      <c r="I44" s="373">
        <f t="shared" si="12"/>
        <v>8.3235734196936335E-4</v>
      </c>
      <c r="J44" s="373">
        <f t="shared" si="12"/>
        <v>6.2163772263243758E-4</v>
      </c>
      <c r="K44" s="373">
        <f t="shared" si="12"/>
        <v>5.1420429530510924E-4</v>
      </c>
      <c r="L44" s="373">
        <f t="shared" si="12"/>
        <v>1.8702512833431778E-3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989.39335970000002</v>
      </c>
      <c r="D55" s="366">
        <v>1865.8430072000056</v>
      </c>
      <c r="E55" s="366">
        <v>961.56666091999989</v>
      </c>
      <c r="F55" s="366">
        <v>136.61089134000005</v>
      </c>
      <c r="G55" s="366">
        <v>58.34889823999999</v>
      </c>
      <c r="H55" s="366">
        <v>17.224831190000003</v>
      </c>
      <c r="I55" s="366">
        <v>17.237075600000004</v>
      </c>
      <c r="J55" s="366">
        <v>14.42011001</v>
      </c>
      <c r="K55" s="366">
        <v>8.555589010000002</v>
      </c>
      <c r="L55" s="366">
        <v>40.469573499999996</v>
      </c>
      <c r="M55" s="254"/>
      <c r="N55" s="375">
        <v>0.33475244112453639</v>
      </c>
      <c r="O55" s="254"/>
      <c r="P55" s="364">
        <f t="shared" ref="P55:P64" si="13">C55+D55+E55+F55+G55+H55+I55+J55+K55+L55</f>
        <v>4109.6699967100049</v>
      </c>
    </row>
    <row r="56" spans="1:16" x14ac:dyDescent="0.25">
      <c r="A56" s="267" t="s">
        <v>2870</v>
      </c>
      <c r="B56" s="362" t="s">
        <v>2678</v>
      </c>
      <c r="C56" s="366">
        <v>60.082057880000015</v>
      </c>
      <c r="D56" s="366">
        <v>97.617837789999996</v>
      </c>
      <c r="E56" s="366">
        <v>14.892038979999999</v>
      </c>
      <c r="F56" s="366">
        <v>0.23254327000000002</v>
      </c>
      <c r="G56" s="366">
        <v>0.64064852999999999</v>
      </c>
      <c r="H56" s="366">
        <v>0</v>
      </c>
      <c r="I56" s="366">
        <v>0.65239185999999993</v>
      </c>
      <c r="J56" s="366">
        <v>0</v>
      </c>
      <c r="K56" s="366">
        <v>0</v>
      </c>
      <c r="L56" s="366">
        <v>0.83988972000000006</v>
      </c>
      <c r="M56" s="254"/>
      <c r="N56" s="375">
        <v>0.25335320964561403</v>
      </c>
      <c r="O56" s="254"/>
      <c r="P56" s="364">
        <f t="shared" si="13"/>
        <v>174.95740803000001</v>
      </c>
    </row>
    <row r="57" spans="1:16" x14ac:dyDescent="0.25">
      <c r="A57" s="267" t="s">
        <v>2871</v>
      </c>
      <c r="B57" s="362" t="s">
        <v>2679</v>
      </c>
      <c r="C57" s="366">
        <v>95.144221160000015</v>
      </c>
      <c r="D57" s="366">
        <v>26.456962229999998</v>
      </c>
      <c r="E57" s="366">
        <v>20.364705799999996</v>
      </c>
      <c r="F57" s="366">
        <v>4.4794035800000005</v>
      </c>
      <c r="G57" s="366">
        <v>1.2974326700000001</v>
      </c>
      <c r="H57" s="366">
        <v>1.0897270299999999</v>
      </c>
      <c r="I57" s="366">
        <v>0.32786180999999998</v>
      </c>
      <c r="J57" s="366">
        <v>0</v>
      </c>
      <c r="K57" s="366">
        <v>0.9771324400000001</v>
      </c>
      <c r="L57" s="366">
        <v>1.6427450300000002</v>
      </c>
      <c r="M57" s="254"/>
      <c r="N57" s="375">
        <v>0.20837112941426197</v>
      </c>
      <c r="O57" s="254"/>
      <c r="P57" s="364">
        <f t="shared" si="13"/>
        <v>151.78019175</v>
      </c>
    </row>
    <row r="58" spans="1:16" x14ac:dyDescent="0.25">
      <c r="A58" s="267" t="s">
        <v>2872</v>
      </c>
      <c r="B58" s="362" t="s">
        <v>2680</v>
      </c>
      <c r="C58" s="366">
        <v>131.83625080999994</v>
      </c>
      <c r="D58" s="366">
        <v>233.26874626999998</v>
      </c>
      <c r="E58" s="366">
        <v>152.36673865999998</v>
      </c>
      <c r="F58" s="366">
        <v>105.261</v>
      </c>
      <c r="G58" s="366">
        <v>51.066250269999998</v>
      </c>
      <c r="H58" s="366">
        <v>24.730000000000004</v>
      </c>
      <c r="I58" s="366">
        <v>3.0649999999999999</v>
      </c>
      <c r="J58" s="366">
        <v>4.915</v>
      </c>
      <c r="K58" s="366">
        <v>32.570999999999998</v>
      </c>
      <c r="L58" s="366">
        <v>0</v>
      </c>
      <c r="M58" s="254"/>
      <c r="N58" s="375">
        <v>0.44978989025734833</v>
      </c>
      <c r="O58" s="254"/>
      <c r="P58" s="364">
        <f t="shared" si="13"/>
        <v>739.07998600999986</v>
      </c>
    </row>
    <row r="59" spans="1:16" x14ac:dyDescent="0.25">
      <c r="A59" s="267" t="s">
        <v>2873</v>
      </c>
      <c r="B59" s="362" t="s">
        <v>2681</v>
      </c>
      <c r="C59" s="366">
        <v>50.253666799999991</v>
      </c>
      <c r="D59" s="366">
        <v>87.963015120000051</v>
      </c>
      <c r="E59" s="366">
        <v>68.321585920000018</v>
      </c>
      <c r="F59" s="366">
        <v>15.95221858</v>
      </c>
      <c r="G59" s="366">
        <v>2.2097992299999998</v>
      </c>
      <c r="H59" s="366">
        <v>2.5175857000000001</v>
      </c>
      <c r="I59" s="366">
        <v>1.2131446000000001</v>
      </c>
      <c r="J59" s="366">
        <v>2.4896389500000002</v>
      </c>
      <c r="K59" s="366">
        <v>0</v>
      </c>
      <c r="L59" s="366">
        <v>4.6373839799999992</v>
      </c>
      <c r="M59" s="254"/>
      <c r="N59" s="375">
        <v>0.37924735690119249</v>
      </c>
      <c r="O59" s="254"/>
      <c r="P59" s="364">
        <f t="shared" si="13"/>
        <v>235.55803888000005</v>
      </c>
    </row>
    <row r="60" spans="1:16" ht="30" x14ac:dyDescent="0.25">
      <c r="A60" s="267" t="s">
        <v>2874</v>
      </c>
      <c r="B60" s="362" t="s">
        <v>2686</v>
      </c>
      <c r="C60" s="366">
        <v>33.541920470000008</v>
      </c>
      <c r="D60" s="366">
        <v>1356.5401580399998</v>
      </c>
      <c r="E60" s="366">
        <v>1078.5442195099999</v>
      </c>
      <c r="F60" s="366">
        <v>0</v>
      </c>
      <c r="G60" s="366">
        <v>649</v>
      </c>
      <c r="H60" s="366">
        <v>0</v>
      </c>
      <c r="I60" s="366">
        <v>0</v>
      </c>
      <c r="J60" s="366">
        <v>0</v>
      </c>
      <c r="K60" s="366">
        <v>0</v>
      </c>
      <c r="L60" s="366">
        <v>0</v>
      </c>
      <c r="M60" s="254"/>
      <c r="N60" s="375">
        <v>0.50577821974551473</v>
      </c>
      <c r="O60" s="254"/>
      <c r="P60" s="364">
        <f t="shared" si="13"/>
        <v>3117.6262980199999</v>
      </c>
    </row>
    <row r="61" spans="1:16" x14ac:dyDescent="0.25">
      <c r="A61" s="267" t="s">
        <v>2875</v>
      </c>
      <c r="B61" s="362" t="s">
        <v>2682</v>
      </c>
      <c r="C61" s="366">
        <v>85.508767040000052</v>
      </c>
      <c r="D61" s="366">
        <v>74.243488010000021</v>
      </c>
      <c r="E61" s="366">
        <v>10.55068896</v>
      </c>
      <c r="F61" s="366">
        <v>0</v>
      </c>
      <c r="G61" s="366">
        <v>7.24867259</v>
      </c>
      <c r="H61" s="366">
        <v>0</v>
      </c>
      <c r="I61" s="366">
        <v>0.40029605000000001</v>
      </c>
      <c r="J61" s="366">
        <v>0</v>
      </c>
      <c r="K61" s="366">
        <v>0</v>
      </c>
      <c r="L61" s="366">
        <v>18.232892140000001</v>
      </c>
      <c r="M61" s="254"/>
      <c r="N61" s="375">
        <v>0.33167997289759987</v>
      </c>
      <c r="O61" s="254"/>
      <c r="P61" s="364">
        <f t="shared" si="13"/>
        <v>196.1848047900001</v>
      </c>
    </row>
    <row r="62" spans="1:16" x14ac:dyDescent="0.25">
      <c r="A62" s="267" t="s">
        <v>2876</v>
      </c>
      <c r="B62" s="362" t="s">
        <v>2700</v>
      </c>
      <c r="C62" s="366">
        <v>102.2571011</v>
      </c>
      <c r="D62" s="366">
        <v>27.346835039999998</v>
      </c>
      <c r="E62" s="366">
        <v>3.9118090200000002</v>
      </c>
      <c r="F62" s="366">
        <v>0.63139139</v>
      </c>
      <c r="G62" s="366">
        <v>0</v>
      </c>
      <c r="H62" s="366">
        <v>1.6789189999999999E-2</v>
      </c>
      <c r="I62" s="366">
        <v>0</v>
      </c>
      <c r="J62" s="366">
        <v>0</v>
      </c>
      <c r="K62" s="366">
        <v>0</v>
      </c>
      <c r="L62" s="366">
        <v>0</v>
      </c>
      <c r="M62" s="254"/>
      <c r="N62" s="375">
        <v>0.15263391624151362</v>
      </c>
      <c r="O62" s="254"/>
      <c r="P62" s="364">
        <f t="shared" si="13"/>
        <v>134.16392574</v>
      </c>
    </row>
    <row r="63" spans="1:16" ht="30" x14ac:dyDescent="0.25">
      <c r="A63" s="267" t="s">
        <v>2877</v>
      </c>
      <c r="B63" s="362" t="s">
        <v>2701</v>
      </c>
      <c r="C63" s="366">
        <v>24.809909489999999</v>
      </c>
      <c r="D63" s="366">
        <v>87.977143929999983</v>
      </c>
      <c r="E63" s="366">
        <v>3.9655988500000006</v>
      </c>
      <c r="F63" s="366">
        <v>0</v>
      </c>
      <c r="G63" s="366">
        <v>0</v>
      </c>
      <c r="H63" s="366">
        <v>0</v>
      </c>
      <c r="I63" s="366">
        <v>0</v>
      </c>
      <c r="J63" s="366">
        <v>6.7271878200000002</v>
      </c>
      <c r="K63" s="366">
        <v>0</v>
      </c>
      <c r="L63" s="366">
        <v>4.9377992299999995</v>
      </c>
      <c r="M63" s="254"/>
      <c r="N63" s="375">
        <v>0.33599171978192871</v>
      </c>
      <c r="O63" s="254"/>
      <c r="P63" s="364">
        <f t="shared" si="13"/>
        <v>128.41763931999998</v>
      </c>
    </row>
    <row r="64" spans="1:16" x14ac:dyDescent="0.25">
      <c r="A64" s="267" t="s">
        <v>2878</v>
      </c>
      <c r="B64" s="362" t="s">
        <v>137</v>
      </c>
      <c r="C64" s="366">
        <v>5.4102141000000019</v>
      </c>
      <c r="D64" s="366">
        <v>0.26153555000000001</v>
      </c>
      <c r="E64" s="366">
        <v>0</v>
      </c>
      <c r="F64" s="366">
        <v>0</v>
      </c>
      <c r="G64" s="366">
        <v>0</v>
      </c>
      <c r="H64" s="366">
        <v>0</v>
      </c>
      <c r="I64" s="366">
        <v>0</v>
      </c>
      <c r="J64" s="366">
        <v>0</v>
      </c>
      <c r="K64" s="366">
        <v>0</v>
      </c>
      <c r="L64" s="366">
        <v>0</v>
      </c>
      <c r="M64" s="254"/>
      <c r="N64" s="375">
        <v>7.0110627975020851E-2</v>
      </c>
      <c r="O64" s="254"/>
      <c r="P64" s="364">
        <f t="shared" si="13"/>
        <v>5.6717496500000015</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1578.2374685500001</v>
      </c>
      <c r="D66" s="368">
        <f t="shared" si="14"/>
        <v>3857.5187291800053</v>
      </c>
      <c r="E66" s="368">
        <f t="shared" si="14"/>
        <v>2314.4840466199998</v>
      </c>
      <c r="F66" s="368">
        <f t="shared" si="14"/>
        <v>263.16744816000005</v>
      </c>
      <c r="G66" s="368">
        <f t="shared" si="14"/>
        <v>769.81170152999994</v>
      </c>
      <c r="H66" s="368">
        <f t="shared" si="14"/>
        <v>45.578933110000001</v>
      </c>
      <c r="I66" s="368">
        <f t="shared" si="14"/>
        <v>22.89576992000001</v>
      </c>
      <c r="J66" s="368">
        <f t="shared" si="14"/>
        <v>28.551936780000002</v>
      </c>
      <c r="K66" s="368">
        <f t="shared" si="14"/>
        <v>42.103721450000002</v>
      </c>
      <c r="L66" s="368">
        <f t="shared" si="14"/>
        <v>70.760283599999994</v>
      </c>
      <c r="M66" s="254"/>
      <c r="N66" s="376">
        <v>0.39801148621841859</v>
      </c>
      <c r="O66" s="254"/>
      <c r="P66" s="364">
        <f>C66+D66+E66+F66+G66+H66+I66+J66+K66+L66</f>
        <v>8993.1100389000057</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0.24074764165786025</v>
      </c>
      <c r="D77" s="370">
        <f t="shared" si="15"/>
        <v>0.45401285472889691</v>
      </c>
      <c r="E77" s="370">
        <f t="shared" si="15"/>
        <v>0.23397661167193029</v>
      </c>
      <c r="F77" s="370">
        <f t="shared" si="15"/>
        <v>3.3241328731835856E-2</v>
      </c>
      <c r="G77" s="370">
        <f t="shared" si="15"/>
        <v>1.4197952216774385E-2</v>
      </c>
      <c r="H77" s="370">
        <f t="shared" si="15"/>
        <v>4.1912930244494906E-3</v>
      </c>
      <c r="I77" s="370">
        <f t="shared" si="15"/>
        <v>4.194272438857412E-3</v>
      </c>
      <c r="J77" s="370">
        <f t="shared" si="15"/>
        <v>3.50882431473671E-3</v>
      </c>
      <c r="K77" s="370">
        <f t="shared" si="15"/>
        <v>2.0818189822660155E-3</v>
      </c>
      <c r="L77" s="370">
        <f t="shared" si="15"/>
        <v>9.8474022323928444E-3</v>
      </c>
      <c r="M77" s="254"/>
      <c r="N77" s="375">
        <f t="shared" ref="N77:N86" si="16">N55</f>
        <v>0.33475244112453639</v>
      </c>
    </row>
    <row r="78" spans="1:16" x14ac:dyDescent="0.25">
      <c r="B78" s="380" t="s">
        <v>2678</v>
      </c>
      <c r="C78" s="370">
        <f t="shared" si="15"/>
        <v>0.34340962498540056</v>
      </c>
      <c r="D78" s="370">
        <f t="shared" si="15"/>
        <v>0.55795201180198917</v>
      </c>
      <c r="E78" s="370">
        <f t="shared" si="15"/>
        <v>8.5118081867367718E-2</v>
      </c>
      <c r="F78" s="370">
        <f t="shared" si="15"/>
        <v>1.3291421759067542E-3</v>
      </c>
      <c r="G78" s="370">
        <f t="shared" si="15"/>
        <v>3.6617399469598211E-3</v>
      </c>
      <c r="H78" s="370">
        <f t="shared" si="15"/>
        <v>0</v>
      </c>
      <c r="I78" s="370">
        <f t="shared" si="15"/>
        <v>3.7288610259254302E-3</v>
      </c>
      <c r="J78" s="370">
        <f t="shared" si="15"/>
        <v>0</v>
      </c>
      <c r="K78" s="370">
        <f t="shared" si="15"/>
        <v>0</v>
      </c>
      <c r="L78" s="370">
        <f t="shared" si="15"/>
        <v>4.8005381964505546E-3</v>
      </c>
      <c r="M78" s="254"/>
      <c r="N78" s="375">
        <f t="shared" si="16"/>
        <v>0.25335320964561403</v>
      </c>
    </row>
    <row r="79" spans="1:16" x14ac:dyDescent="0.25">
      <c r="B79" s="380" t="s">
        <v>2679</v>
      </c>
      <c r="C79" s="370">
        <f t="shared" si="15"/>
        <v>0.62685532323423232</v>
      </c>
      <c r="D79" s="370">
        <f t="shared" si="15"/>
        <v>0.17431103443048587</v>
      </c>
      <c r="E79" s="370">
        <f t="shared" si="15"/>
        <v>0.13417235520128401</v>
      </c>
      <c r="F79" s="370">
        <f t="shared" si="15"/>
        <v>2.9512438535972536E-2</v>
      </c>
      <c r="G79" s="370">
        <f t="shared" si="15"/>
        <v>8.5481027203933545E-3</v>
      </c>
      <c r="H79" s="370">
        <f t="shared" si="15"/>
        <v>7.1796393023070481E-3</v>
      </c>
      <c r="I79" s="370">
        <f t="shared" si="15"/>
        <v>2.1601093411453011E-3</v>
      </c>
      <c r="J79" s="370">
        <f t="shared" si="15"/>
        <v>0</v>
      </c>
      <c r="K79" s="370">
        <f t="shared" si="15"/>
        <v>6.4378126600963407E-3</v>
      </c>
      <c r="L79" s="370">
        <f t="shared" si="15"/>
        <v>1.0823184574083267E-2</v>
      </c>
      <c r="M79" s="254"/>
      <c r="N79" s="375">
        <f t="shared" si="16"/>
        <v>0.20837112941426197</v>
      </c>
    </row>
    <row r="80" spans="1:16" x14ac:dyDescent="0.25">
      <c r="B80" s="380" t="s">
        <v>2680</v>
      </c>
      <c r="C80" s="370">
        <f t="shared" si="15"/>
        <v>0.17837886738312539</v>
      </c>
      <c r="D80" s="370">
        <f t="shared" si="15"/>
        <v>0.31562043443947868</v>
      </c>
      <c r="E80" s="370">
        <f t="shared" si="15"/>
        <v>0.20615730576411312</v>
      </c>
      <c r="F80" s="370">
        <f t="shared" si="15"/>
        <v>0.14242166205617668</v>
      </c>
      <c r="G80" s="370">
        <f t="shared" si="15"/>
        <v>6.9094348699234115E-2</v>
      </c>
      <c r="H80" s="370">
        <f t="shared" si="15"/>
        <v>3.3460519115809752E-2</v>
      </c>
      <c r="I80" s="370">
        <f t="shared" si="15"/>
        <v>4.1470477593997922E-3</v>
      </c>
      <c r="J80" s="370">
        <f t="shared" si="15"/>
        <v>6.6501597838335988E-3</v>
      </c>
      <c r="K80" s="370">
        <f t="shared" si="15"/>
        <v>4.4069654998828922E-2</v>
      </c>
      <c r="L80" s="370">
        <f t="shared" si="15"/>
        <v>0</v>
      </c>
      <c r="M80" s="254"/>
      <c r="N80" s="375">
        <f t="shared" si="16"/>
        <v>0.44978989025734833</v>
      </c>
    </row>
    <row r="81" spans="2:14" x14ac:dyDescent="0.25">
      <c r="B81" s="380" t="s">
        <v>2681</v>
      </c>
      <c r="C81" s="370">
        <f t="shared" si="15"/>
        <v>0.21333878919581528</v>
      </c>
      <c r="D81" s="370">
        <f t="shared" si="15"/>
        <v>0.3734239575869916</v>
      </c>
      <c r="E81" s="370">
        <f t="shared" si="15"/>
        <v>0.29004141079135476</v>
      </c>
      <c r="F81" s="370">
        <f t="shared" si="15"/>
        <v>6.7720968708380666E-2</v>
      </c>
      <c r="G81" s="370">
        <f t="shared" si="15"/>
        <v>9.3811242465205533E-3</v>
      </c>
      <c r="H81" s="370">
        <f t="shared" si="15"/>
        <v>1.0687751146045709E-2</v>
      </c>
      <c r="I81" s="370">
        <f t="shared" si="15"/>
        <v>5.1500878754471647E-3</v>
      </c>
      <c r="J81" s="370">
        <f t="shared" si="15"/>
        <v>1.0569110533596745E-2</v>
      </c>
      <c r="K81" s="370">
        <f t="shared" si="15"/>
        <v>0</v>
      </c>
      <c r="L81" s="370">
        <f t="shared" si="15"/>
        <v>1.9686799915847552E-2</v>
      </c>
      <c r="M81" s="254"/>
      <c r="N81" s="375">
        <f t="shared" si="16"/>
        <v>0.37924735690119249</v>
      </c>
    </row>
    <row r="82" spans="2:14" ht="30" x14ac:dyDescent="0.25">
      <c r="B82" s="380" t="s">
        <v>2686</v>
      </c>
      <c r="C82" s="370">
        <f t="shared" si="15"/>
        <v>1.0758800851565319E-2</v>
      </c>
      <c r="D82" s="370">
        <f t="shared" si="15"/>
        <v>0.43511955198143426</v>
      </c>
      <c r="E82" s="370">
        <f t="shared" si="15"/>
        <v>0.34595044960808224</v>
      </c>
      <c r="F82" s="370">
        <f t="shared" si="15"/>
        <v>0</v>
      </c>
      <c r="G82" s="370">
        <f t="shared" si="15"/>
        <v>0.20817119755891814</v>
      </c>
      <c r="H82" s="370">
        <f t="shared" si="15"/>
        <v>0</v>
      </c>
      <c r="I82" s="370">
        <f t="shared" si="15"/>
        <v>0</v>
      </c>
      <c r="J82" s="370">
        <f t="shared" si="15"/>
        <v>0</v>
      </c>
      <c r="K82" s="370">
        <f t="shared" si="15"/>
        <v>0</v>
      </c>
      <c r="L82" s="370">
        <f t="shared" si="15"/>
        <v>0</v>
      </c>
      <c r="M82" s="254"/>
      <c r="N82" s="375">
        <f t="shared" si="16"/>
        <v>0.50577821974551473</v>
      </c>
    </row>
    <row r="83" spans="2:14" x14ac:dyDescent="0.25">
      <c r="B83" s="380" t="s">
        <v>2682</v>
      </c>
      <c r="C83" s="370">
        <f t="shared" si="15"/>
        <v>0.43585825686923224</v>
      </c>
      <c r="D83" s="370">
        <f t="shared" si="15"/>
        <v>0.3784364853815852</v>
      </c>
      <c r="E83" s="370">
        <f t="shared" si="15"/>
        <v>5.3779338166855768E-2</v>
      </c>
      <c r="F83" s="370">
        <f t="shared" si="15"/>
        <v>0</v>
      </c>
      <c r="G83" s="370">
        <f t="shared" si="15"/>
        <v>3.6948185654638824E-2</v>
      </c>
      <c r="H83" s="370">
        <f t="shared" si="15"/>
        <v>0</v>
      </c>
      <c r="I83" s="370">
        <f t="shared" si="15"/>
        <v>2.0404029273749535E-3</v>
      </c>
      <c r="J83" s="370">
        <f t="shared" si="15"/>
        <v>0</v>
      </c>
      <c r="K83" s="370">
        <f t="shared" si="15"/>
        <v>0</v>
      </c>
      <c r="L83" s="370">
        <f t="shared" si="15"/>
        <v>9.2937331000312845E-2</v>
      </c>
      <c r="M83" s="254"/>
      <c r="N83" s="375">
        <f t="shared" si="16"/>
        <v>0.33167997289759987</v>
      </c>
    </row>
    <row r="84" spans="2:14" x14ac:dyDescent="0.25">
      <c r="B84" s="380" t="s">
        <v>2700</v>
      </c>
      <c r="C84" s="370">
        <f t="shared" si="15"/>
        <v>0.76218029948055399</v>
      </c>
      <c r="D84" s="370">
        <f t="shared" si="15"/>
        <v>0.20383150604131986</v>
      </c>
      <c r="E84" s="370">
        <f t="shared" si="15"/>
        <v>2.915693617657554E-2</v>
      </c>
      <c r="F84" s="370">
        <f t="shared" si="15"/>
        <v>4.7061189251691319E-3</v>
      </c>
      <c r="G84" s="370">
        <f t="shared" si="15"/>
        <v>0</v>
      </c>
      <c r="H84" s="370">
        <f t="shared" si="15"/>
        <v>1.251393763815188E-4</v>
      </c>
      <c r="I84" s="370">
        <f t="shared" si="15"/>
        <v>0</v>
      </c>
      <c r="J84" s="370">
        <f t="shared" si="15"/>
        <v>0</v>
      </c>
      <c r="K84" s="370">
        <f t="shared" si="15"/>
        <v>0</v>
      </c>
      <c r="L84" s="370">
        <f t="shared" si="15"/>
        <v>0</v>
      </c>
      <c r="M84" s="254"/>
      <c r="N84" s="375">
        <f t="shared" si="16"/>
        <v>0.15263391624151362</v>
      </c>
    </row>
    <row r="85" spans="2:14" ht="30" x14ac:dyDescent="0.25">
      <c r="B85" s="380" t="s">
        <v>2701</v>
      </c>
      <c r="C85" s="370">
        <f t="shared" si="15"/>
        <v>0.1931970531569806</v>
      </c>
      <c r="D85" s="370">
        <f t="shared" si="15"/>
        <v>0.68508613299433452</v>
      </c>
      <c r="E85" s="370">
        <f t="shared" si="15"/>
        <v>3.0880483950637392E-2</v>
      </c>
      <c r="F85" s="370">
        <f t="shared" si="15"/>
        <v>0</v>
      </c>
      <c r="G85" s="370">
        <f t="shared" si="15"/>
        <v>0</v>
      </c>
      <c r="H85" s="370">
        <f t="shared" si="15"/>
        <v>0</v>
      </c>
      <c r="I85" s="370">
        <f t="shared" si="15"/>
        <v>0</v>
      </c>
      <c r="J85" s="370">
        <f t="shared" si="15"/>
        <v>5.2385231932481853E-2</v>
      </c>
      <c r="K85" s="370">
        <f t="shared" si="15"/>
        <v>0</v>
      </c>
      <c r="L85" s="370">
        <f t="shared" si="15"/>
        <v>3.8451097965565686E-2</v>
      </c>
      <c r="M85" s="254"/>
      <c r="N85" s="375">
        <f t="shared" si="16"/>
        <v>0.33599171978192871</v>
      </c>
    </row>
    <row r="86" spans="2:14" x14ac:dyDescent="0.25">
      <c r="B86" s="380" t="s">
        <v>137</v>
      </c>
      <c r="C86" s="370">
        <f t="shared" si="15"/>
        <v>0.95388802994857158</v>
      </c>
      <c r="D86" s="370">
        <f t="shared" si="15"/>
        <v>4.6111970051428475E-2</v>
      </c>
      <c r="E86" s="370">
        <f t="shared" si="15"/>
        <v>0</v>
      </c>
      <c r="F86" s="370">
        <f t="shared" si="15"/>
        <v>0</v>
      </c>
      <c r="G86" s="370">
        <f t="shared" si="15"/>
        <v>0</v>
      </c>
      <c r="H86" s="370">
        <f t="shared" si="15"/>
        <v>0</v>
      </c>
      <c r="I86" s="370">
        <f t="shared" si="15"/>
        <v>0</v>
      </c>
      <c r="J86" s="370">
        <f t="shared" si="15"/>
        <v>0</v>
      </c>
      <c r="K86" s="370">
        <f t="shared" si="15"/>
        <v>0</v>
      </c>
      <c r="L86" s="370">
        <f t="shared" si="15"/>
        <v>0</v>
      </c>
      <c r="M86" s="254"/>
      <c r="N86" s="375">
        <f t="shared" si="16"/>
        <v>7.0110627975020851E-2</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0.17549406842830564</v>
      </c>
      <c r="D88" s="373">
        <f t="shared" si="17"/>
        <v>0.42894156887819407</v>
      </c>
      <c r="E88" s="373">
        <f t="shared" si="17"/>
        <v>0.25736191780247542</v>
      </c>
      <c r="F88" s="373">
        <f t="shared" si="17"/>
        <v>2.9263230075208712E-2</v>
      </c>
      <c r="G88" s="373">
        <f t="shared" si="17"/>
        <v>8.5600164815080995E-2</v>
      </c>
      <c r="H88" s="373">
        <f t="shared" si="17"/>
        <v>5.0682058723674865E-3</v>
      </c>
      <c r="I88" s="373">
        <f t="shared" si="17"/>
        <v>2.5459234704082985E-3</v>
      </c>
      <c r="J88" s="373">
        <f t="shared" si="17"/>
        <v>3.1748679440702517E-3</v>
      </c>
      <c r="K88" s="373">
        <f t="shared" si="17"/>
        <v>4.6817754111624244E-3</v>
      </c>
      <c r="L88" s="373">
        <f t="shared" si="17"/>
        <v>7.8682773027266388E-3</v>
      </c>
      <c r="M88" s="254"/>
      <c r="N88" s="376">
        <f>N66</f>
        <v>0.39801148621841859</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601.28923120000002</v>
      </c>
      <c r="D11" s="363">
        <v>989.31145336000134</v>
      </c>
      <c r="E11" s="363">
        <v>482.33275427000086</v>
      </c>
      <c r="F11" s="363">
        <v>891.61371116999987</v>
      </c>
      <c r="G11" s="363">
        <v>1113.21300741</v>
      </c>
      <c r="H11" s="363">
        <v>31.909839299999991</v>
      </c>
      <c r="I11" s="363">
        <f t="shared" ref="I11:I20" si="0">SUM(C11:H11)</f>
        <v>4109.6699967100021</v>
      </c>
    </row>
    <row r="12" spans="1:9" x14ac:dyDescent="0.25">
      <c r="A12" s="267" t="s">
        <v>2880</v>
      </c>
      <c r="B12" s="362" t="s">
        <v>2678</v>
      </c>
      <c r="C12" s="363">
        <v>32.845969849999975</v>
      </c>
      <c r="D12" s="363">
        <v>60.565036250000006</v>
      </c>
      <c r="E12" s="363">
        <v>25.921004009999994</v>
      </c>
      <c r="F12" s="363">
        <v>27.290411589999998</v>
      </c>
      <c r="G12" s="363">
        <v>28.33498633000001</v>
      </c>
      <c r="H12" s="363">
        <v>0</v>
      </c>
      <c r="I12" s="363">
        <f t="shared" si="0"/>
        <v>174.95740802999998</v>
      </c>
    </row>
    <row r="13" spans="1:9" x14ac:dyDescent="0.25">
      <c r="A13" s="267" t="s">
        <v>2884</v>
      </c>
      <c r="B13" s="362" t="s">
        <v>2679</v>
      </c>
      <c r="C13" s="363">
        <v>27.243119599999996</v>
      </c>
      <c r="D13" s="363">
        <v>14.064167349999998</v>
      </c>
      <c r="E13" s="363">
        <v>25.516726680000009</v>
      </c>
      <c r="F13" s="363">
        <v>45.53738071999998</v>
      </c>
      <c r="G13" s="363">
        <v>39.418797399999995</v>
      </c>
      <c r="H13" s="363">
        <v>0</v>
      </c>
      <c r="I13" s="363">
        <f t="shared" si="0"/>
        <v>151.78019174999997</v>
      </c>
    </row>
    <row r="14" spans="1:9" x14ac:dyDescent="0.25">
      <c r="A14" s="267" t="s">
        <v>2885</v>
      </c>
      <c r="B14" s="362" t="s">
        <v>2680</v>
      </c>
      <c r="C14" s="363">
        <v>431.49016776000008</v>
      </c>
      <c r="D14" s="363">
        <v>101.26747620000002</v>
      </c>
      <c r="E14" s="363">
        <v>28.142068950000002</v>
      </c>
      <c r="F14" s="363">
        <v>38.104880769999994</v>
      </c>
      <c r="G14" s="363">
        <v>138.84051005999999</v>
      </c>
      <c r="H14" s="363">
        <v>1.2348822699999999</v>
      </c>
      <c r="I14" s="363">
        <f t="shared" si="0"/>
        <v>739.07998600999997</v>
      </c>
    </row>
    <row r="15" spans="1:9" x14ac:dyDescent="0.25">
      <c r="A15" s="267" t="s">
        <v>2886</v>
      </c>
      <c r="B15" s="362" t="s">
        <v>2681</v>
      </c>
      <c r="C15" s="363">
        <v>61.991264840000021</v>
      </c>
      <c r="D15" s="363">
        <v>33.823306850000016</v>
      </c>
      <c r="E15" s="363">
        <v>19.412704309999999</v>
      </c>
      <c r="F15" s="363">
        <v>53.616409660000031</v>
      </c>
      <c r="G15" s="363">
        <v>66.586646659999957</v>
      </c>
      <c r="H15" s="363">
        <v>0.12770656</v>
      </c>
      <c r="I15" s="363">
        <f t="shared" si="0"/>
        <v>235.55803888000003</v>
      </c>
    </row>
    <row r="16" spans="1:9" ht="30" x14ac:dyDescent="0.25">
      <c r="A16" s="267" t="s">
        <v>2887</v>
      </c>
      <c r="B16" s="362" t="s">
        <v>2686</v>
      </c>
      <c r="C16" s="363">
        <v>4.8232973100000009</v>
      </c>
      <c r="D16" s="363">
        <v>57.673221940000012</v>
      </c>
      <c r="E16" s="363">
        <v>5.3487574000000002</v>
      </c>
      <c r="F16" s="363">
        <v>53.069657559999968</v>
      </c>
      <c r="G16" s="363">
        <v>73.761363810000006</v>
      </c>
      <c r="H16" s="363">
        <v>2922.9500000000003</v>
      </c>
      <c r="I16" s="363">
        <f t="shared" si="0"/>
        <v>3117.6262980200004</v>
      </c>
    </row>
    <row r="17" spans="1:11" x14ac:dyDescent="0.25">
      <c r="A17" s="267" t="s">
        <v>2882</v>
      </c>
      <c r="B17" s="362" t="s">
        <v>2682</v>
      </c>
      <c r="C17" s="363">
        <v>48.543745360000017</v>
      </c>
      <c r="D17" s="363">
        <v>22.226901340000001</v>
      </c>
      <c r="E17" s="363">
        <v>30.717388639999999</v>
      </c>
      <c r="F17" s="363">
        <v>49.008708270000014</v>
      </c>
      <c r="G17" s="363">
        <v>45.688061179999963</v>
      </c>
      <c r="H17" s="363">
        <v>0</v>
      </c>
      <c r="I17" s="363">
        <f t="shared" si="0"/>
        <v>196.18480478999999</v>
      </c>
    </row>
    <row r="18" spans="1:11" x14ac:dyDescent="0.25">
      <c r="A18" s="267" t="s">
        <v>2883</v>
      </c>
      <c r="B18" s="362" t="s">
        <v>2711</v>
      </c>
      <c r="C18" s="363">
        <v>8.3702514999999966</v>
      </c>
      <c r="D18" s="363">
        <v>18.208778809999998</v>
      </c>
      <c r="E18" s="363">
        <v>20.819611849999994</v>
      </c>
      <c r="F18" s="363">
        <v>44.801991640000004</v>
      </c>
      <c r="G18" s="363">
        <v>41.963291939999991</v>
      </c>
      <c r="H18" s="363">
        <v>0</v>
      </c>
      <c r="I18" s="363">
        <f t="shared" si="0"/>
        <v>134.16392573999997</v>
      </c>
    </row>
    <row r="19" spans="1:11" ht="30" x14ac:dyDescent="0.25">
      <c r="A19" s="267" t="s">
        <v>2881</v>
      </c>
      <c r="B19" s="362" t="s">
        <v>2701</v>
      </c>
      <c r="C19" s="363">
        <v>7.0280489700000004</v>
      </c>
      <c r="D19" s="363">
        <v>13.687871799999998</v>
      </c>
      <c r="E19" s="363">
        <v>17.54910744</v>
      </c>
      <c r="F19" s="363">
        <v>24.719786679999999</v>
      </c>
      <c r="G19" s="363">
        <v>65.432824429999997</v>
      </c>
      <c r="H19" s="363">
        <v>0</v>
      </c>
      <c r="I19" s="363">
        <f t="shared" si="0"/>
        <v>128.41763931999998</v>
      </c>
    </row>
    <row r="20" spans="1:11" x14ac:dyDescent="0.25">
      <c r="A20" s="267" t="s">
        <v>2888</v>
      </c>
      <c r="B20" s="362" t="s">
        <v>137</v>
      </c>
      <c r="C20" s="363">
        <v>0.14993525999999999</v>
      </c>
      <c r="D20" s="363">
        <v>0</v>
      </c>
      <c r="E20" s="363">
        <v>0.35477421000000003</v>
      </c>
      <c r="F20" s="363">
        <v>4.9191237400000007</v>
      </c>
      <c r="G20" s="363">
        <v>0.24791644000000002</v>
      </c>
      <c r="H20" s="363">
        <v>0</v>
      </c>
      <c r="I20" s="363">
        <f t="shared" si="0"/>
        <v>5.6717496500000006</v>
      </c>
    </row>
    <row r="21" spans="1:11" x14ac:dyDescent="0.25">
      <c r="C21" s="363"/>
      <c r="D21" s="363"/>
      <c r="E21" s="363"/>
      <c r="F21" s="363"/>
      <c r="G21" s="363"/>
      <c r="H21" s="363"/>
      <c r="I21" s="363"/>
    </row>
    <row r="22" spans="1:11" x14ac:dyDescent="0.25">
      <c r="B22" s="383" t="s">
        <v>139</v>
      </c>
      <c r="C22" s="351">
        <f t="shared" ref="C22:I22" si="1">SUM(C11:C21)</f>
        <v>1223.7750316500001</v>
      </c>
      <c r="D22" s="351">
        <f t="shared" si="1"/>
        <v>1310.8282139000014</v>
      </c>
      <c r="E22" s="351">
        <f t="shared" si="1"/>
        <v>656.11489776000076</v>
      </c>
      <c r="F22" s="351">
        <f t="shared" si="1"/>
        <v>1232.6820617999999</v>
      </c>
      <c r="G22" s="351">
        <f t="shared" si="1"/>
        <v>1613.4874056599999</v>
      </c>
      <c r="H22" s="351">
        <f t="shared" si="1"/>
        <v>2956.2224281300005</v>
      </c>
      <c r="I22" s="351">
        <f t="shared" si="1"/>
        <v>8993.1100389000021</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3.4565214400000004</v>
      </c>
      <c r="E33" s="363">
        <v>0.37755614000000004</v>
      </c>
      <c r="F33" s="363">
        <v>0</v>
      </c>
      <c r="G33" s="363">
        <v>0</v>
      </c>
      <c r="H33" s="363">
        <v>24.015664649999991</v>
      </c>
      <c r="I33" s="363">
        <v>0</v>
      </c>
      <c r="J33" s="363">
        <v>0</v>
      </c>
      <c r="K33" s="363">
        <v>4.0600970700000012</v>
      </c>
    </row>
    <row r="34" spans="1:11" x14ac:dyDescent="0.25">
      <c r="A34" s="267" t="s">
        <v>2890</v>
      </c>
      <c r="B34" s="380" t="s">
        <v>2678</v>
      </c>
      <c r="C34" s="363">
        <v>0</v>
      </c>
      <c r="D34" s="363">
        <v>0</v>
      </c>
      <c r="E34" s="363">
        <v>0</v>
      </c>
      <c r="F34" s="363">
        <v>0</v>
      </c>
      <c r="G34" s="363">
        <v>0</v>
      </c>
      <c r="H34" s="363">
        <v>0</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1.2348822699999999</v>
      </c>
    </row>
    <row r="37" spans="1:11" x14ac:dyDescent="0.25">
      <c r="A37" s="267" t="s">
        <v>2893</v>
      </c>
      <c r="B37" s="380" t="s">
        <v>2681</v>
      </c>
      <c r="C37" s="363">
        <v>0</v>
      </c>
      <c r="D37" s="363">
        <v>0</v>
      </c>
      <c r="E37" s="363">
        <v>0</v>
      </c>
      <c r="F37" s="363">
        <v>0</v>
      </c>
      <c r="G37" s="363">
        <v>0</v>
      </c>
      <c r="H37" s="363">
        <v>0</v>
      </c>
      <c r="I37" s="363">
        <v>0</v>
      </c>
      <c r="J37" s="363">
        <v>0</v>
      </c>
      <c r="K37" s="363">
        <v>0.12770656</v>
      </c>
    </row>
    <row r="38" spans="1:11" ht="30" x14ac:dyDescent="0.25">
      <c r="A38" s="267" t="s">
        <v>2894</v>
      </c>
      <c r="B38" s="380" t="s">
        <v>2686</v>
      </c>
      <c r="C38" s="363">
        <v>0</v>
      </c>
      <c r="D38" s="363">
        <v>0</v>
      </c>
      <c r="E38" s="363">
        <v>0</v>
      </c>
      <c r="F38" s="363">
        <v>0</v>
      </c>
      <c r="G38" s="363">
        <v>0</v>
      </c>
      <c r="H38" s="363">
        <v>0</v>
      </c>
      <c r="I38" s="363">
        <v>1977.95</v>
      </c>
      <c r="J38" s="363">
        <v>945</v>
      </c>
      <c r="K38" s="363">
        <v>0</v>
      </c>
    </row>
    <row r="39" spans="1:11" x14ac:dyDescent="0.25">
      <c r="A39" s="267" t="s">
        <v>2895</v>
      </c>
      <c r="B39" s="380" t="s">
        <v>2682</v>
      </c>
      <c r="C39" s="363">
        <v>0</v>
      </c>
      <c r="D39" s="363">
        <v>0</v>
      </c>
      <c r="E39" s="363">
        <v>0</v>
      </c>
      <c r="F39" s="363">
        <v>0</v>
      </c>
      <c r="G39" s="363">
        <v>0</v>
      </c>
      <c r="H39" s="363">
        <v>0</v>
      </c>
      <c r="I39" s="363">
        <v>0</v>
      </c>
      <c r="J39" s="363">
        <v>0</v>
      </c>
      <c r="K39" s="363">
        <v>0</v>
      </c>
    </row>
    <row r="40" spans="1:11" x14ac:dyDescent="0.25">
      <c r="A40" s="267" t="s">
        <v>2896</v>
      </c>
      <c r="B40" s="380" t="s">
        <v>2711</v>
      </c>
      <c r="C40" s="363">
        <v>0</v>
      </c>
      <c r="D40" s="363">
        <v>0</v>
      </c>
      <c r="E40" s="363">
        <v>0</v>
      </c>
      <c r="F40" s="363">
        <v>0</v>
      </c>
      <c r="G40" s="363">
        <v>0</v>
      </c>
      <c r="H40" s="363">
        <v>0</v>
      </c>
      <c r="I40" s="363">
        <v>0</v>
      </c>
      <c r="J40" s="363">
        <v>0</v>
      </c>
      <c r="K40" s="363">
        <v>0</v>
      </c>
    </row>
    <row r="41" spans="1:11" ht="30" x14ac:dyDescent="0.25">
      <c r="A41" s="267" t="s">
        <v>2897</v>
      </c>
      <c r="B41" s="380" t="s">
        <v>2701</v>
      </c>
      <c r="C41" s="363">
        <v>0</v>
      </c>
      <c r="D41" s="363">
        <v>0</v>
      </c>
      <c r="E41" s="363">
        <v>0</v>
      </c>
      <c r="F41" s="363">
        <v>0</v>
      </c>
      <c r="G41" s="363">
        <v>0</v>
      </c>
      <c r="H41" s="363">
        <v>0</v>
      </c>
      <c r="I41" s="363">
        <v>0</v>
      </c>
      <c r="J41" s="363">
        <v>0</v>
      </c>
      <c r="K41" s="363">
        <v>0</v>
      </c>
    </row>
    <row r="42" spans="1:11" x14ac:dyDescent="0.25">
      <c r="A42" s="267" t="s">
        <v>2898</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3.4565214400000004</v>
      </c>
      <c r="E44" s="389">
        <f t="shared" si="2"/>
        <v>0.37755614000000004</v>
      </c>
      <c r="F44" s="389">
        <f t="shared" si="2"/>
        <v>0</v>
      </c>
      <c r="G44" s="389">
        <f t="shared" si="2"/>
        <v>0</v>
      </c>
      <c r="H44" s="389">
        <f t="shared" si="2"/>
        <v>24.015664649999991</v>
      </c>
      <c r="I44" s="389">
        <f t="shared" si="2"/>
        <v>1977.95</v>
      </c>
      <c r="J44" s="389">
        <f t="shared" si="2"/>
        <v>945</v>
      </c>
      <c r="K44" s="389">
        <f t="shared" si="2"/>
        <v>5.4226859000000012</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0</v>
      </c>
      <c r="D10" s="363">
        <v>0</v>
      </c>
      <c r="E10" s="363">
        <v>0</v>
      </c>
      <c r="F10" s="363">
        <v>0</v>
      </c>
      <c r="G10" s="363">
        <v>0</v>
      </c>
      <c r="H10" s="363">
        <v>0</v>
      </c>
      <c r="I10" s="363">
        <v>0</v>
      </c>
      <c r="J10" s="363">
        <v>0</v>
      </c>
      <c r="K10" s="363">
        <v>0</v>
      </c>
      <c r="L10" s="363">
        <v>0</v>
      </c>
      <c r="M10" s="308">
        <f t="shared" si="0"/>
        <v>0</v>
      </c>
    </row>
    <row r="11" spans="1:13" ht="30" customHeight="1" x14ac:dyDescent="0.25">
      <c r="A11" s="267" t="s">
        <v>2901</v>
      </c>
      <c r="B11" s="380" t="s">
        <v>2726</v>
      </c>
      <c r="C11" s="363">
        <f>SUM(C12:C15)</f>
        <v>0</v>
      </c>
      <c r="D11" s="363">
        <f t="shared" ref="D11:L11" si="1">SUM(D12:D15)</f>
        <v>0</v>
      </c>
      <c r="E11" s="363">
        <f t="shared" si="1"/>
        <v>0</v>
      </c>
      <c r="F11" s="363">
        <f t="shared" si="1"/>
        <v>45.561253119999996</v>
      </c>
      <c r="G11" s="363">
        <f t="shared" si="1"/>
        <v>0</v>
      </c>
      <c r="H11" s="363">
        <f t="shared" si="1"/>
        <v>0</v>
      </c>
      <c r="I11" s="363">
        <f t="shared" si="1"/>
        <v>0</v>
      </c>
      <c r="J11" s="363">
        <f t="shared" si="1"/>
        <v>0</v>
      </c>
      <c r="K11" s="363">
        <f t="shared" si="1"/>
        <v>0</v>
      </c>
      <c r="L11" s="363">
        <f t="shared" si="1"/>
        <v>0</v>
      </c>
      <c r="M11" s="308">
        <f t="shared" si="0"/>
        <v>45.561253119999996</v>
      </c>
    </row>
    <row r="12" spans="1:13" x14ac:dyDescent="0.25">
      <c r="A12" s="267" t="s">
        <v>2904</v>
      </c>
      <c r="B12" s="390" t="s">
        <v>2727</v>
      </c>
      <c r="C12" s="363">
        <v>0</v>
      </c>
      <c r="D12" s="363">
        <v>0</v>
      </c>
      <c r="E12" s="363">
        <v>0</v>
      </c>
      <c r="F12" s="363">
        <v>16.785765489999999</v>
      </c>
      <c r="G12" s="363">
        <v>0</v>
      </c>
      <c r="H12" s="363">
        <v>0</v>
      </c>
      <c r="I12" s="363">
        <v>0</v>
      </c>
      <c r="J12" s="363">
        <v>0</v>
      </c>
      <c r="K12" s="363">
        <v>0</v>
      </c>
      <c r="L12" s="363">
        <v>0</v>
      </c>
      <c r="M12" s="308">
        <f t="shared" si="0"/>
        <v>16.785765489999999</v>
      </c>
    </row>
    <row r="13" spans="1:13" x14ac:dyDescent="0.25">
      <c r="A13" s="267" t="s">
        <v>2906</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2905</v>
      </c>
      <c r="B14" s="391" t="s">
        <v>2729</v>
      </c>
      <c r="C14" s="363">
        <v>0</v>
      </c>
      <c r="D14" s="363">
        <v>0</v>
      </c>
      <c r="E14" s="363">
        <v>0</v>
      </c>
      <c r="F14" s="363">
        <v>17.251078270000001</v>
      </c>
      <c r="G14" s="363">
        <v>0</v>
      </c>
      <c r="H14" s="363">
        <v>0</v>
      </c>
      <c r="I14" s="363">
        <v>0</v>
      </c>
      <c r="J14" s="363">
        <v>0</v>
      </c>
      <c r="K14" s="363">
        <v>0</v>
      </c>
      <c r="L14" s="363">
        <v>0</v>
      </c>
      <c r="M14" s="308">
        <f t="shared" si="0"/>
        <v>17.251078270000001</v>
      </c>
    </row>
    <row r="15" spans="1:13" x14ac:dyDescent="0.25">
      <c r="A15" s="267" t="s">
        <v>2907</v>
      </c>
      <c r="B15" s="391" t="s">
        <v>2730</v>
      </c>
      <c r="C15" s="363">
        <v>0</v>
      </c>
      <c r="D15" s="363">
        <v>0</v>
      </c>
      <c r="E15" s="363">
        <v>0</v>
      </c>
      <c r="F15" s="363">
        <v>11.52440936</v>
      </c>
      <c r="G15" s="363">
        <v>0</v>
      </c>
      <c r="H15" s="363">
        <v>0</v>
      </c>
      <c r="I15" s="363">
        <v>0</v>
      </c>
      <c r="J15" s="363">
        <v>0</v>
      </c>
      <c r="K15" s="363">
        <v>0</v>
      </c>
      <c r="L15" s="363">
        <v>0</v>
      </c>
      <c r="M15" s="308">
        <f t="shared" si="0"/>
        <v>11.52440936</v>
      </c>
    </row>
    <row r="16" spans="1:13" x14ac:dyDescent="0.25">
      <c r="A16" s="267" t="s">
        <v>2902</v>
      </c>
      <c r="B16" s="254" t="s">
        <v>2731</v>
      </c>
      <c r="C16" s="363">
        <f>SUM(C17:C18)</f>
        <v>0.62712186999999997</v>
      </c>
      <c r="D16" s="363">
        <f t="shared" ref="D16:L16" si="2">SUM(D17:D18)</f>
        <v>0</v>
      </c>
      <c r="E16" s="363">
        <f t="shared" si="2"/>
        <v>0</v>
      </c>
      <c r="F16" s="363">
        <f t="shared" si="2"/>
        <v>605.55700000000013</v>
      </c>
      <c r="G16" s="363">
        <f t="shared" si="2"/>
        <v>23.863999999999997</v>
      </c>
      <c r="H16" s="363">
        <f t="shared" si="2"/>
        <v>2922.9500000000003</v>
      </c>
      <c r="I16" s="363">
        <f t="shared" si="2"/>
        <v>28.368637499999998</v>
      </c>
      <c r="J16" s="363">
        <f t="shared" si="2"/>
        <v>7.3558449299999999</v>
      </c>
      <c r="K16" s="363">
        <f t="shared" si="2"/>
        <v>0</v>
      </c>
      <c r="L16" s="363">
        <f t="shared" si="2"/>
        <v>0</v>
      </c>
      <c r="M16" s="308">
        <f t="shared" si="0"/>
        <v>3588.7226043000005</v>
      </c>
    </row>
    <row r="17" spans="1:13" x14ac:dyDescent="0.25">
      <c r="A17" s="267" t="s">
        <v>2953</v>
      </c>
      <c r="B17" s="254" t="s">
        <v>2732</v>
      </c>
      <c r="C17" s="363">
        <v>0</v>
      </c>
      <c r="D17" s="363">
        <v>0</v>
      </c>
      <c r="E17" s="363">
        <v>0</v>
      </c>
      <c r="F17" s="363">
        <v>605.55700000000013</v>
      </c>
      <c r="G17" s="363">
        <v>21.847999999999999</v>
      </c>
      <c r="H17" s="363">
        <v>2922.9500000000003</v>
      </c>
      <c r="I17" s="363">
        <v>28.368637499999998</v>
      </c>
      <c r="J17" s="363">
        <v>4.7551319799999998</v>
      </c>
      <c r="K17" s="363">
        <v>0</v>
      </c>
      <c r="L17" s="363">
        <v>0</v>
      </c>
      <c r="M17" s="308">
        <f t="shared" si="0"/>
        <v>3583.4787694800007</v>
      </c>
    </row>
    <row r="18" spans="1:13" x14ac:dyDescent="0.25">
      <c r="A18" s="267" t="s">
        <v>2954</v>
      </c>
      <c r="B18" s="19" t="s">
        <v>2733</v>
      </c>
      <c r="C18" s="363">
        <v>0.62712186999999997</v>
      </c>
      <c r="D18" s="363">
        <v>0</v>
      </c>
      <c r="E18" s="363">
        <v>0</v>
      </c>
      <c r="F18" s="363">
        <v>0</v>
      </c>
      <c r="G18" s="363">
        <v>2.016</v>
      </c>
      <c r="H18" s="363">
        <v>0</v>
      </c>
      <c r="I18" s="363">
        <v>0</v>
      </c>
      <c r="J18" s="363">
        <v>2.6007129500000001</v>
      </c>
      <c r="K18" s="363">
        <v>0</v>
      </c>
      <c r="L18" s="363">
        <v>0</v>
      </c>
      <c r="M18" s="308">
        <f t="shared" si="0"/>
        <v>5.24383482</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0.62712186999999997</v>
      </c>
      <c r="D20" s="351">
        <f t="shared" si="3"/>
        <v>0</v>
      </c>
      <c r="E20" s="351">
        <f t="shared" si="3"/>
        <v>0</v>
      </c>
      <c r="F20" s="351">
        <f t="shared" si="3"/>
        <v>651.11825312000008</v>
      </c>
      <c r="G20" s="351">
        <f t="shared" si="3"/>
        <v>23.863999999999997</v>
      </c>
      <c r="H20" s="351">
        <f t="shared" si="3"/>
        <v>2922.9500000000003</v>
      </c>
      <c r="I20" s="351">
        <f t="shared" si="3"/>
        <v>28.368637499999998</v>
      </c>
      <c r="J20" s="351">
        <f t="shared" si="3"/>
        <v>7.3558449299999999</v>
      </c>
      <c r="K20" s="351">
        <f t="shared" si="3"/>
        <v>0</v>
      </c>
      <c r="L20" s="351">
        <f t="shared" si="3"/>
        <v>0</v>
      </c>
      <c r="M20" s="351">
        <f t="shared" si="3"/>
        <v>3634.2838574200005</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2909</v>
      </c>
      <c r="B30" s="254" t="s">
        <v>2725</v>
      </c>
      <c r="C30" s="363">
        <v>845.70997606999879</v>
      </c>
      <c r="D30" s="363">
        <v>48.956831770000015</v>
      </c>
      <c r="E30" s="363">
        <v>115.45600993000004</v>
      </c>
      <c r="F30" s="363">
        <v>3.89543062</v>
      </c>
      <c r="G30" s="363">
        <v>45.529586990000013</v>
      </c>
      <c r="H30" s="363">
        <v>1.7311097499999999</v>
      </c>
      <c r="I30" s="363">
        <v>28.321213559999993</v>
      </c>
      <c r="J30" s="363">
        <v>9.0926530100000029</v>
      </c>
      <c r="K30" s="363">
        <v>25.727248629999998</v>
      </c>
      <c r="L30" s="363">
        <v>0.46609448000000009</v>
      </c>
      <c r="M30" s="308">
        <f t="shared" si="4"/>
        <v>1124.886154809999</v>
      </c>
    </row>
    <row r="31" spans="1:13" ht="30" x14ac:dyDescent="0.25">
      <c r="A31" s="267" t="s">
        <v>2912</v>
      </c>
      <c r="B31" s="380" t="s">
        <v>2726</v>
      </c>
      <c r="C31" s="363">
        <f>SUM(C32:C35)</f>
        <v>0</v>
      </c>
      <c r="D31" s="363">
        <f t="shared" ref="D31:L31" si="5">SUM(D32:D35)</f>
        <v>0</v>
      </c>
      <c r="E31" s="363">
        <f t="shared" si="5"/>
        <v>0</v>
      </c>
      <c r="F31" s="363">
        <f t="shared" si="5"/>
        <v>17.180243109999999</v>
      </c>
      <c r="G31" s="363">
        <f t="shared" si="5"/>
        <v>1.26292443</v>
      </c>
      <c r="H31" s="363">
        <f t="shared" si="5"/>
        <v>0</v>
      </c>
      <c r="I31" s="363">
        <f t="shared" si="5"/>
        <v>6.7088757499999998</v>
      </c>
      <c r="J31" s="363">
        <f t="shared" si="5"/>
        <v>0</v>
      </c>
      <c r="K31" s="363">
        <f t="shared" si="5"/>
        <v>4.7370855000000001</v>
      </c>
      <c r="L31" s="363">
        <f t="shared" si="5"/>
        <v>0.26153555000000001</v>
      </c>
      <c r="M31" s="308">
        <f t="shared" si="4"/>
        <v>30.150664339999999</v>
      </c>
    </row>
    <row r="32" spans="1:13" x14ac:dyDescent="0.25">
      <c r="A32" s="267" t="s">
        <v>2913</v>
      </c>
      <c r="B32" s="390" t="s">
        <v>2727</v>
      </c>
      <c r="C32" s="363">
        <v>0</v>
      </c>
      <c r="D32" s="363">
        <v>0</v>
      </c>
      <c r="E32" s="363">
        <v>0</v>
      </c>
      <c r="F32" s="363">
        <v>12.725839909999998</v>
      </c>
      <c r="G32" s="363">
        <v>0</v>
      </c>
      <c r="H32" s="363">
        <v>0</v>
      </c>
      <c r="I32" s="363">
        <v>0</v>
      </c>
      <c r="J32" s="363">
        <v>0</v>
      </c>
      <c r="K32" s="363">
        <v>2.5124938500000003</v>
      </c>
      <c r="L32" s="363">
        <v>0.26153555000000001</v>
      </c>
      <c r="M32" s="308">
        <f t="shared" si="4"/>
        <v>15.499869309999998</v>
      </c>
    </row>
    <row r="33" spans="1:13" x14ac:dyDescent="0.25">
      <c r="A33" s="267" t="s">
        <v>2915</v>
      </c>
      <c r="B33" s="390" t="s">
        <v>2728</v>
      </c>
      <c r="C33" s="363">
        <v>0</v>
      </c>
      <c r="D33" s="363">
        <v>0</v>
      </c>
      <c r="E33" s="363">
        <v>0</v>
      </c>
      <c r="F33" s="363">
        <v>4.4544031999999998</v>
      </c>
      <c r="G33" s="363">
        <v>0</v>
      </c>
      <c r="H33" s="363">
        <v>0</v>
      </c>
      <c r="I33" s="363">
        <v>6.7088757499999998</v>
      </c>
      <c r="J33" s="363">
        <v>0</v>
      </c>
      <c r="K33" s="363">
        <v>0</v>
      </c>
      <c r="L33" s="363">
        <v>0</v>
      </c>
      <c r="M33" s="308">
        <f t="shared" si="4"/>
        <v>11.163278949999999</v>
      </c>
    </row>
    <row r="34" spans="1:13" x14ac:dyDescent="0.25">
      <c r="A34" s="267" t="s">
        <v>2914</v>
      </c>
      <c r="B34" s="391" t="s">
        <v>2729</v>
      </c>
      <c r="C34" s="363">
        <v>0</v>
      </c>
      <c r="D34" s="363">
        <v>0</v>
      </c>
      <c r="E34" s="363">
        <v>0</v>
      </c>
      <c r="F34" s="363">
        <v>0</v>
      </c>
      <c r="G34" s="363">
        <v>0</v>
      </c>
      <c r="H34" s="363">
        <v>0</v>
      </c>
      <c r="I34" s="363">
        <v>0</v>
      </c>
      <c r="J34" s="363">
        <v>0</v>
      </c>
      <c r="K34" s="363">
        <v>0</v>
      </c>
      <c r="L34" s="363">
        <v>0</v>
      </c>
      <c r="M34" s="308">
        <f t="shared" si="4"/>
        <v>0</v>
      </c>
    </row>
    <row r="35" spans="1:13" x14ac:dyDescent="0.25">
      <c r="A35" s="267" t="s">
        <v>2916</v>
      </c>
      <c r="B35" s="391" t="s">
        <v>2730</v>
      </c>
      <c r="C35" s="363">
        <v>0</v>
      </c>
      <c r="D35" s="363">
        <v>0</v>
      </c>
      <c r="E35" s="363">
        <v>0</v>
      </c>
      <c r="F35" s="363">
        <v>0</v>
      </c>
      <c r="G35" s="363">
        <v>1.26292443</v>
      </c>
      <c r="H35" s="363">
        <v>0</v>
      </c>
      <c r="I35" s="363">
        <v>0</v>
      </c>
      <c r="J35" s="363">
        <v>0</v>
      </c>
      <c r="K35" s="363">
        <v>2.2245916499999998</v>
      </c>
      <c r="L35" s="363">
        <v>0</v>
      </c>
      <c r="M35" s="308">
        <f t="shared" si="4"/>
        <v>3.4875160799999998</v>
      </c>
    </row>
    <row r="36" spans="1:13" x14ac:dyDescent="0.25">
      <c r="A36" s="267" t="s">
        <v>2910</v>
      </c>
      <c r="B36" s="254" t="s">
        <v>2731</v>
      </c>
      <c r="C36" s="363">
        <f>SUM(C37:C38)</f>
        <v>3263.3328987699824</v>
      </c>
      <c r="D36" s="363">
        <f t="shared" ref="D36:L36" si="6">SUM(D37:D38)</f>
        <v>126.00057626000003</v>
      </c>
      <c r="E36" s="363">
        <f t="shared" si="6"/>
        <v>36.32418182</v>
      </c>
      <c r="F36" s="363">
        <f t="shared" si="6"/>
        <v>66.886059159999988</v>
      </c>
      <c r="G36" s="363">
        <f t="shared" si="6"/>
        <v>164.90152746000004</v>
      </c>
      <c r="H36" s="363">
        <f t="shared" si="6"/>
        <v>192.94518826999999</v>
      </c>
      <c r="I36" s="363">
        <f t="shared" si="6"/>
        <v>132.78607797999999</v>
      </c>
      <c r="J36" s="363">
        <f t="shared" si="6"/>
        <v>117.71542780000004</v>
      </c>
      <c r="K36" s="363">
        <f t="shared" si="6"/>
        <v>97.95330518999998</v>
      </c>
      <c r="L36" s="363">
        <f t="shared" si="6"/>
        <v>4.9441196200000004</v>
      </c>
      <c r="M36" s="308">
        <f t="shared" si="4"/>
        <v>4203.7893623299815</v>
      </c>
    </row>
    <row r="37" spans="1:13" x14ac:dyDescent="0.25">
      <c r="A37" s="267" t="s">
        <v>2952</v>
      </c>
      <c r="B37" s="254" t="s">
        <v>2732</v>
      </c>
      <c r="C37" s="363">
        <v>6.3066119899999995</v>
      </c>
      <c r="D37" s="363">
        <v>0</v>
      </c>
      <c r="E37" s="363">
        <v>0</v>
      </c>
      <c r="F37" s="363">
        <v>5.9438731100000002</v>
      </c>
      <c r="G37" s="363">
        <v>83.066766850000022</v>
      </c>
      <c r="H37" s="363">
        <v>190.03096932999998</v>
      </c>
      <c r="I37" s="363">
        <v>91.147769570000008</v>
      </c>
      <c r="J37" s="363">
        <v>1.8564841500000002</v>
      </c>
      <c r="K37" s="363">
        <v>22.2200238</v>
      </c>
      <c r="L37" s="363">
        <v>4.8600321200000005</v>
      </c>
      <c r="M37" s="308">
        <f t="shared" si="4"/>
        <v>405.43253092000003</v>
      </c>
    </row>
    <row r="38" spans="1:13" x14ac:dyDescent="0.25">
      <c r="A38" s="267" t="s">
        <v>2955</v>
      </c>
      <c r="B38" s="19" t="s">
        <v>2733</v>
      </c>
      <c r="C38" s="363">
        <v>3257.0262867799825</v>
      </c>
      <c r="D38" s="363">
        <v>126.00057626000003</v>
      </c>
      <c r="E38" s="363">
        <v>36.32418182</v>
      </c>
      <c r="F38" s="363">
        <v>60.942186049999982</v>
      </c>
      <c r="G38" s="363">
        <v>81.834760610000018</v>
      </c>
      <c r="H38" s="363">
        <v>2.9142189399999996</v>
      </c>
      <c r="I38" s="363">
        <v>41.638308409999986</v>
      </c>
      <c r="J38" s="363">
        <v>115.85894365000004</v>
      </c>
      <c r="K38" s="363">
        <v>75.733281389999988</v>
      </c>
      <c r="L38" s="363">
        <v>8.4087499999999996E-2</v>
      </c>
      <c r="M38" s="308">
        <f t="shared" si="4"/>
        <v>3798.3568314099821</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4109.0428748399809</v>
      </c>
      <c r="D40" s="351">
        <f t="shared" ref="D40:M40" si="7">D30+D31+D36</f>
        <v>174.95740803000004</v>
      </c>
      <c r="E40" s="351">
        <f t="shared" si="7"/>
        <v>151.78019175000003</v>
      </c>
      <c r="F40" s="351">
        <f t="shared" si="7"/>
        <v>87.961732889999979</v>
      </c>
      <c r="G40" s="351">
        <f t="shared" si="7"/>
        <v>211.69403888000005</v>
      </c>
      <c r="H40" s="351">
        <f t="shared" si="7"/>
        <v>194.67629801999999</v>
      </c>
      <c r="I40" s="351">
        <f t="shared" si="7"/>
        <v>167.81616728999998</v>
      </c>
      <c r="J40" s="351">
        <f t="shared" si="7"/>
        <v>126.80808081000005</v>
      </c>
      <c r="K40" s="351">
        <f t="shared" si="7"/>
        <v>128.41763931999998</v>
      </c>
      <c r="L40" s="351">
        <f t="shared" si="7"/>
        <v>5.6717496500000006</v>
      </c>
      <c r="M40" s="351">
        <f t="shared" si="7"/>
        <v>5358.8261814799807</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845.70997606999879</v>
      </c>
      <c r="D50" s="308">
        <f t="shared" si="8"/>
        <v>48.956831770000015</v>
      </c>
      <c r="E50" s="308">
        <f t="shared" si="8"/>
        <v>115.45600993000004</v>
      </c>
      <c r="F50" s="308">
        <f t="shared" si="8"/>
        <v>3.89543062</v>
      </c>
      <c r="G50" s="308">
        <f t="shared" si="8"/>
        <v>45.529586990000013</v>
      </c>
      <c r="H50" s="308">
        <f t="shared" si="8"/>
        <v>1.7311097499999999</v>
      </c>
      <c r="I50" s="308">
        <f t="shared" si="8"/>
        <v>28.321213559999993</v>
      </c>
      <c r="J50" s="308">
        <f t="shared" si="8"/>
        <v>9.0926530100000029</v>
      </c>
      <c r="K50" s="308">
        <f t="shared" si="8"/>
        <v>25.727248629999998</v>
      </c>
      <c r="L50" s="308">
        <f t="shared" si="8"/>
        <v>0.46609448000000009</v>
      </c>
      <c r="M50" s="308">
        <f t="shared" si="8"/>
        <v>1124.886154809999</v>
      </c>
    </row>
    <row r="51" spans="2:14" ht="30" x14ac:dyDescent="0.25">
      <c r="B51" s="380" t="s">
        <v>2726</v>
      </c>
      <c r="C51" s="308">
        <f t="shared" si="8"/>
        <v>0</v>
      </c>
      <c r="D51" s="308">
        <f t="shared" si="8"/>
        <v>0</v>
      </c>
      <c r="E51" s="308">
        <f t="shared" si="8"/>
        <v>0</v>
      </c>
      <c r="F51" s="308">
        <f t="shared" si="8"/>
        <v>62.741496229999996</v>
      </c>
      <c r="G51" s="308">
        <f t="shared" si="8"/>
        <v>1.26292443</v>
      </c>
      <c r="H51" s="308">
        <f t="shared" si="8"/>
        <v>0</v>
      </c>
      <c r="I51" s="308">
        <f t="shared" si="8"/>
        <v>6.7088757499999998</v>
      </c>
      <c r="J51" s="308">
        <f t="shared" si="8"/>
        <v>0</v>
      </c>
      <c r="K51" s="308">
        <f t="shared" si="8"/>
        <v>4.7370855000000001</v>
      </c>
      <c r="L51" s="308">
        <f t="shared" si="8"/>
        <v>0.26153555000000001</v>
      </c>
      <c r="M51" s="308">
        <f t="shared" si="8"/>
        <v>75.711917459999995</v>
      </c>
    </row>
    <row r="52" spans="2:14" x14ac:dyDescent="0.25">
      <c r="B52" s="390" t="s">
        <v>2727</v>
      </c>
      <c r="C52" s="308">
        <f t="shared" si="8"/>
        <v>0</v>
      </c>
      <c r="D52" s="308">
        <f t="shared" si="8"/>
        <v>0</v>
      </c>
      <c r="E52" s="308">
        <f t="shared" si="8"/>
        <v>0</v>
      </c>
      <c r="F52" s="308">
        <f t="shared" si="8"/>
        <v>29.511605399999997</v>
      </c>
      <c r="G52" s="308">
        <f t="shared" si="8"/>
        <v>0</v>
      </c>
      <c r="H52" s="308">
        <f t="shared" si="8"/>
        <v>0</v>
      </c>
      <c r="I52" s="308">
        <f t="shared" si="8"/>
        <v>0</v>
      </c>
      <c r="J52" s="308">
        <f t="shared" si="8"/>
        <v>0</v>
      </c>
      <c r="K52" s="308">
        <f t="shared" si="8"/>
        <v>2.5124938500000003</v>
      </c>
      <c r="L52" s="308">
        <f t="shared" si="8"/>
        <v>0.26153555000000001</v>
      </c>
      <c r="M52" s="308">
        <f t="shared" si="8"/>
        <v>32.285634799999997</v>
      </c>
    </row>
    <row r="53" spans="2:14" x14ac:dyDescent="0.25">
      <c r="B53" s="390" t="s">
        <v>2728</v>
      </c>
      <c r="C53" s="308">
        <f t="shared" si="8"/>
        <v>0</v>
      </c>
      <c r="D53" s="308">
        <f t="shared" si="8"/>
        <v>0</v>
      </c>
      <c r="E53" s="308">
        <f t="shared" si="8"/>
        <v>0</v>
      </c>
      <c r="F53" s="308">
        <f t="shared" si="8"/>
        <v>4.4544031999999998</v>
      </c>
      <c r="G53" s="308">
        <f t="shared" si="8"/>
        <v>0</v>
      </c>
      <c r="H53" s="308">
        <f t="shared" si="8"/>
        <v>0</v>
      </c>
      <c r="I53" s="308">
        <f t="shared" si="8"/>
        <v>6.7088757499999998</v>
      </c>
      <c r="J53" s="308">
        <f t="shared" si="8"/>
        <v>0</v>
      </c>
      <c r="K53" s="308">
        <f t="shared" si="8"/>
        <v>0</v>
      </c>
      <c r="L53" s="308">
        <f t="shared" si="8"/>
        <v>0</v>
      </c>
      <c r="M53" s="308">
        <f t="shared" si="8"/>
        <v>11.163278949999999</v>
      </c>
    </row>
    <row r="54" spans="2:14" x14ac:dyDescent="0.25">
      <c r="B54" s="391" t="s">
        <v>2729</v>
      </c>
      <c r="C54" s="308">
        <f t="shared" si="8"/>
        <v>0</v>
      </c>
      <c r="D54" s="308">
        <f t="shared" si="8"/>
        <v>0</v>
      </c>
      <c r="E54" s="308">
        <f t="shared" si="8"/>
        <v>0</v>
      </c>
      <c r="F54" s="308">
        <f t="shared" si="8"/>
        <v>17.251078270000001</v>
      </c>
      <c r="G54" s="308">
        <f t="shared" si="8"/>
        <v>0</v>
      </c>
      <c r="H54" s="308">
        <f t="shared" si="8"/>
        <v>0</v>
      </c>
      <c r="I54" s="308">
        <f t="shared" si="8"/>
        <v>0</v>
      </c>
      <c r="J54" s="308">
        <f t="shared" si="8"/>
        <v>0</v>
      </c>
      <c r="K54" s="308">
        <f t="shared" si="8"/>
        <v>0</v>
      </c>
      <c r="L54" s="308">
        <f t="shared" si="8"/>
        <v>0</v>
      </c>
      <c r="M54" s="308">
        <f t="shared" si="8"/>
        <v>17.251078270000001</v>
      </c>
    </row>
    <row r="55" spans="2:14" x14ac:dyDescent="0.25">
      <c r="B55" s="391" t="s">
        <v>2730</v>
      </c>
      <c r="C55" s="308">
        <f t="shared" si="8"/>
        <v>0</v>
      </c>
      <c r="D55" s="308">
        <f t="shared" si="8"/>
        <v>0</v>
      </c>
      <c r="E55" s="308">
        <f t="shared" si="8"/>
        <v>0</v>
      </c>
      <c r="F55" s="308">
        <f t="shared" si="8"/>
        <v>11.52440936</v>
      </c>
      <c r="G55" s="308">
        <f t="shared" si="8"/>
        <v>1.26292443</v>
      </c>
      <c r="H55" s="308">
        <f t="shared" si="8"/>
        <v>0</v>
      </c>
      <c r="I55" s="308">
        <f t="shared" si="8"/>
        <v>0</v>
      </c>
      <c r="J55" s="308">
        <f t="shared" si="8"/>
        <v>0</v>
      </c>
      <c r="K55" s="308">
        <f t="shared" si="8"/>
        <v>2.2245916499999998</v>
      </c>
      <c r="L55" s="308">
        <f t="shared" si="8"/>
        <v>0</v>
      </c>
      <c r="M55" s="308">
        <f t="shared" si="8"/>
        <v>15.011925439999999</v>
      </c>
    </row>
    <row r="56" spans="2:14" x14ac:dyDescent="0.25">
      <c r="B56" s="254" t="s">
        <v>2731</v>
      </c>
      <c r="C56" s="308">
        <f t="shared" si="8"/>
        <v>3263.9600206399823</v>
      </c>
      <c r="D56" s="308">
        <f t="shared" si="8"/>
        <v>126.00057626000003</v>
      </c>
      <c r="E56" s="308">
        <f t="shared" si="8"/>
        <v>36.32418182</v>
      </c>
      <c r="F56" s="308">
        <f t="shared" si="8"/>
        <v>672.44305916000008</v>
      </c>
      <c r="G56" s="308">
        <f t="shared" si="8"/>
        <v>188.76552746000004</v>
      </c>
      <c r="H56" s="308">
        <f t="shared" si="8"/>
        <v>3115.8951882700003</v>
      </c>
      <c r="I56" s="308">
        <f t="shared" si="8"/>
        <v>161.15471547999999</v>
      </c>
      <c r="J56" s="308">
        <f t="shared" si="8"/>
        <v>125.07127273000005</v>
      </c>
      <c r="K56" s="308">
        <f t="shared" si="8"/>
        <v>97.95330518999998</v>
      </c>
      <c r="L56" s="308">
        <f t="shared" si="8"/>
        <v>4.9441196200000004</v>
      </c>
      <c r="M56" s="308">
        <f t="shared" si="8"/>
        <v>7792.5119666299815</v>
      </c>
    </row>
    <row r="57" spans="2:14" x14ac:dyDescent="0.25">
      <c r="B57" s="19" t="s">
        <v>2738</v>
      </c>
      <c r="C57" s="308">
        <f t="shared" si="8"/>
        <v>6.3066119899999995</v>
      </c>
      <c r="D57" s="308">
        <f t="shared" si="8"/>
        <v>0</v>
      </c>
      <c r="E57" s="308">
        <f t="shared" si="8"/>
        <v>0</v>
      </c>
      <c r="F57" s="308">
        <f t="shared" si="8"/>
        <v>611.50087311000016</v>
      </c>
      <c r="G57" s="308">
        <f t="shared" si="8"/>
        <v>104.91476685000002</v>
      </c>
      <c r="H57" s="308">
        <f t="shared" si="8"/>
        <v>3112.9809693300003</v>
      </c>
      <c r="I57" s="308">
        <f t="shared" si="8"/>
        <v>119.51640707000001</v>
      </c>
      <c r="J57" s="308">
        <f t="shared" si="8"/>
        <v>6.6116161299999998</v>
      </c>
      <c r="K57" s="308">
        <f t="shared" si="8"/>
        <v>22.2200238</v>
      </c>
      <c r="L57" s="308">
        <f t="shared" si="8"/>
        <v>4.8600321200000005</v>
      </c>
      <c r="M57" s="308">
        <f t="shared" si="8"/>
        <v>3988.9113004000005</v>
      </c>
    </row>
    <row r="58" spans="2:14" x14ac:dyDescent="0.25">
      <c r="B58" s="19" t="s">
        <v>2733</v>
      </c>
      <c r="C58" s="308">
        <f t="shared" si="8"/>
        <v>3257.6534086499823</v>
      </c>
      <c r="D58" s="308">
        <f t="shared" si="8"/>
        <v>126.00057626000003</v>
      </c>
      <c r="E58" s="308">
        <f t="shared" si="8"/>
        <v>36.32418182</v>
      </c>
      <c r="F58" s="308">
        <f t="shared" si="8"/>
        <v>60.942186049999982</v>
      </c>
      <c r="G58" s="308">
        <f t="shared" si="8"/>
        <v>83.850760610000023</v>
      </c>
      <c r="H58" s="308">
        <f t="shared" si="8"/>
        <v>2.9142189399999996</v>
      </c>
      <c r="I58" s="308">
        <f t="shared" si="8"/>
        <v>41.638308409999986</v>
      </c>
      <c r="J58" s="308">
        <f t="shared" si="8"/>
        <v>118.45965660000005</v>
      </c>
      <c r="K58" s="308">
        <f t="shared" si="8"/>
        <v>75.733281389999988</v>
      </c>
      <c r="L58" s="308">
        <f t="shared" si="8"/>
        <v>8.4087499999999996E-2</v>
      </c>
      <c r="M58" s="308">
        <f t="shared" si="8"/>
        <v>3803.6006662299819</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4109.6699967099812</v>
      </c>
      <c r="D60" s="351">
        <f t="shared" si="9"/>
        <v>174.95740803000004</v>
      </c>
      <c r="E60" s="351">
        <f t="shared" si="9"/>
        <v>151.78019175000003</v>
      </c>
      <c r="F60" s="351">
        <f t="shared" si="9"/>
        <v>739.07998601000008</v>
      </c>
      <c r="G60" s="351">
        <f t="shared" si="9"/>
        <v>235.55803888000005</v>
      </c>
      <c r="H60" s="351">
        <f t="shared" si="9"/>
        <v>3117.6262980200004</v>
      </c>
      <c r="I60" s="351">
        <f t="shared" si="9"/>
        <v>196.18480478999999</v>
      </c>
      <c r="J60" s="351">
        <f t="shared" si="9"/>
        <v>134.16392574000005</v>
      </c>
      <c r="K60" s="351">
        <f t="shared" si="9"/>
        <v>128.41763931999998</v>
      </c>
      <c r="L60" s="351">
        <f t="shared" si="9"/>
        <v>5.6717496500000006</v>
      </c>
      <c r="M60" s="351">
        <f t="shared" si="9"/>
        <v>8993.1100388999803</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topLeftCell="A55" zoomScale="115" zoomScaleNormal="115" zoomScaleSheetLayoutView="100" workbookViewId="0">
      <selection activeCell="M72" sqref="M72"/>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0</v>
      </c>
      <c r="D9" s="363">
        <v>0</v>
      </c>
      <c r="E9" s="363">
        <v>0</v>
      </c>
      <c r="F9" s="363">
        <v>0</v>
      </c>
      <c r="G9" s="363">
        <v>0</v>
      </c>
      <c r="H9" s="363">
        <v>0</v>
      </c>
      <c r="I9" s="363">
        <v>0</v>
      </c>
      <c r="J9" s="363">
        <v>0</v>
      </c>
      <c r="K9" s="363">
        <v>0</v>
      </c>
      <c r="L9" s="363">
        <v>0</v>
      </c>
      <c r="M9" s="363">
        <f>SUM(C9:L9)</f>
        <v>0</v>
      </c>
    </row>
    <row r="10" spans="1:13" x14ac:dyDescent="0.25">
      <c r="A10" s="267" t="s">
        <v>2918</v>
      </c>
      <c r="B10" s="19" t="s">
        <v>2741</v>
      </c>
      <c r="C10" s="363">
        <v>0</v>
      </c>
      <c r="D10" s="363">
        <v>0</v>
      </c>
      <c r="E10" s="363">
        <v>0</v>
      </c>
      <c r="F10" s="363">
        <v>0</v>
      </c>
      <c r="G10" s="363">
        <v>0</v>
      </c>
      <c r="H10" s="363">
        <v>0</v>
      </c>
      <c r="I10" s="363">
        <v>0</v>
      </c>
      <c r="J10" s="363">
        <v>0</v>
      </c>
      <c r="K10" s="363">
        <v>0</v>
      </c>
      <c r="L10" s="363">
        <v>0</v>
      </c>
      <c r="M10" s="363">
        <f>SUM(C10:L10)</f>
        <v>0</v>
      </c>
    </row>
    <row r="11" spans="1:13" x14ac:dyDescent="0.25">
      <c r="A11" s="267" t="s">
        <v>2919</v>
      </c>
      <c r="B11" s="19" t="s">
        <v>634</v>
      </c>
      <c r="C11" s="363">
        <v>0</v>
      </c>
      <c r="D11" s="363">
        <v>0</v>
      </c>
      <c r="E11" s="363">
        <v>0</v>
      </c>
      <c r="F11" s="363">
        <v>0</v>
      </c>
      <c r="G11" s="363">
        <v>0</v>
      </c>
      <c r="H11" s="363">
        <v>0</v>
      </c>
      <c r="I11" s="363">
        <v>0</v>
      </c>
      <c r="J11" s="363">
        <v>0</v>
      </c>
      <c r="K11" s="363">
        <v>0</v>
      </c>
      <c r="L11" s="363">
        <v>0</v>
      </c>
      <c r="M11" s="363">
        <f>SUM(C11:L11)</f>
        <v>0</v>
      </c>
    </row>
    <row r="12" spans="1:13" x14ac:dyDescent="0.25">
      <c r="A12" s="267" t="s">
        <v>2920</v>
      </c>
      <c r="B12" s="19" t="s">
        <v>636</v>
      </c>
      <c r="C12" s="363">
        <v>0</v>
      </c>
      <c r="D12" s="363">
        <v>0</v>
      </c>
      <c r="E12" s="363">
        <v>0</v>
      </c>
      <c r="F12" s="363">
        <v>0</v>
      </c>
      <c r="G12" s="363">
        <v>0</v>
      </c>
      <c r="H12" s="363">
        <v>0</v>
      </c>
      <c r="I12" s="363">
        <v>0</v>
      </c>
      <c r="J12" s="363">
        <v>0</v>
      </c>
      <c r="K12" s="363">
        <v>0</v>
      </c>
      <c r="L12" s="363">
        <v>0</v>
      </c>
      <c r="M12" s="363">
        <f>SUM(C12:L12)</f>
        <v>0</v>
      </c>
    </row>
    <row r="13" spans="1:13" x14ac:dyDescent="0.25">
      <c r="A13" s="267" t="s">
        <v>2921</v>
      </c>
      <c r="B13" s="19" t="s">
        <v>638</v>
      </c>
      <c r="C13" s="363">
        <v>4109.6699967099976</v>
      </c>
      <c r="D13" s="363">
        <v>174.9574080299999</v>
      </c>
      <c r="E13" s="363">
        <v>151.78019174999997</v>
      </c>
      <c r="F13" s="363">
        <v>739.07998601000008</v>
      </c>
      <c r="G13" s="363">
        <v>235.5580388799996</v>
      </c>
      <c r="H13" s="363">
        <v>3117.6262980200027</v>
      </c>
      <c r="I13" s="363">
        <v>196.18480479000002</v>
      </c>
      <c r="J13" s="363">
        <v>134.16392574000002</v>
      </c>
      <c r="K13" s="363">
        <v>128.41763932000009</v>
      </c>
      <c r="L13" s="363">
        <v>5.6717496500000015</v>
      </c>
      <c r="M13" s="363">
        <f>SUM(C13:L13)</f>
        <v>8993.1100389000003</v>
      </c>
    </row>
    <row r="14" spans="1:13" x14ac:dyDescent="0.25">
      <c r="B14" s="383" t="s">
        <v>139</v>
      </c>
      <c r="C14" s="351">
        <f t="shared" ref="C14:M14" si="0">SUM(C9:C13)</f>
        <v>4109.6699967099976</v>
      </c>
      <c r="D14" s="351">
        <f t="shared" si="0"/>
        <v>174.9574080299999</v>
      </c>
      <c r="E14" s="351">
        <f t="shared" si="0"/>
        <v>151.78019174999997</v>
      </c>
      <c r="F14" s="351">
        <f t="shared" si="0"/>
        <v>739.07998601000008</v>
      </c>
      <c r="G14" s="351">
        <f t="shared" si="0"/>
        <v>235.5580388799996</v>
      </c>
      <c r="H14" s="351">
        <f t="shared" si="0"/>
        <v>3117.6262980200027</v>
      </c>
      <c r="I14" s="351">
        <f t="shared" si="0"/>
        <v>196.18480479000002</v>
      </c>
      <c r="J14" s="351">
        <f t="shared" si="0"/>
        <v>134.16392574000002</v>
      </c>
      <c r="K14" s="351">
        <f t="shared" si="0"/>
        <v>128.41763932000009</v>
      </c>
      <c r="L14" s="351">
        <f t="shared" si="0"/>
        <v>5.6717496500000015</v>
      </c>
      <c r="M14" s="351">
        <f t="shared" si="0"/>
        <v>8993.1100389000003</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13.140631320000001</v>
      </c>
      <c r="D23" s="363">
        <v>0.98129564999999985</v>
      </c>
      <c r="E23" s="363">
        <v>3.0333011000000001</v>
      </c>
      <c r="F23" s="363">
        <v>0.28471274000000002</v>
      </c>
      <c r="G23" s="363">
        <v>1.5509609100000001</v>
      </c>
      <c r="H23" s="363">
        <v>1.7543180099999995</v>
      </c>
      <c r="I23" s="363">
        <v>5.1509826799999985</v>
      </c>
      <c r="J23" s="363">
        <v>1.3387598799999998</v>
      </c>
      <c r="K23" s="363">
        <v>1.3843584800000002</v>
      </c>
      <c r="L23" s="363">
        <v>0.15545159999999997</v>
      </c>
      <c r="M23" s="363">
        <f t="shared" ref="M23:M28" si="1">SUM(C23:L23)</f>
        <v>28.774772369999997</v>
      </c>
    </row>
    <row r="24" spans="1:13" x14ac:dyDescent="0.25">
      <c r="A24" s="267" t="s">
        <v>2923</v>
      </c>
      <c r="B24" s="19" t="s">
        <v>2744</v>
      </c>
      <c r="C24" s="363">
        <v>51.278202780000051</v>
      </c>
      <c r="D24" s="363">
        <v>6.2638335199999968</v>
      </c>
      <c r="E24" s="363">
        <v>20.627302309999994</v>
      </c>
      <c r="F24" s="363">
        <v>1.93476698</v>
      </c>
      <c r="G24" s="363">
        <v>3.4411326799999999</v>
      </c>
      <c r="H24" s="363">
        <v>784.83046866000018</v>
      </c>
      <c r="I24" s="363">
        <v>53.602059910000023</v>
      </c>
      <c r="J24" s="363">
        <v>1.2412718</v>
      </c>
      <c r="K24" s="363">
        <v>4.8640723899999987</v>
      </c>
      <c r="L24" s="363">
        <v>1.2010318899999997</v>
      </c>
      <c r="M24" s="363">
        <f t="shared" si="1"/>
        <v>929.28414292000025</v>
      </c>
    </row>
    <row r="25" spans="1:13" x14ac:dyDescent="0.25">
      <c r="A25" s="267" t="s">
        <v>2925</v>
      </c>
      <c r="B25" s="19" t="s">
        <v>2745</v>
      </c>
      <c r="C25" s="363">
        <v>26.157697859999995</v>
      </c>
      <c r="D25" s="363">
        <v>0.88457609000000004</v>
      </c>
      <c r="E25" s="363">
        <v>25.487992399999996</v>
      </c>
      <c r="F25" s="363">
        <v>0.67868625000000005</v>
      </c>
      <c r="G25" s="363">
        <v>2.1796595500000002</v>
      </c>
      <c r="H25" s="363">
        <v>26.318767259999998</v>
      </c>
      <c r="I25" s="363">
        <v>9.8980435700000022</v>
      </c>
      <c r="J25" s="363">
        <v>1.9211182300000003</v>
      </c>
      <c r="K25" s="363">
        <v>8.5657790200000008</v>
      </c>
      <c r="L25" s="363">
        <v>0</v>
      </c>
      <c r="M25" s="363">
        <f t="shared" si="1"/>
        <v>102.09232022999998</v>
      </c>
    </row>
    <row r="26" spans="1:13" x14ac:dyDescent="0.25">
      <c r="A26" s="267" t="s">
        <v>2924</v>
      </c>
      <c r="B26" s="19" t="s">
        <v>2746</v>
      </c>
      <c r="C26" s="363">
        <v>316.8900157299999</v>
      </c>
      <c r="D26" s="363">
        <v>9.5528326600000035</v>
      </c>
      <c r="E26" s="363">
        <v>62.801524560000026</v>
      </c>
      <c r="F26" s="363">
        <v>43.55918312</v>
      </c>
      <c r="G26" s="363">
        <v>14.649535630000001</v>
      </c>
      <c r="H26" s="363">
        <v>0</v>
      </c>
      <c r="I26" s="363">
        <v>4.1250141300000003</v>
      </c>
      <c r="J26" s="363">
        <v>11.181749099999999</v>
      </c>
      <c r="K26" s="363">
        <v>21.94513268</v>
      </c>
      <c r="L26" s="363">
        <v>0</v>
      </c>
      <c r="M26" s="363">
        <f t="shared" si="1"/>
        <v>484.70498760999988</v>
      </c>
    </row>
    <row r="27" spans="1:13" x14ac:dyDescent="0.25">
      <c r="A27" s="267" t="s">
        <v>2926</v>
      </c>
      <c r="B27" s="19" t="s">
        <v>2747</v>
      </c>
      <c r="C27" s="363">
        <v>3702.2034490199976</v>
      </c>
      <c r="D27" s="363">
        <v>157.27487010999997</v>
      </c>
      <c r="E27" s="363">
        <v>39.83007138</v>
      </c>
      <c r="F27" s="363">
        <v>681.09822755999983</v>
      </c>
      <c r="G27" s="363">
        <v>213.40860615999978</v>
      </c>
      <c r="H27" s="363">
        <v>2304.7227440900006</v>
      </c>
      <c r="I27" s="363">
        <v>119.50805676000002</v>
      </c>
      <c r="J27" s="363">
        <v>117.66969802</v>
      </c>
      <c r="K27" s="363">
        <v>91.658296749999977</v>
      </c>
      <c r="L27" s="363">
        <v>4.3152661600000002</v>
      </c>
      <c r="M27" s="363">
        <f t="shared" si="1"/>
        <v>7431.6892860099979</v>
      </c>
    </row>
    <row r="28" spans="1:13" x14ac:dyDescent="0.25">
      <c r="A28" s="267" t="s">
        <v>2927</v>
      </c>
      <c r="B28" s="19" t="s">
        <v>2748</v>
      </c>
      <c r="C28" s="363">
        <v>0</v>
      </c>
      <c r="D28" s="363">
        <v>0</v>
      </c>
      <c r="E28" s="363">
        <v>0</v>
      </c>
      <c r="F28" s="363">
        <v>11.52440936</v>
      </c>
      <c r="G28" s="363">
        <v>0.32814395000000002</v>
      </c>
      <c r="H28" s="363">
        <v>0</v>
      </c>
      <c r="I28" s="363">
        <v>3.9006477400000001</v>
      </c>
      <c r="J28" s="363">
        <v>0.81132870999999995</v>
      </c>
      <c r="K28" s="363">
        <v>0</v>
      </c>
      <c r="L28" s="363">
        <v>0</v>
      </c>
      <c r="M28" s="363">
        <f t="shared" si="1"/>
        <v>16.564529759999999</v>
      </c>
    </row>
    <row r="29" spans="1:13" x14ac:dyDescent="0.25">
      <c r="B29" s="383" t="s">
        <v>139</v>
      </c>
      <c r="C29" s="351">
        <f t="shared" ref="C29:M29" si="2">SUM(C23:C28)</f>
        <v>4109.6699967099976</v>
      </c>
      <c r="D29" s="351">
        <f>SUM(D23:D28)</f>
        <v>174.95740802999995</v>
      </c>
      <c r="E29" s="351">
        <f t="shared" si="2"/>
        <v>151.78019175</v>
      </c>
      <c r="F29" s="351">
        <f t="shared" si="2"/>
        <v>739.07998600999986</v>
      </c>
      <c r="G29" s="351">
        <f t="shared" si="2"/>
        <v>235.55803887999977</v>
      </c>
      <c r="H29" s="351">
        <f t="shared" si="2"/>
        <v>3117.6262980200008</v>
      </c>
      <c r="I29" s="351">
        <f t="shared" si="2"/>
        <v>196.18480479000004</v>
      </c>
      <c r="J29" s="351">
        <f t="shared" si="2"/>
        <v>134.16392574</v>
      </c>
      <c r="K29" s="351">
        <f t="shared" si="2"/>
        <v>128.41763931999998</v>
      </c>
      <c r="L29" s="351">
        <f t="shared" si="2"/>
        <v>5.6717496499999998</v>
      </c>
      <c r="M29" s="351">
        <f t="shared" si="2"/>
        <v>8993.1100388999985</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8.0443392049623849E-3</v>
      </c>
      <c r="D38" s="392">
        <v>7.6038642872209893E-3</v>
      </c>
      <c r="E38" s="392">
        <v>0</v>
      </c>
      <c r="F38" s="392">
        <v>0</v>
      </c>
      <c r="G38" s="392">
        <v>4.7677525925085909E-3</v>
      </c>
      <c r="H38" s="392">
        <v>0</v>
      </c>
      <c r="I38" s="392">
        <v>4.8805373610127378E-3</v>
      </c>
      <c r="J38" s="392">
        <v>7.9310078023262769E-3</v>
      </c>
      <c r="K38" s="392">
        <v>3.3803582338522327E-2</v>
      </c>
      <c r="L38" s="392">
        <v>0</v>
      </c>
      <c r="M38" s="393">
        <v>6.4109616883159803E-3</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9.0725879936665726E-3</v>
      </c>
      <c r="D48" s="392">
        <v>8.9969051320369538E-3</v>
      </c>
      <c r="E48" s="392">
        <v>0</v>
      </c>
      <c r="F48" s="392">
        <v>0</v>
      </c>
      <c r="G48" s="392">
        <v>4.7054488800195122E-3</v>
      </c>
      <c r="H48" s="392">
        <v>0</v>
      </c>
      <c r="I48" s="392">
        <v>1.6079415884079243E-3</v>
      </c>
      <c r="J48" s="392">
        <v>8.928283595160829E-3</v>
      </c>
      <c r="K48" s="392">
        <v>5.1556315143811295E-2</v>
      </c>
      <c r="L48" s="392">
        <v>0</v>
      </c>
      <c r="M48" s="395">
        <v>5.3617017004206615E-3</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8.4266603377868617E-3</v>
      </c>
      <c r="D58" s="396">
        <v>8.0119423945789123E-3</v>
      </c>
      <c r="E58" s="396">
        <v>0</v>
      </c>
      <c r="F58" s="396">
        <v>0</v>
      </c>
      <c r="G58" s="396">
        <v>4.0788636495244987E-3</v>
      </c>
      <c r="H58" s="396">
        <v>0</v>
      </c>
      <c r="I58" s="396">
        <v>1.6387564336474312E-3</v>
      </c>
      <c r="J58" s="396">
        <v>5.3376954185212133E-3</v>
      </c>
      <c r="K58" s="396">
        <v>3.644570324631885E-2</v>
      </c>
      <c r="L58" s="396">
        <v>0</v>
      </c>
      <c r="M58" s="396">
        <v>4.7971008204063604E-3</v>
      </c>
    </row>
    <row r="59" spans="1:13" x14ac:dyDescent="0.25">
      <c r="A59" s="267" t="s">
        <v>2929</v>
      </c>
      <c r="B59" s="254" t="s">
        <v>2755</v>
      </c>
      <c r="C59" s="396">
        <v>2.8481982710325926E-2</v>
      </c>
      <c r="D59" s="396">
        <v>0</v>
      </c>
      <c r="E59" s="396">
        <v>0</v>
      </c>
      <c r="F59" s="396">
        <v>0</v>
      </c>
      <c r="G59" s="396">
        <v>1.8962466994330379E-2</v>
      </c>
      <c r="H59" s="396">
        <v>0</v>
      </c>
      <c r="I59" s="396">
        <v>0</v>
      </c>
      <c r="J59" s="396">
        <v>0</v>
      </c>
      <c r="K59" s="396">
        <v>0.62041130030336145</v>
      </c>
      <c r="L59" s="396">
        <v>0</v>
      </c>
      <c r="M59" s="396">
        <v>1.0664946739221684E-2</v>
      </c>
    </row>
    <row r="60" spans="1:13" x14ac:dyDescent="0.25">
      <c r="A60" s="267" t="s">
        <v>2930</v>
      </c>
      <c r="B60" s="254" t="s">
        <v>2756</v>
      </c>
      <c r="C60" s="396">
        <v>4.5717886779485566E-2</v>
      </c>
      <c r="D60" s="396">
        <v>0</v>
      </c>
      <c r="E60" s="396">
        <v>0</v>
      </c>
      <c r="F60" s="396">
        <v>0</v>
      </c>
      <c r="G60" s="396">
        <v>4.1779144753006807E-2</v>
      </c>
      <c r="H60" s="396">
        <v>0</v>
      </c>
      <c r="I60" s="396">
        <v>0</v>
      </c>
      <c r="J60" s="396">
        <v>0</v>
      </c>
      <c r="K60" s="396">
        <v>0.62041130030336145</v>
      </c>
      <c r="L60" s="396">
        <v>0</v>
      </c>
      <c r="M60" s="396">
        <v>2.328405713943223E-2</v>
      </c>
    </row>
    <row r="61" spans="1:13" x14ac:dyDescent="0.25">
      <c r="A61" s="267" t="s">
        <v>2931</v>
      </c>
      <c r="B61" s="254" t="s">
        <v>2757</v>
      </c>
      <c r="C61" s="396">
        <v>5.2826386641414154E-2</v>
      </c>
      <c r="D61" s="396">
        <v>0</v>
      </c>
      <c r="E61" s="396">
        <v>0</v>
      </c>
      <c r="F61" s="396">
        <v>0</v>
      </c>
      <c r="G61" s="396">
        <v>6.2152277653231711E-2</v>
      </c>
      <c r="H61" s="396">
        <v>0</v>
      </c>
      <c r="I61" s="396">
        <v>0</v>
      </c>
      <c r="J61" s="396">
        <v>0</v>
      </c>
      <c r="K61" s="396">
        <v>0.62041130030336145</v>
      </c>
      <c r="L61" s="396">
        <v>0</v>
      </c>
      <c r="M61" s="396">
        <v>6.6924302511078518E-2</v>
      </c>
    </row>
    <row r="62" spans="1:13" x14ac:dyDescent="0.25">
      <c r="A62" s="267" t="s">
        <v>2932</v>
      </c>
      <c r="B62" s="254" t="s">
        <v>2758</v>
      </c>
      <c r="C62" s="396">
        <v>3.9502552067766927E-2</v>
      </c>
      <c r="D62" s="396">
        <v>0</v>
      </c>
      <c r="E62" s="396">
        <v>0</v>
      </c>
      <c r="F62" s="396">
        <v>0</v>
      </c>
      <c r="G62" s="396">
        <v>0.11707706219359416</v>
      </c>
      <c r="H62" s="396">
        <v>0</v>
      </c>
      <c r="I62" s="396">
        <v>0</v>
      </c>
      <c r="J62" s="396">
        <v>0</v>
      </c>
      <c r="K62" s="396">
        <v>6.4711820426858066E-2</v>
      </c>
      <c r="L62" s="396">
        <v>0</v>
      </c>
      <c r="M62" s="396">
        <v>2.4550058209743934E-2</v>
      </c>
    </row>
    <row r="63" spans="1:13" x14ac:dyDescent="0.25">
      <c r="A63" s="267" t="s">
        <v>2933</v>
      </c>
      <c r="B63" s="289" t="s">
        <v>2759</v>
      </c>
      <c r="C63" s="397">
        <v>5.3333524632097042E-2</v>
      </c>
      <c r="D63" s="397">
        <v>0</v>
      </c>
      <c r="E63" s="397">
        <v>0</v>
      </c>
      <c r="F63" s="397">
        <v>0</v>
      </c>
      <c r="G63" s="397">
        <v>1.586734920580905E-2</v>
      </c>
      <c r="H63" s="397">
        <v>0</v>
      </c>
      <c r="I63" s="397">
        <v>0</v>
      </c>
      <c r="J63" s="397">
        <v>0</v>
      </c>
      <c r="K63" s="397">
        <v>0</v>
      </c>
      <c r="L63" s="397">
        <v>0</v>
      </c>
      <c r="M63" s="397">
        <v>2.7818142528977137E-2</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7.2559122557335458</v>
      </c>
      <c r="D72" s="436">
        <v>0</v>
      </c>
      <c r="E72" s="436">
        <v>0</v>
      </c>
      <c r="F72" s="436">
        <v>0</v>
      </c>
      <c r="G72" s="436">
        <v>0.23010001000000002</v>
      </c>
      <c r="H72" s="436">
        <v>0</v>
      </c>
      <c r="I72" s="436">
        <v>3.0693619999999998E-2</v>
      </c>
      <c r="J72" s="436">
        <v>-9.4719999999999995E-3</v>
      </c>
      <c r="K72" s="436">
        <v>0</v>
      </c>
      <c r="L72" s="436">
        <v>0</v>
      </c>
      <c r="M72" s="398">
        <v>7.5072338857335463</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1.9056973372368357E-3</v>
      </c>
      <c r="D81" s="397">
        <v>0</v>
      </c>
      <c r="E81" s="397">
        <v>0</v>
      </c>
      <c r="F81" s="397">
        <v>0</v>
      </c>
      <c r="G81" s="397">
        <v>9.7682936695367689E-4</v>
      </c>
      <c r="H81" s="397">
        <v>0</v>
      </c>
      <c r="I81" s="397">
        <v>1.5074600150015435E-4</v>
      </c>
      <c r="J81" s="397">
        <v>-2.1757245561319792E-5</v>
      </c>
      <c r="K81" s="397">
        <v>0</v>
      </c>
      <c r="L81" s="397">
        <v>0</v>
      </c>
      <c r="M81" s="399">
        <v>8.34722388339378E-4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18.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24.877616249779614</v>
      </c>
      <c r="H75" s="49"/>
    </row>
    <row r="76" spans="1:14" x14ac:dyDescent="0.25">
      <c r="A76" s="51" t="s">
        <v>1100</v>
      </c>
      <c r="B76" s="51" t="s">
        <v>2369</v>
      </c>
      <c r="C76" s="192">
        <v>10.932796796270539</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6.3257299752945938E-3</v>
      </c>
      <c r="D82" s="199">
        <v>3.2208068866759705E-4</v>
      </c>
      <c r="E82" s="200" t="s">
        <v>818</v>
      </c>
      <c r="F82" s="200" t="s">
        <v>818</v>
      </c>
      <c r="G82" s="199">
        <v>3.9528468356591073E-3</v>
      </c>
      <c r="H82" s="49"/>
    </row>
    <row r="83" spans="1:8" x14ac:dyDescent="0.25">
      <c r="A83" s="51" t="s">
        <v>1107</v>
      </c>
      <c r="B83" s="51" t="s">
        <v>1121</v>
      </c>
      <c r="C83" s="199">
        <v>2.4303278013483622E-3</v>
      </c>
      <c r="D83" s="199">
        <v>0</v>
      </c>
      <c r="E83" s="200" t="s">
        <v>818</v>
      </c>
      <c r="F83" s="200" t="s">
        <v>818</v>
      </c>
      <c r="G83" s="199">
        <v>1.4697647190822932E-3</v>
      </c>
      <c r="H83" s="49"/>
    </row>
    <row r="84" spans="1:8" x14ac:dyDescent="0.25">
      <c r="A84" s="51" t="s">
        <v>1108</v>
      </c>
      <c r="B84" s="51" t="s">
        <v>1119</v>
      </c>
      <c r="C84" s="199">
        <v>3.8782543795226466E-3</v>
      </c>
      <c r="D84" s="199">
        <v>2.1565721198144031E-4</v>
      </c>
      <c r="E84" s="200" t="s">
        <v>818</v>
      </c>
      <c r="F84" s="200" t="s">
        <v>818</v>
      </c>
      <c r="G84" s="199">
        <v>2.4306489896651733E-3</v>
      </c>
      <c r="H84" s="49"/>
    </row>
    <row r="85" spans="1:8" x14ac:dyDescent="0.25">
      <c r="A85" s="51" t="s">
        <v>1109</v>
      </c>
      <c r="B85" s="51" t="s">
        <v>1120</v>
      </c>
      <c r="C85" s="199">
        <v>1.3963869232407784E-3</v>
      </c>
      <c r="D85" s="199">
        <v>1.8926164455078389E-3</v>
      </c>
      <c r="E85" s="200" t="s">
        <v>818</v>
      </c>
      <c r="F85" s="200" t="s">
        <v>818</v>
      </c>
      <c r="G85" s="199">
        <v>1.5925167453807534E-3</v>
      </c>
      <c r="H85" s="49"/>
    </row>
    <row r="86" spans="1:8" x14ac:dyDescent="0.25">
      <c r="A86" s="51" t="s">
        <v>1123</v>
      </c>
      <c r="B86" s="51" t="s">
        <v>1122</v>
      </c>
      <c r="C86" s="199">
        <v>1.9304344446035993E-3</v>
      </c>
      <c r="D86" s="199">
        <v>3.9210676867054219E-5</v>
      </c>
      <c r="E86" s="200" t="s">
        <v>818</v>
      </c>
      <c r="F86" s="200" t="s">
        <v>818</v>
      </c>
      <c r="G86" s="199">
        <v>1.1829469120230233E-3</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453.71972728999981</v>
      </c>
      <c r="D15" s="152">
        <v>386</v>
      </c>
      <c r="F15" s="131">
        <f>IF(OR('B1. HTT Mortgage Assets'!$C$15=0,C15="[For completion]"),"",C15/'B1. HTT Mortgage Assets'!$C$15)</f>
        <v>5.0451926566829244E-2</v>
      </c>
      <c r="G15" s="131">
        <f>IF(OR('B1. HTT Mortgage Assets'!$F$28=0,D15="[For completion]"),"",D15/'B1. HTT Mortgage Assets'!$F$28)</f>
        <v>2.7715947440224025E-2</v>
      </c>
    </row>
    <row r="16" spans="1:7" x14ac:dyDescent="0.25">
      <c r="A16" s="51" t="s">
        <v>1272</v>
      </c>
      <c r="B16" s="68" t="s">
        <v>1777</v>
      </c>
      <c r="C16" s="151">
        <v>122.18231605999999</v>
      </c>
      <c r="D16" s="152">
        <v>350</v>
      </c>
      <c r="F16" s="131">
        <f>IF(OR('B1. HTT Mortgage Assets'!$C$15=0,C16="[For completion]"),"",C16/'B1. HTT Mortgage Assets'!$C$15)</f>
        <v>1.3586213838315745E-2</v>
      </c>
      <c r="G16" s="131">
        <f>IF(OR('B1. HTT Mortgage Assets'!$F$28=0,D16="[For completion]"),"",D16/'B1. HTT Mortgage Assets'!$F$28)</f>
        <v>2.5131040425073598E-2</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575.90204334999976</v>
      </c>
      <c r="D18" s="75">
        <f>SUM(D15:D17)</f>
        <v>736</v>
      </c>
      <c r="F18" s="131">
        <f>SUM(F15:F17)</f>
        <v>6.4038140405144994E-2</v>
      </c>
      <c r="G18" s="131">
        <f>SUM(G15:G17)</f>
        <v>5.2846987865297623E-2</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546.31551868999929</v>
      </c>
      <c r="D26" s="125"/>
      <c r="E26" s="51"/>
      <c r="F26" s="131">
        <f>IF($C$29=0,"",IF(C26="[For completion]","",C26/$C$29))</f>
        <v>0.94862576891046202</v>
      </c>
    </row>
    <row r="27" spans="1:7" x14ac:dyDescent="0.25">
      <c r="A27" s="51" t="s">
        <v>1279</v>
      </c>
      <c r="B27" s="51" t="s">
        <v>452</v>
      </c>
      <c r="C27" s="149">
        <v>29.586524659999998</v>
      </c>
      <c r="D27" s="125"/>
      <c r="E27" s="51"/>
      <c r="F27" s="131">
        <f>IF($C$29=0,"",IF(C27="[For completion]","",C27/$C$29))</f>
        <v>5.1374231089538008E-2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575.9020433499993</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704</v>
      </c>
      <c r="D49" s="157">
        <v>32</v>
      </c>
      <c r="E49" s="51"/>
      <c r="F49" s="159">
        <f>C49+D49</f>
        <v>736</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0.3486515739965319</v>
      </c>
      <c r="D57" s="158">
        <v>0.8951099733523078</v>
      </c>
      <c r="E57" s="139"/>
      <c r="F57" s="158">
        <v>0.34610072713158435</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0.28060612745834879</v>
      </c>
      <c r="D120" s="158">
        <v>0.12828732146197258</v>
      </c>
      <c r="E120" s="122"/>
      <c r="F120" s="158">
        <v>0.27278086591980849</v>
      </c>
      <c r="G120" s="68"/>
    </row>
    <row r="121" spans="1:7" x14ac:dyDescent="0.25">
      <c r="A121" s="51" t="s">
        <v>1359</v>
      </c>
      <c r="B121" s="153" t="s">
        <v>2422</v>
      </c>
      <c r="C121" s="158">
        <v>0.16747961939539691</v>
      </c>
      <c r="D121" s="158">
        <v>2.1827700529934426E-3</v>
      </c>
      <c r="E121" s="122"/>
      <c r="F121" s="158">
        <v>0.15898762085890772</v>
      </c>
      <c r="G121" s="68"/>
    </row>
    <row r="122" spans="1:7" x14ac:dyDescent="0.25">
      <c r="A122" s="51" t="s">
        <v>1360</v>
      </c>
      <c r="B122" s="153" t="s">
        <v>2423</v>
      </c>
      <c r="C122" s="158">
        <v>0.11243354724260433</v>
      </c>
      <c r="D122" s="158">
        <v>1.1715702468719759E-2</v>
      </c>
      <c r="E122" s="122"/>
      <c r="F122" s="158">
        <v>0.10725924541035058</v>
      </c>
      <c r="G122" s="68"/>
    </row>
    <row r="123" spans="1:7" x14ac:dyDescent="0.25">
      <c r="A123" s="51" t="s">
        <v>1361</v>
      </c>
      <c r="B123" s="153" t="s">
        <v>2424</v>
      </c>
      <c r="C123" s="158">
        <v>0.2436766758506447</v>
      </c>
      <c r="D123" s="158">
        <v>0.14465865995360877</v>
      </c>
      <c r="E123" s="122"/>
      <c r="F123" s="158">
        <v>0.23858970141992283</v>
      </c>
      <c r="G123" s="68"/>
    </row>
    <row r="124" spans="1:7" x14ac:dyDescent="0.25">
      <c r="A124" s="51" t="s">
        <v>1362</v>
      </c>
      <c r="B124" s="153" t="s">
        <v>2425</v>
      </c>
      <c r="C124" s="158">
        <v>0.19580403005300531</v>
      </c>
      <c r="D124" s="158">
        <v>0.71315554606270537</v>
      </c>
      <c r="E124" s="122"/>
      <c r="F124" s="158">
        <v>0.22238256639101042</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0.23831377229076514</v>
      </c>
      <c r="D171" s="158">
        <v>8.0390292112125367E-2</v>
      </c>
      <c r="E171" s="123"/>
      <c r="F171" s="158">
        <v>0.23020057492560361</v>
      </c>
      <c r="G171" s="68"/>
    </row>
    <row r="172" spans="1:7" x14ac:dyDescent="0.25">
      <c r="A172" s="51" t="s">
        <v>1409</v>
      </c>
      <c r="B172" s="51" t="s">
        <v>608</v>
      </c>
      <c r="C172" s="158">
        <f>C174+C175+C176+C177</f>
        <v>0.76168622770923466</v>
      </c>
      <c r="D172" s="158">
        <f>D174+D175+D176+D177</f>
        <v>0.91960970788787466</v>
      </c>
      <c r="E172" s="123"/>
      <c r="F172" s="158">
        <f>F174+F175+F176+F177</f>
        <v>0.76979942507439625</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4.008163533869024E-2</v>
      </c>
      <c r="D175" s="158">
        <v>0</v>
      </c>
      <c r="E175" s="123"/>
      <c r="F175" s="158">
        <v>3.8022472142353776E-2</v>
      </c>
      <c r="G175" s="68"/>
    </row>
    <row r="176" spans="1:7" x14ac:dyDescent="0.25">
      <c r="A176" s="51" t="s">
        <v>1413</v>
      </c>
      <c r="B176" s="148" t="s">
        <v>2428</v>
      </c>
      <c r="C176" s="158">
        <v>0.37315987755361507</v>
      </c>
      <c r="D176" s="158">
        <v>0.73179505260622246</v>
      </c>
      <c r="E176" s="123"/>
      <c r="F176" s="158">
        <v>0.39158448391360456</v>
      </c>
      <c r="G176" s="68"/>
    </row>
    <row r="177" spans="1:7" x14ac:dyDescent="0.25">
      <c r="A177" s="51" t="s">
        <v>1414</v>
      </c>
      <c r="B177" s="148" t="s">
        <v>2429</v>
      </c>
      <c r="C177" s="158">
        <v>0.3484447148169294</v>
      </c>
      <c r="D177" s="158">
        <v>0.18781465528165214</v>
      </c>
      <c r="E177" s="123"/>
      <c r="F177" s="158">
        <v>0.34019246901843786</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0.37673241643129474</v>
      </c>
      <c r="D181" s="158">
        <v>0</v>
      </c>
      <c r="E181" s="123"/>
      <c r="F181" s="158">
        <v>0.35737807821063339</v>
      </c>
      <c r="G181" s="68"/>
    </row>
    <row r="182" spans="1:7" x14ac:dyDescent="0.25">
      <c r="A182" s="51" t="s">
        <v>1418</v>
      </c>
      <c r="B182" s="51" t="s">
        <v>620</v>
      </c>
      <c r="C182" s="158">
        <v>0.62326758356870515</v>
      </c>
      <c r="D182" s="158">
        <v>1</v>
      </c>
      <c r="E182" s="123"/>
      <c r="F182" s="158">
        <v>0.64262192178936661</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v>
      </c>
      <c r="D191" s="158">
        <v>0</v>
      </c>
      <c r="E191" s="123"/>
      <c r="F191" s="158">
        <v>0</v>
      </c>
      <c r="G191" s="68"/>
    </row>
    <row r="192" spans="1:7" x14ac:dyDescent="0.25">
      <c r="A192" s="51" t="s">
        <v>1427</v>
      </c>
      <c r="B192" s="47" t="s">
        <v>632</v>
      </c>
      <c r="C192" s="158">
        <v>0</v>
      </c>
      <c r="D192" s="158">
        <v>0</v>
      </c>
      <c r="E192" s="123"/>
      <c r="F192" s="158">
        <v>0</v>
      </c>
      <c r="G192" s="68"/>
    </row>
    <row r="193" spans="1:7" x14ac:dyDescent="0.25">
      <c r="A193" s="51" t="s">
        <v>1428</v>
      </c>
      <c r="B193" s="47" t="s">
        <v>634</v>
      </c>
      <c r="C193" s="158">
        <v>0</v>
      </c>
      <c r="D193" s="158">
        <v>0</v>
      </c>
      <c r="E193" s="122"/>
      <c r="F193" s="158">
        <v>0</v>
      </c>
      <c r="G193" s="68"/>
    </row>
    <row r="194" spans="1:7" x14ac:dyDescent="0.25">
      <c r="A194" s="51" t="s">
        <v>1429</v>
      </c>
      <c r="B194" s="47" t="s">
        <v>636</v>
      </c>
      <c r="C194" s="158">
        <v>0</v>
      </c>
      <c r="D194" s="158">
        <v>0</v>
      </c>
      <c r="E194" s="122"/>
      <c r="F194" s="158">
        <v>0</v>
      </c>
      <c r="G194" s="68"/>
    </row>
    <row r="195" spans="1:7" x14ac:dyDescent="0.25">
      <c r="A195" s="51" t="s">
        <v>1430</v>
      </c>
      <c r="B195" s="47" t="s">
        <v>638</v>
      </c>
      <c r="C195" s="158">
        <v>1</v>
      </c>
      <c r="D195" s="158">
        <v>1</v>
      </c>
      <c r="E195" s="122"/>
      <c r="F195" s="158">
        <v>1</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1.4044395843629282E-3</v>
      </c>
      <c r="D201" s="158">
        <v>0</v>
      </c>
      <c r="E201" s="123"/>
      <c r="F201" s="158">
        <v>1.3322875806045724E-3</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776.01636177556861</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285.68153906000032</v>
      </c>
      <c r="D214" s="159">
        <v>674</v>
      </c>
      <c r="E214" s="65"/>
      <c r="F214" s="131">
        <f>IF($C$238=0,"",IF(C214="[for completion]","",IF(C214="","",C214/$C$238)))</f>
        <v>0.52292407827811793</v>
      </c>
      <c r="G214" s="131">
        <f>IF($D$238=0,"",IF(D214="[for completion]","",IF(D214="","",D214/$D$238)))</f>
        <v>0.95738636363636365</v>
      </c>
    </row>
    <row r="215" spans="1:7" x14ac:dyDescent="0.25">
      <c r="A215" s="51" t="s">
        <v>1434</v>
      </c>
      <c r="B215" s="153" t="s">
        <v>2431</v>
      </c>
      <c r="C215" s="149">
        <v>58.744606459999993</v>
      </c>
      <c r="D215" s="159">
        <v>18</v>
      </c>
      <c r="E215" s="65"/>
      <c r="F215" s="131">
        <f t="shared" ref="F215:F237" si="1">IF($C$238=0,"",IF(C215="[for completion]","",IF(C215="","",C215/$C$238)))</f>
        <v>0.10752871637412494</v>
      </c>
      <c r="G215" s="131">
        <f t="shared" ref="G215:G237" si="2">IF($D$238=0,"",IF(D215="[for completion]","",IF(D215="","",D215/$D$238)))</f>
        <v>2.556818181818182E-2</v>
      </c>
    </row>
    <row r="216" spans="1:7" x14ac:dyDescent="0.25">
      <c r="A216" s="51" t="s">
        <v>1435</v>
      </c>
      <c r="B216" s="153" t="s">
        <v>2432</v>
      </c>
      <c r="C216" s="149">
        <v>113.99837317000001</v>
      </c>
      <c r="D216" s="159">
        <v>10</v>
      </c>
      <c r="E216" s="65"/>
      <c r="F216" s="131">
        <f t="shared" si="1"/>
        <v>0.20866764583835098</v>
      </c>
      <c r="G216" s="131">
        <f t="shared" si="2"/>
        <v>1.4204545454545454E-2</v>
      </c>
    </row>
    <row r="217" spans="1:7" x14ac:dyDescent="0.25">
      <c r="A217" s="51" t="s">
        <v>1436</v>
      </c>
      <c r="B217" s="153" t="s">
        <v>2433</v>
      </c>
      <c r="C217" s="149">
        <v>22.445</v>
      </c>
      <c r="D217" s="159">
        <v>1</v>
      </c>
      <c r="E217" s="65"/>
      <c r="F217" s="131">
        <f t="shared" si="1"/>
        <v>4.1084317088082072E-2</v>
      </c>
      <c r="G217" s="131">
        <f t="shared" si="2"/>
        <v>1.4204545454545455E-3</v>
      </c>
    </row>
    <row r="218" spans="1:7" x14ac:dyDescent="0.25">
      <c r="A218" s="51" t="s">
        <v>1437</v>
      </c>
      <c r="B218" s="153" t="s">
        <v>2433</v>
      </c>
      <c r="C218" s="149">
        <v>65.445999999999998</v>
      </c>
      <c r="D218" s="159">
        <v>1</v>
      </c>
      <c r="E218" s="65"/>
      <c r="F218" s="131">
        <f t="shared" si="1"/>
        <v>0.11979524242132408</v>
      </c>
      <c r="G218" s="131">
        <f t="shared" si="2"/>
        <v>1.4204545454545455E-3</v>
      </c>
    </row>
    <row r="219" spans="1:7" x14ac:dyDescent="0.25">
      <c r="A219" s="51" t="s">
        <v>1438</v>
      </c>
      <c r="B219" s="153" t="s">
        <v>2435</v>
      </c>
      <c r="C219" s="149">
        <v>0</v>
      </c>
      <c r="D219" s="159">
        <v>0</v>
      </c>
      <c r="E219" s="65"/>
      <c r="F219" s="131">
        <f t="shared" si="1"/>
        <v>0</v>
      </c>
      <c r="G219" s="131">
        <f t="shared" si="2"/>
        <v>0</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546.31551869000032</v>
      </c>
      <c r="D238" s="75">
        <f>SUM(D214:D237)</f>
        <v>704</v>
      </c>
      <c r="E238" s="116"/>
      <c r="F238" s="140">
        <f>SUM(F214:F237)</f>
        <v>1</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0.37639477318362469</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464.22594692414469</v>
      </c>
      <c r="D265" s="159" t="s">
        <v>815</v>
      </c>
      <c r="E265" s="51"/>
      <c r="F265" s="131">
        <f>IF($C$273=0,"",IF(C265="[for completion]","",IF(C265="","",C265/$C$273)))</f>
        <v>0.84973963038301281</v>
      </c>
      <c r="G265" s="131" t="str">
        <f>IF($D$273=0,"",IF(D265="[for completion]","",IF(D265="","",D265/$D$273)))</f>
        <v/>
      </c>
    </row>
    <row r="266" spans="1:7" x14ac:dyDescent="0.25">
      <c r="A266" s="51" t="s">
        <v>1479</v>
      </c>
      <c r="B266" s="51" t="s">
        <v>688</v>
      </c>
      <c r="C266" s="149">
        <v>31.741723358818014</v>
      </c>
      <c r="D266" s="159" t="s">
        <v>815</v>
      </c>
      <c r="E266" s="51"/>
      <c r="F266" s="131">
        <f t="shared" ref="F266:F272" si="5">IF($C$273=0,"",IF(C266="[for completion]","",IF(C266="","",C266/$C$273)))</f>
        <v>5.8101449204538247E-2</v>
      </c>
      <c r="G266" s="131" t="str">
        <f t="shared" ref="G266:G272" si="6">IF($D$273=0,"",IF(D266="[for completion]","",IF(D266="","",D266/$D$273)))</f>
        <v/>
      </c>
    </row>
    <row r="267" spans="1:7" x14ac:dyDescent="0.25">
      <c r="A267" s="51" t="s">
        <v>1480</v>
      </c>
      <c r="B267" s="51" t="s">
        <v>690</v>
      </c>
      <c r="C267" s="149">
        <v>19.322034821118237</v>
      </c>
      <c r="D267" s="159" t="s">
        <v>815</v>
      </c>
      <c r="E267" s="51"/>
      <c r="F267" s="131">
        <f t="shared" si="5"/>
        <v>3.5367904004356646E-2</v>
      </c>
      <c r="G267" s="131" t="str">
        <f t="shared" si="6"/>
        <v/>
      </c>
    </row>
    <row r="268" spans="1:7" x14ac:dyDescent="0.25">
      <c r="A268" s="51" t="s">
        <v>1481</v>
      </c>
      <c r="B268" s="51" t="s">
        <v>692</v>
      </c>
      <c r="C268" s="149">
        <v>17.412400512330105</v>
      </c>
      <c r="D268" s="159" t="s">
        <v>815</v>
      </c>
      <c r="E268" s="51"/>
      <c r="F268" s="131">
        <f t="shared" si="5"/>
        <v>3.1872425213332722E-2</v>
      </c>
      <c r="G268" s="131" t="str">
        <f t="shared" si="6"/>
        <v/>
      </c>
    </row>
    <row r="269" spans="1:7" x14ac:dyDescent="0.25">
      <c r="A269" s="51" t="s">
        <v>1482</v>
      </c>
      <c r="B269" s="51" t="s">
        <v>694</v>
      </c>
      <c r="C269" s="149">
        <v>10.081332485206088</v>
      </c>
      <c r="D269" s="159" t="s">
        <v>815</v>
      </c>
      <c r="E269" s="51"/>
      <c r="F269" s="131">
        <f t="shared" si="5"/>
        <v>1.8453315236916439E-2</v>
      </c>
      <c r="G269" s="131" t="str">
        <f t="shared" si="6"/>
        <v/>
      </c>
    </row>
    <row r="270" spans="1:7" x14ac:dyDescent="0.25">
      <c r="A270" s="51" t="s">
        <v>1483</v>
      </c>
      <c r="B270" s="51" t="s">
        <v>696</v>
      </c>
      <c r="C270" s="149">
        <v>1.9592610083830124</v>
      </c>
      <c r="D270" s="159" t="s">
        <v>815</v>
      </c>
      <c r="E270" s="51"/>
      <c r="F270" s="131">
        <f t="shared" si="5"/>
        <v>3.5863176888716029E-3</v>
      </c>
      <c r="G270" s="131" t="str">
        <f t="shared" si="6"/>
        <v/>
      </c>
    </row>
    <row r="271" spans="1:7" x14ac:dyDescent="0.25">
      <c r="A271" s="51" t="s">
        <v>1484</v>
      </c>
      <c r="B271" s="51" t="s">
        <v>698</v>
      </c>
      <c r="C271" s="149">
        <v>1.5728195800000002</v>
      </c>
      <c r="D271" s="159" t="s">
        <v>815</v>
      </c>
      <c r="E271" s="51"/>
      <c r="F271" s="131">
        <f t="shared" si="5"/>
        <v>2.8789582689714454E-3</v>
      </c>
      <c r="G271" s="131" t="str">
        <f t="shared" si="6"/>
        <v/>
      </c>
    </row>
    <row r="272" spans="1:7" x14ac:dyDescent="0.25">
      <c r="A272" s="51" t="s">
        <v>1485</v>
      </c>
      <c r="B272" s="51" t="s">
        <v>700</v>
      </c>
      <c r="C272" s="149">
        <v>0</v>
      </c>
      <c r="D272" s="159" t="s">
        <v>815</v>
      </c>
      <c r="E272" s="51"/>
      <c r="F272" s="131">
        <f t="shared" si="5"/>
        <v>0</v>
      </c>
      <c r="G272" s="131" t="str">
        <f t="shared" si="6"/>
        <v/>
      </c>
    </row>
    <row r="273" spans="1:7" x14ac:dyDescent="0.25">
      <c r="A273" s="51" t="s">
        <v>1486</v>
      </c>
      <c r="B273" s="77" t="s">
        <v>139</v>
      </c>
      <c r="C273" s="125">
        <f>SUM(C265:C272)</f>
        <v>546.3155186900002</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0.32698600354306562</v>
      </c>
      <c r="D284" s="51"/>
      <c r="E284" s="116"/>
      <c r="F284" s="116"/>
      <c r="G284" s="116"/>
    </row>
    <row r="285" spans="1:7" x14ac:dyDescent="0.25">
      <c r="A285" s="51" t="s">
        <v>1497</v>
      </c>
      <c r="B285" s="51" t="s">
        <v>741</v>
      </c>
      <c r="C285" s="158">
        <v>5.7204389827581236E-3</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0.27782515150576526</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0.38946840596841104</v>
      </c>
      <c r="D289" s="51"/>
      <c r="E289" s="116"/>
      <c r="F289" s="116"/>
      <c r="G289" s="49"/>
    </row>
    <row r="290" spans="1:7" x14ac:dyDescent="0.25">
      <c r="A290" s="51" t="s">
        <v>1501</v>
      </c>
      <c r="B290" s="79" t="s">
        <v>747</v>
      </c>
      <c r="C290" s="160">
        <v>3.3797590528409013E-3</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0.38608864691557016</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22.614861999999992</v>
      </c>
      <c r="D308" s="159">
        <v>35</v>
      </c>
      <c r="E308" s="57"/>
      <c r="F308" s="131">
        <f>IF($C$326=0,"",IF(C308="[for completion]","",IF(C308="","",C308/$C$326)))</f>
        <v>4.1395239978223121E-2</v>
      </c>
      <c r="G308" s="131">
        <f>IF($D$326=0,"",IF(D308="[for completion]","",IF(D308="","",D308/$D$326)))</f>
        <v>5.8139534883720929E-2</v>
      </c>
    </row>
    <row r="309" spans="1:7" x14ac:dyDescent="0.25">
      <c r="A309" s="51" t="s">
        <v>1519</v>
      </c>
      <c r="B309" s="153" t="s">
        <v>2438</v>
      </c>
      <c r="C309" s="149">
        <v>224.76220709000012</v>
      </c>
      <c r="D309" s="159">
        <v>99</v>
      </c>
      <c r="E309" s="57"/>
      <c r="F309" s="131">
        <f t="shared" ref="F309:F325" si="7">IF($C$326=0,"",IF(C309="[for completion]","",IF(C309="","",C309/$C$326)))</f>
        <v>0.41141464849644627</v>
      </c>
      <c r="G309" s="131">
        <f t="shared" ref="G309:G325" si="8">IF($D$326=0,"",IF(D309="[for completion]","",IF(D309="","",D309/$D$326)))</f>
        <v>0.16445182724252491</v>
      </c>
    </row>
    <row r="310" spans="1:7" x14ac:dyDescent="0.25">
      <c r="A310" s="51" t="s">
        <v>1520</v>
      </c>
      <c r="B310" s="153" t="s">
        <v>2439</v>
      </c>
      <c r="C310" s="149">
        <v>53.166233580000025</v>
      </c>
      <c r="D310" s="159">
        <v>107</v>
      </c>
      <c r="E310" s="57"/>
      <c r="F310" s="131">
        <f t="shared" si="7"/>
        <v>9.7317816831354806E-2</v>
      </c>
      <c r="G310" s="131">
        <f t="shared" si="8"/>
        <v>0.17774086378737541</v>
      </c>
    </row>
    <row r="311" spans="1:7" x14ac:dyDescent="0.25">
      <c r="A311" s="51" t="s">
        <v>1521</v>
      </c>
      <c r="B311" s="153" t="s">
        <v>2406</v>
      </c>
      <c r="C311" s="149">
        <v>31.664600780000011</v>
      </c>
      <c r="D311" s="159">
        <v>74</v>
      </c>
      <c r="E311" s="57"/>
      <c r="F311" s="131">
        <f t="shared" si="7"/>
        <v>5.7960280637694449E-2</v>
      </c>
      <c r="G311" s="131">
        <f t="shared" si="8"/>
        <v>0.12292358803986711</v>
      </c>
    </row>
    <row r="312" spans="1:7" x14ac:dyDescent="0.25">
      <c r="A312" s="51" t="s">
        <v>1522</v>
      </c>
      <c r="B312" s="153" t="s">
        <v>2411</v>
      </c>
      <c r="C312" s="149">
        <v>17.56268025</v>
      </c>
      <c r="D312" s="159">
        <v>33</v>
      </c>
      <c r="E312" s="57"/>
      <c r="F312" s="131">
        <f t="shared" si="7"/>
        <v>3.2147503867569469E-2</v>
      </c>
      <c r="G312" s="131">
        <f t="shared" si="8"/>
        <v>5.4817275747508304E-2</v>
      </c>
    </row>
    <row r="313" spans="1:7" x14ac:dyDescent="0.25">
      <c r="A313" s="51" t="s">
        <v>1523</v>
      </c>
      <c r="B313" s="153" t="s">
        <v>2440</v>
      </c>
      <c r="C313" s="149">
        <v>5.7235964700000004</v>
      </c>
      <c r="D313" s="159">
        <v>8</v>
      </c>
      <c r="E313" s="57"/>
      <c r="F313" s="131">
        <f t="shared" si="7"/>
        <v>1.0476723201501774E-2</v>
      </c>
      <c r="G313" s="131">
        <f t="shared" si="8"/>
        <v>1.3289036544850499E-2</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10.106692170000001</v>
      </c>
      <c r="D315" s="159">
        <v>24</v>
      </c>
      <c r="E315" s="57"/>
      <c r="F315" s="131">
        <f t="shared" si="7"/>
        <v>1.8499734721493272E-2</v>
      </c>
      <c r="G315" s="131">
        <f t="shared" si="8"/>
        <v>3.9867109634551492E-2</v>
      </c>
    </row>
    <row r="316" spans="1:7" x14ac:dyDescent="0.25">
      <c r="A316" s="51" t="s">
        <v>1526</v>
      </c>
      <c r="B316" s="153" t="s">
        <v>2443</v>
      </c>
      <c r="C316" s="149">
        <v>166.64944137000001</v>
      </c>
      <c r="D316" s="159">
        <v>180</v>
      </c>
      <c r="E316" s="57"/>
      <c r="F316" s="131">
        <f t="shared" si="7"/>
        <v>0.3050424812562631</v>
      </c>
      <c r="G316" s="131">
        <f t="shared" si="8"/>
        <v>0.29900332225913623</v>
      </c>
    </row>
    <row r="317" spans="1:7" x14ac:dyDescent="0.25">
      <c r="A317" s="51" t="s">
        <v>1527</v>
      </c>
      <c r="B317" s="153" t="s">
        <v>2444</v>
      </c>
      <c r="C317" s="149">
        <v>8.7785370999999994</v>
      </c>
      <c r="D317" s="159">
        <v>23</v>
      </c>
      <c r="E317" s="57"/>
      <c r="F317" s="131">
        <f t="shared" si="7"/>
        <v>1.6068621153303299E-2</v>
      </c>
      <c r="G317" s="131">
        <f>IF($D$326=0,"",IF(D317="[for completion]","",IF(D317="","",D317/$D$326)))</f>
        <v>3.8205980066445183E-2</v>
      </c>
    </row>
    <row r="318" spans="1:7" x14ac:dyDescent="0.25">
      <c r="A318" s="51" t="s">
        <v>1528</v>
      </c>
      <c r="B318" s="153" t="s">
        <v>2445</v>
      </c>
      <c r="C318" s="149">
        <v>5.0697126400000005</v>
      </c>
      <c r="D318" s="159">
        <v>16</v>
      </c>
      <c r="E318" s="57"/>
      <c r="F318" s="131">
        <f t="shared" si="7"/>
        <v>9.2798254242467265E-3</v>
      </c>
      <c r="G318" s="131">
        <f t="shared" si="8"/>
        <v>2.6578073089700997E-2</v>
      </c>
    </row>
    <row r="319" spans="1:7" x14ac:dyDescent="0.25">
      <c r="A319" s="51" t="s">
        <v>1529</v>
      </c>
      <c r="B319" s="153" t="s">
        <v>2446</v>
      </c>
      <c r="C319" s="149">
        <v>0.14880131000000002</v>
      </c>
      <c r="D319" s="159">
        <v>2</v>
      </c>
      <c r="E319" s="57"/>
      <c r="F319" s="131">
        <f t="shared" si="7"/>
        <v>2.7237247507961687E-4</v>
      </c>
      <c r="G319" s="131">
        <f t="shared" si="8"/>
        <v>3.3222591362126247E-3</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6.8153930000000001E-2</v>
      </c>
      <c r="D325" s="159">
        <v>1</v>
      </c>
      <c r="E325" s="57"/>
      <c r="F325" s="131">
        <f t="shared" si="7"/>
        <v>1.2475195682419026E-4</v>
      </c>
      <c r="G325" s="131">
        <f t="shared" si="8"/>
        <v>1.6611295681063123E-3</v>
      </c>
    </row>
    <row r="326" spans="1:7" x14ac:dyDescent="0.25">
      <c r="A326" s="51" t="s">
        <v>1536</v>
      </c>
      <c r="B326" s="68" t="s">
        <v>139</v>
      </c>
      <c r="C326" s="125">
        <f>SUM(C308:C325)</f>
        <v>546.31551869000009</v>
      </c>
      <c r="D326" s="126">
        <f>SUM(D308:D325)</f>
        <v>602</v>
      </c>
      <c r="E326" s="57"/>
      <c r="F326" s="140">
        <f>SUM(F308:F325)</f>
        <v>1</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22.614861999999992</v>
      </c>
      <c r="D331" s="159">
        <v>35</v>
      </c>
      <c r="E331" s="57"/>
      <c r="F331" s="131">
        <f>IF($C$349=0,"",IF(C331="[for completion]","",IF(C331="","",C331/$C$349)))</f>
        <v>4.1395239978223121E-2</v>
      </c>
      <c r="G331" s="131">
        <f>IF($D$349=0,"",IF(D331="[for completion]","",IF(D331="","",D331/$D$349)))</f>
        <v>5.8139534883720929E-2</v>
      </c>
    </row>
    <row r="332" spans="1:7" x14ac:dyDescent="0.25">
      <c r="A332" s="51" t="s">
        <v>1541</v>
      </c>
      <c r="B332" s="153" t="s">
        <v>2450</v>
      </c>
      <c r="C332" s="149">
        <v>224.76220709000012</v>
      </c>
      <c r="D332" s="159">
        <v>99</v>
      </c>
      <c r="E332" s="57"/>
      <c r="F332" s="131">
        <f>IF($C$349=0,"",IF(C332="[for completion]","",IF(C332="","",C332/$C$349)))</f>
        <v>0.41141464849644627</v>
      </c>
      <c r="G332" s="131">
        <f t="shared" ref="G332:G348" si="9">IF($D$349=0,"",IF(D332="[for completion]","",IF(D332="","",D332/$D$349)))</f>
        <v>0.16445182724252491</v>
      </c>
    </row>
    <row r="333" spans="1:7" x14ac:dyDescent="0.25">
      <c r="A333" s="51" t="s">
        <v>1542</v>
      </c>
      <c r="B333" s="153" t="s">
        <v>2451</v>
      </c>
      <c r="C333" s="149">
        <v>53.166233580000025</v>
      </c>
      <c r="D333" s="159">
        <v>107</v>
      </c>
      <c r="E333" s="57"/>
      <c r="F333" s="131">
        <f t="shared" ref="F333:F348" si="10">IF($C$349=0,"",IF(C333="[for completion]","",IF(C333="","",C333/$C$349)))</f>
        <v>9.7317816831354806E-2</v>
      </c>
      <c r="G333" s="131">
        <f t="shared" si="9"/>
        <v>0.17774086378737541</v>
      </c>
    </row>
    <row r="334" spans="1:7" x14ac:dyDescent="0.25">
      <c r="A334" s="51" t="s">
        <v>1543</v>
      </c>
      <c r="B334" s="153" t="s">
        <v>2452</v>
      </c>
      <c r="C334" s="149">
        <v>31.664600780000011</v>
      </c>
      <c r="D334" s="159">
        <v>74</v>
      </c>
      <c r="E334" s="57"/>
      <c r="F334" s="131">
        <f t="shared" si="10"/>
        <v>5.7960280637694449E-2</v>
      </c>
      <c r="G334" s="131">
        <f t="shared" si="9"/>
        <v>0.12292358803986711</v>
      </c>
    </row>
    <row r="335" spans="1:7" x14ac:dyDescent="0.25">
      <c r="A335" s="51" t="s">
        <v>1544</v>
      </c>
      <c r="B335" s="153" t="s">
        <v>2453</v>
      </c>
      <c r="C335" s="149">
        <v>17.56268025</v>
      </c>
      <c r="D335" s="159">
        <v>33</v>
      </c>
      <c r="E335" s="57"/>
      <c r="F335" s="131">
        <f t="shared" si="10"/>
        <v>3.2147503867569469E-2</v>
      </c>
      <c r="G335" s="131">
        <f t="shared" si="9"/>
        <v>5.4817275747508304E-2</v>
      </c>
    </row>
    <row r="336" spans="1:7" x14ac:dyDescent="0.25">
      <c r="A336" s="51" t="s">
        <v>1545</v>
      </c>
      <c r="B336" s="153" t="s">
        <v>2454</v>
      </c>
      <c r="C336" s="149">
        <v>5.7235964700000004</v>
      </c>
      <c r="D336" s="159">
        <v>8</v>
      </c>
      <c r="E336" s="57"/>
      <c r="F336" s="131">
        <f t="shared" si="10"/>
        <v>1.0476723201501774E-2</v>
      </c>
      <c r="G336" s="131">
        <f t="shared" si="9"/>
        <v>1.3289036544850499E-2</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10.106692170000001</v>
      </c>
      <c r="D338" s="159">
        <v>24</v>
      </c>
      <c r="E338" s="57"/>
      <c r="F338" s="131">
        <f t="shared" si="10"/>
        <v>1.8499734721493272E-2</v>
      </c>
      <c r="G338" s="131">
        <f t="shared" si="9"/>
        <v>3.9867109634551492E-2</v>
      </c>
    </row>
    <row r="339" spans="1:7" x14ac:dyDescent="0.25">
      <c r="A339" s="51" t="s">
        <v>1548</v>
      </c>
      <c r="B339" s="153" t="s">
        <v>2457</v>
      </c>
      <c r="C339" s="149">
        <v>166.64944137000001</v>
      </c>
      <c r="D339" s="159">
        <v>180</v>
      </c>
      <c r="E339" s="57"/>
      <c r="F339" s="131">
        <f t="shared" si="10"/>
        <v>0.3050424812562631</v>
      </c>
      <c r="G339" s="131">
        <f t="shared" si="9"/>
        <v>0.29900332225913623</v>
      </c>
    </row>
    <row r="340" spans="1:7" x14ac:dyDescent="0.25">
      <c r="A340" s="51" t="s">
        <v>1549</v>
      </c>
      <c r="B340" s="153" t="s">
        <v>2458</v>
      </c>
      <c r="C340" s="149">
        <v>8.7785370999999994</v>
      </c>
      <c r="D340" s="159">
        <v>23</v>
      </c>
      <c r="E340" s="57"/>
      <c r="F340" s="131">
        <f t="shared" si="10"/>
        <v>1.6068621153303299E-2</v>
      </c>
      <c r="G340" s="131">
        <f t="shared" si="9"/>
        <v>3.8205980066445183E-2</v>
      </c>
    </row>
    <row r="341" spans="1:7" x14ac:dyDescent="0.25">
      <c r="A341" s="51" t="s">
        <v>1703</v>
      </c>
      <c r="B341" s="153" t="s">
        <v>2459</v>
      </c>
      <c r="C341" s="149">
        <v>5.0697126400000005</v>
      </c>
      <c r="D341" s="159">
        <v>16</v>
      </c>
      <c r="E341" s="57"/>
      <c r="F341" s="131">
        <f t="shared" si="10"/>
        <v>9.2798254242467265E-3</v>
      </c>
      <c r="G341" s="131">
        <f t="shared" si="9"/>
        <v>2.6578073089700997E-2</v>
      </c>
    </row>
    <row r="342" spans="1:7" x14ac:dyDescent="0.25">
      <c r="A342" s="51" t="s">
        <v>1719</v>
      </c>
      <c r="B342" s="153" t="s">
        <v>2460</v>
      </c>
      <c r="C342" s="149">
        <v>0.14880131000000002</v>
      </c>
      <c r="D342" s="159">
        <v>2</v>
      </c>
      <c r="E342" s="57"/>
      <c r="F342" s="131">
        <f t="shared" si="10"/>
        <v>2.7237247507961687E-4</v>
      </c>
      <c r="G342" s="131">
        <f>IF($D$349=0,"",IF(D342="[for completion]","",IF(D342="","",D342/$D$349)))</f>
        <v>3.3222591362126247E-3</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6.8153930000000001E-2</v>
      </c>
      <c r="D348" s="159">
        <v>1</v>
      </c>
      <c r="E348" s="57"/>
      <c r="F348" s="131">
        <f t="shared" si="10"/>
        <v>1.2475195682419026E-4</v>
      </c>
      <c r="G348" s="131">
        <f t="shared" si="9"/>
        <v>1.6611295681063123E-3</v>
      </c>
    </row>
    <row r="349" spans="1:7" x14ac:dyDescent="0.25">
      <c r="A349" s="51" t="s">
        <v>1726</v>
      </c>
      <c r="B349" s="68" t="s">
        <v>139</v>
      </c>
      <c r="C349" s="125">
        <f>SUM(C331:C348)</f>
        <v>546.31551869000009</v>
      </c>
      <c r="D349" s="126">
        <f>SUM(D331:D348)</f>
        <v>602</v>
      </c>
      <c r="E349" s="57"/>
      <c r="F349" s="140">
        <f>SUM(F331:F348)</f>
        <v>1</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40.868008289999999</v>
      </c>
      <c r="D353" s="159">
        <v>85</v>
      </c>
      <c r="E353" s="57"/>
      <c r="F353" s="131">
        <f>IF($C$366=0,"",IF(C353="[for completion]","",IF(C353="","",C353/$C$366)))</f>
        <v>7.480660331230686E-2</v>
      </c>
      <c r="G353" s="131">
        <f>IF($D$366=0,"",IF(D353="[for completion]","",IF(D353="","",D353/$D$366)))</f>
        <v>0.14119601328903655</v>
      </c>
    </row>
    <row r="354" spans="1:7" x14ac:dyDescent="0.25">
      <c r="A354" s="51" t="s">
        <v>1552</v>
      </c>
      <c r="B354" s="68" t="s">
        <v>1252</v>
      </c>
      <c r="C354" s="149">
        <v>16.514767090000003</v>
      </c>
      <c r="D354" s="159">
        <v>32</v>
      </c>
      <c r="E354" s="57"/>
      <c r="F354" s="131">
        <f t="shared" ref="F354:F365" si="11">IF($C$366=0,"",IF(C354="[for completion]","",IF(C354="","",C354/$C$366)))</f>
        <v>3.0229357440917034E-2</v>
      </c>
      <c r="G354" s="131">
        <f t="shared" ref="G354:G365" si="12">IF($D$366=0,"",IF(D354="[for completion]","",IF(D354="","",D354/$D$366)))</f>
        <v>5.3156146179401995E-2</v>
      </c>
    </row>
    <row r="355" spans="1:7" x14ac:dyDescent="0.25">
      <c r="A355" s="51" t="s">
        <v>1553</v>
      </c>
      <c r="B355" s="68" t="s">
        <v>1891</v>
      </c>
      <c r="C355" s="149">
        <v>25.544142000000001</v>
      </c>
      <c r="D355" s="159">
        <v>68</v>
      </c>
      <c r="E355" s="57"/>
      <c r="F355" s="131">
        <f t="shared" si="11"/>
        <v>4.6757123175361792E-2</v>
      </c>
      <c r="G355" s="131">
        <f t="shared" si="12"/>
        <v>0.11295681063122924</v>
      </c>
    </row>
    <row r="356" spans="1:7" x14ac:dyDescent="0.25">
      <c r="A356" s="51" t="s">
        <v>1554</v>
      </c>
      <c r="B356" s="68" t="s">
        <v>1253</v>
      </c>
      <c r="C356" s="149">
        <v>37.595784230000007</v>
      </c>
      <c r="D356" s="159">
        <v>61</v>
      </c>
      <c r="E356" s="57"/>
      <c r="F356" s="131">
        <f t="shared" si="11"/>
        <v>6.8816980195163122E-2</v>
      </c>
      <c r="G356" s="131">
        <f t="shared" si="12"/>
        <v>0.10132890365448505</v>
      </c>
    </row>
    <row r="357" spans="1:7" x14ac:dyDescent="0.25">
      <c r="A357" s="51" t="s">
        <v>1555</v>
      </c>
      <c r="B357" s="68" t="s">
        <v>1254</v>
      </c>
      <c r="C357" s="149">
        <v>32.751026699999997</v>
      </c>
      <c r="D357" s="159">
        <v>51</v>
      </c>
      <c r="E357" s="57"/>
      <c r="F357" s="131">
        <f t="shared" si="11"/>
        <v>5.9948922517399979E-2</v>
      </c>
      <c r="G357" s="131">
        <f t="shared" si="12"/>
        <v>8.4717607973421927E-2</v>
      </c>
    </row>
    <row r="358" spans="1:7" x14ac:dyDescent="0.25">
      <c r="A358" s="51" t="s">
        <v>1556</v>
      </c>
      <c r="B358" s="68" t="s">
        <v>1255</v>
      </c>
      <c r="C358" s="149">
        <v>26.532849279999997</v>
      </c>
      <c r="D358" s="159">
        <v>75</v>
      </c>
      <c r="E358" s="57"/>
      <c r="F358" s="131">
        <f t="shared" si="11"/>
        <v>4.8566896550225461E-2</v>
      </c>
      <c r="G358" s="131">
        <f t="shared" si="12"/>
        <v>0.12458471760797342</v>
      </c>
    </row>
    <row r="359" spans="1:7" x14ac:dyDescent="0.25">
      <c r="A359" s="51" t="s">
        <v>1645</v>
      </c>
      <c r="B359" s="68" t="s">
        <v>1256</v>
      </c>
      <c r="C359" s="149">
        <v>29.023927610000001</v>
      </c>
      <c r="D359" s="159">
        <v>21</v>
      </c>
      <c r="E359" s="57"/>
      <c r="F359" s="131">
        <f t="shared" si="11"/>
        <v>5.3126676100279817E-2</v>
      </c>
      <c r="G359" s="131">
        <f t="shared" si="12"/>
        <v>3.4883720930232558E-2</v>
      </c>
    </row>
    <row r="360" spans="1:7" x14ac:dyDescent="0.25">
      <c r="A360" s="51" t="s">
        <v>1646</v>
      </c>
      <c r="B360" s="68" t="s">
        <v>1257</v>
      </c>
      <c r="C360" s="149">
        <v>70.932019400000001</v>
      </c>
      <c r="D360" s="159">
        <v>22</v>
      </c>
      <c r="E360" s="57"/>
      <c r="F360" s="131">
        <f t="shared" si="11"/>
        <v>0.129837094084544</v>
      </c>
      <c r="G360" s="131">
        <f t="shared" si="12"/>
        <v>3.6544850498338874E-2</v>
      </c>
    </row>
    <row r="361" spans="1:7" x14ac:dyDescent="0.25">
      <c r="A361" s="51" t="s">
        <v>1732</v>
      </c>
      <c r="B361" s="68" t="s">
        <v>2263</v>
      </c>
      <c r="C361" s="125">
        <v>245.19197476000002</v>
      </c>
      <c r="D361" s="51">
        <v>155</v>
      </c>
      <c r="E361" s="57"/>
      <c r="F361" s="131">
        <f t="shared" si="11"/>
        <v>0.44881019552206997</v>
      </c>
      <c r="G361" s="131">
        <f t="shared" si="12"/>
        <v>0.25747508305647843</v>
      </c>
    </row>
    <row r="362" spans="1:7" x14ac:dyDescent="0.25">
      <c r="A362" s="51" t="s">
        <v>1733</v>
      </c>
      <c r="B362" s="51" t="s">
        <v>2266</v>
      </c>
      <c r="C362" s="125">
        <v>5.2214296399999993</v>
      </c>
      <c r="D362" s="51">
        <v>14</v>
      </c>
      <c r="F362" s="131">
        <f t="shared" si="11"/>
        <v>9.5575349067886072E-3</v>
      </c>
      <c r="G362" s="131">
        <f t="shared" si="12"/>
        <v>2.3255813953488372E-2</v>
      </c>
    </row>
    <row r="363" spans="1:7" x14ac:dyDescent="0.25">
      <c r="A363" s="51" t="s">
        <v>1734</v>
      </c>
      <c r="B363" s="51" t="s">
        <v>2264</v>
      </c>
      <c r="C363" s="125">
        <v>2.76431702</v>
      </c>
      <c r="D363" s="51">
        <v>6</v>
      </c>
      <c r="F363" s="131">
        <f t="shared" si="11"/>
        <v>5.0599276890916532E-3</v>
      </c>
      <c r="G363" s="131">
        <f t="shared" si="12"/>
        <v>9.9667774086378731E-3</v>
      </c>
    </row>
    <row r="364" spans="1:7" x14ac:dyDescent="0.25">
      <c r="A364" s="51" t="s">
        <v>2287</v>
      </c>
      <c r="B364" s="68" t="s">
        <v>2265</v>
      </c>
      <c r="C364" s="125">
        <v>5.0441187399999992</v>
      </c>
      <c r="D364" s="51">
        <v>10</v>
      </c>
      <c r="E364" s="57"/>
      <c r="F364" s="131">
        <f t="shared" si="11"/>
        <v>9.2329772218354665E-3</v>
      </c>
      <c r="G364" s="131">
        <f t="shared" si="12"/>
        <v>1.6611295681063124E-2</v>
      </c>
    </row>
    <row r="365" spans="1:7" x14ac:dyDescent="0.25">
      <c r="A365" s="51" t="s">
        <v>2288</v>
      </c>
      <c r="B365" s="51" t="s">
        <v>1651</v>
      </c>
      <c r="C365" s="125">
        <v>8.3311539299999993</v>
      </c>
      <c r="D365" s="126">
        <v>2</v>
      </c>
      <c r="E365" s="57"/>
      <c r="F365" s="131">
        <f t="shared" si="11"/>
        <v>1.5249711284016093E-2</v>
      </c>
      <c r="G365" s="131">
        <f t="shared" si="12"/>
        <v>3.3222591362126247E-3</v>
      </c>
    </row>
    <row r="366" spans="1:7" x14ac:dyDescent="0.25">
      <c r="A366" s="51" t="s">
        <v>2289</v>
      </c>
      <c r="B366" s="68" t="s">
        <v>139</v>
      </c>
      <c r="C366" s="125">
        <f>SUM(C353:C365)</f>
        <v>546.31551869000009</v>
      </c>
      <c r="D366" s="126">
        <f>SUM(D353:D365)</f>
        <v>602</v>
      </c>
      <c r="E366" s="57"/>
      <c r="F366" s="122">
        <f>SUM(F353:F365)</f>
        <v>0.99999999999999989</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158.94409546999995</v>
      </c>
      <c r="D378" s="159">
        <v>229</v>
      </c>
      <c r="E378" s="57"/>
      <c r="F378" s="131">
        <f t="shared" ref="F378:F384" si="13">IF($C$385=0,"",IF(C378="[for completion]","",IF(C378="","",C378/$C$385)))</f>
        <v>0.2909382765679604</v>
      </c>
      <c r="G378" s="131">
        <f>IF($D$385=0,"",IF(D378="[for completion]","",IF(D378="","",D378/$D$385)))</f>
        <v>0.38039867109634551</v>
      </c>
    </row>
    <row r="379" spans="1:7" x14ac:dyDescent="0.25">
      <c r="A379" s="51" t="s">
        <v>1648</v>
      </c>
      <c r="B379" s="144" t="s">
        <v>1640</v>
      </c>
      <c r="C379" s="149">
        <v>10.538990470000002</v>
      </c>
      <c r="D379" s="159">
        <v>25</v>
      </c>
      <c r="E379" s="57"/>
      <c r="F379" s="131">
        <f t="shared" si="13"/>
        <v>1.9291032579984647E-2</v>
      </c>
      <c r="G379" s="131">
        <f t="shared" ref="G379:G384" si="14">IF($D$385=0,"",IF(D379="[for completion]","",IF(D379="","",D379/$D$385)))</f>
        <v>4.1528239202657809E-2</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12.27960678</v>
      </c>
      <c r="D381" s="159">
        <v>24</v>
      </c>
      <c r="E381" s="57"/>
      <c r="F381" s="131">
        <f t="shared" si="13"/>
        <v>2.2477133377878492E-2</v>
      </c>
      <c r="G381" s="131">
        <f t="shared" si="14"/>
        <v>3.9867109634551492E-2</v>
      </c>
    </row>
    <row r="382" spans="1:7" x14ac:dyDescent="0.25">
      <c r="A382" s="51" t="s">
        <v>1652</v>
      </c>
      <c r="B382" s="68" t="s">
        <v>1643</v>
      </c>
      <c r="C382" s="149">
        <v>364.55282597000001</v>
      </c>
      <c r="D382" s="159">
        <v>324</v>
      </c>
      <c r="E382" s="57"/>
      <c r="F382" s="131">
        <f t="shared" si="13"/>
        <v>0.6672935574741764</v>
      </c>
      <c r="G382" s="131">
        <f t="shared" si="14"/>
        <v>0.53820598006644516</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546.31551868999998</v>
      </c>
      <c r="D385" s="126">
        <f>SUM(D378:D384)</f>
        <v>602</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5.8490172499999993</v>
      </c>
      <c r="D388" s="159">
        <v>13</v>
      </c>
      <c r="E388" s="57"/>
      <c r="F388" s="131">
        <f>IF($C$392=0,"",IF(C388="[for completion]","",IF(C388="","",C388/$C$392)))</f>
        <v>1.0706298924155129E-2</v>
      </c>
      <c r="G388" s="131">
        <f>IF($D$392=0,"",IF(D388="[for completion]","",IF(D388="","",D388/$D$392)))</f>
        <v>2.1594684385382059E-2</v>
      </c>
    </row>
    <row r="389" spans="1:7" x14ac:dyDescent="0.25">
      <c r="A389" s="51" t="s">
        <v>1713</v>
      </c>
      <c r="B389" s="144" t="s">
        <v>1799</v>
      </c>
      <c r="C389" s="149">
        <v>540.46650144000012</v>
      </c>
      <c r="D389" s="159">
        <v>589</v>
      </c>
      <c r="E389" s="57"/>
      <c r="F389" s="131">
        <f>IF($C$392=0,"",IF(C389="[for completion]","",IF(C389="","",C389/$C$392)))</f>
        <v>0.98929370107584491</v>
      </c>
      <c r="G389" s="131">
        <f>IF($D$392=0,"",IF(D389="[for completion]","",IF(D389="","",D389/$D$392)))</f>
        <v>0.97840531561461797</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546.31551869000009</v>
      </c>
      <c r="D392" s="126">
        <f>SUM(D388:D391)</f>
        <v>602</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129.19614964840264</v>
      </c>
      <c r="E395" s="49"/>
      <c r="F395" s="149"/>
      <c r="G395" s="131" t="str">
        <f>IF($D$413=0,"",IF(D395="[for completion]","",IF(D395="","",D395/$D$413)))</f>
        <v/>
      </c>
    </row>
    <row r="396" spans="1:7" x14ac:dyDescent="0.25">
      <c r="A396" s="51" t="s">
        <v>1914</v>
      </c>
      <c r="B396" s="144" t="s">
        <v>1640</v>
      </c>
      <c r="C396" s="149"/>
      <c r="D396" s="149">
        <v>1.4932657831247726</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3.7400938776142358</v>
      </c>
      <c r="E398" s="49"/>
      <c r="F398" s="149"/>
      <c r="G398" s="131" t="str">
        <f t="shared" si="15"/>
        <v/>
      </c>
    </row>
    <row r="399" spans="1:7" x14ac:dyDescent="0.25">
      <c r="A399" s="51" t="s">
        <v>1917</v>
      </c>
      <c r="B399" s="68" t="s">
        <v>1643</v>
      </c>
      <c r="C399" s="149"/>
      <c r="D399" s="149">
        <v>261.76794742722717</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396.19745673636885</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924.57889562499997</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9.4367838499999994</v>
      </c>
      <c r="D448" s="149">
        <v>30</v>
      </c>
      <c r="E448" s="65"/>
      <c r="F448" s="131">
        <f>IF($C$472=0,"",IF(C448="[for completion]","",IF(C448="","",C448/$C$472)))</f>
        <v>0.31895546903344885</v>
      </c>
      <c r="G448" s="131">
        <f>IF($D$472=0,"",IF(D448="[for completion]","",IF(D448="","",D448/$D$472)))</f>
        <v>0.9375</v>
      </c>
    </row>
    <row r="449" spans="1:7" x14ac:dyDescent="0.25">
      <c r="A449" s="51" t="s">
        <v>1560</v>
      </c>
      <c r="B449" s="153" t="s">
        <v>2431</v>
      </c>
      <c r="C449" s="149">
        <v>3.0403903399999996</v>
      </c>
      <c r="D449" s="149">
        <v>1</v>
      </c>
      <c r="E449" s="65"/>
      <c r="F449" s="131">
        <f t="shared" ref="F449:F471" si="16">IF($C$472=0,"",IF(C449="[for completion]","",IF(C449="","",C449/$C$472)))</f>
        <v>0.10276267236315546</v>
      </c>
      <c r="G449" s="131">
        <f t="shared" ref="G449:G471" si="17">IF($D$472=0,"",IF(D449="[for completion]","",IF(D449="","",D449/$D$472)))</f>
        <v>3.125E-2</v>
      </c>
    </row>
    <row r="450" spans="1:7" x14ac:dyDescent="0.25">
      <c r="A450" s="51" t="s">
        <v>1561</v>
      </c>
      <c r="B450" s="153" t="s">
        <v>2432</v>
      </c>
      <c r="C450" s="149">
        <v>17.109350469999999</v>
      </c>
      <c r="D450" s="149">
        <v>1</v>
      </c>
      <c r="E450" s="65"/>
      <c r="F450" s="131">
        <f t="shared" si="16"/>
        <v>0.57828185860339565</v>
      </c>
      <c r="G450" s="131">
        <f t="shared" si="17"/>
        <v>3.125E-2</v>
      </c>
    </row>
    <row r="451" spans="1:7" x14ac:dyDescent="0.25">
      <c r="A451" s="51" t="s">
        <v>1562</v>
      </c>
      <c r="B451" s="153" t="s">
        <v>2433</v>
      </c>
      <c r="C451" s="149">
        <v>0</v>
      </c>
      <c r="D451" s="149">
        <v>0</v>
      </c>
      <c r="E451" s="65"/>
      <c r="F451" s="131">
        <f t="shared" si="16"/>
        <v>0</v>
      </c>
      <c r="G451" s="131">
        <f t="shared" si="17"/>
        <v>0</v>
      </c>
    </row>
    <row r="452" spans="1:7" x14ac:dyDescent="0.25">
      <c r="A452" s="51" t="s">
        <v>1563</v>
      </c>
      <c r="B452" s="153" t="s">
        <v>2433</v>
      </c>
      <c r="C452" s="149">
        <v>0</v>
      </c>
      <c r="D452" s="149">
        <v>0</v>
      </c>
      <c r="E452" s="65"/>
      <c r="F452" s="131">
        <f t="shared" si="16"/>
        <v>0</v>
      </c>
      <c r="G452" s="131">
        <f t="shared" si="17"/>
        <v>0</v>
      </c>
    </row>
    <row r="453" spans="1:7" x14ac:dyDescent="0.25">
      <c r="A453" s="51" t="s">
        <v>1564</v>
      </c>
      <c r="B453" s="153" t="s">
        <v>2435</v>
      </c>
      <c r="C453" s="149">
        <v>0</v>
      </c>
      <c r="D453" s="149">
        <v>0</v>
      </c>
      <c r="E453" s="65"/>
      <c r="F453" s="131">
        <f t="shared" si="16"/>
        <v>0</v>
      </c>
      <c r="G453" s="131">
        <f t="shared" si="17"/>
        <v>0</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29.586524659999998</v>
      </c>
      <c r="D472" s="51">
        <f>SUM(D448:D471)</f>
        <v>32</v>
      </c>
      <c r="E472" s="116"/>
      <c r="F472" s="140">
        <f>SUM(F448:F471)</f>
        <v>1</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0.21844474157730062</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29.586524660000002</v>
      </c>
      <c r="D499" s="159" t="s">
        <v>815</v>
      </c>
      <c r="E499" s="51"/>
      <c r="F499" s="131">
        <f>IF($C$507=0,"",IF(C499="[for completion]","",IF(C499="","",C499/$C$507)))</f>
        <v>1</v>
      </c>
      <c r="G499" s="131" t="str">
        <f>IF($D$507=0,"",IF(D499="[for completion]","",IF(D499="","",D499/$D$507)))</f>
        <v/>
      </c>
    </row>
    <row r="500" spans="1:7" x14ac:dyDescent="0.25">
      <c r="A500" s="51" t="s">
        <v>1584</v>
      </c>
      <c r="B500" s="51" t="s">
        <v>688</v>
      </c>
      <c r="C500" s="149">
        <v>0</v>
      </c>
      <c r="D500" s="159" t="s">
        <v>815</v>
      </c>
      <c r="E500" s="51"/>
      <c r="F500" s="131">
        <f t="shared" ref="F500:F506" si="20">IF($C$507=0,"",IF(C500="[for completion]","",IF(C500="","",C500/$C$507)))</f>
        <v>0</v>
      </c>
      <c r="G500" s="131" t="str">
        <f t="shared" ref="G500:G506" si="21">IF($D$507=0,"",IF(D500="[for completion]","",IF(D500="","",D500/$D$507)))</f>
        <v/>
      </c>
    </row>
    <row r="501" spans="1:7" x14ac:dyDescent="0.25">
      <c r="A501" s="51" t="s">
        <v>1585</v>
      </c>
      <c r="B501" s="51" t="s">
        <v>690</v>
      </c>
      <c r="C501" s="149">
        <v>0</v>
      </c>
      <c r="D501" s="159" t="s">
        <v>815</v>
      </c>
      <c r="E501" s="51"/>
      <c r="F501" s="131">
        <f t="shared" si="20"/>
        <v>0</v>
      </c>
      <c r="G501" s="131" t="str">
        <f t="shared" si="21"/>
        <v/>
      </c>
    </row>
    <row r="502" spans="1:7" x14ac:dyDescent="0.25">
      <c r="A502" s="51" t="s">
        <v>1586</v>
      </c>
      <c r="B502" s="51" t="s">
        <v>692</v>
      </c>
      <c r="C502" s="149">
        <v>0</v>
      </c>
      <c r="D502" s="159" t="s">
        <v>815</v>
      </c>
      <c r="E502" s="51"/>
      <c r="F502" s="131">
        <f t="shared" si="20"/>
        <v>0</v>
      </c>
      <c r="G502" s="131" t="str">
        <f t="shared" si="21"/>
        <v/>
      </c>
    </row>
    <row r="503" spans="1:7" x14ac:dyDescent="0.25">
      <c r="A503" s="51" t="s">
        <v>1587</v>
      </c>
      <c r="B503" s="51" t="s">
        <v>694</v>
      </c>
      <c r="C503" s="149">
        <v>0</v>
      </c>
      <c r="D503" s="159" t="s">
        <v>815</v>
      </c>
      <c r="E503" s="51"/>
      <c r="F503" s="131">
        <f t="shared" si="20"/>
        <v>0</v>
      </c>
      <c r="G503" s="131" t="str">
        <f t="shared" si="21"/>
        <v/>
      </c>
    </row>
    <row r="504" spans="1:7" x14ac:dyDescent="0.25">
      <c r="A504" s="51" t="s">
        <v>1588</v>
      </c>
      <c r="B504" s="51" t="s">
        <v>696</v>
      </c>
      <c r="C504" s="149">
        <v>0</v>
      </c>
      <c r="D504" s="159" t="s">
        <v>815</v>
      </c>
      <c r="E504" s="51"/>
      <c r="F504" s="131">
        <f t="shared" si="20"/>
        <v>0</v>
      </c>
      <c r="G504" s="131" t="str">
        <f t="shared" si="21"/>
        <v/>
      </c>
    </row>
    <row r="505" spans="1:7" x14ac:dyDescent="0.25">
      <c r="A505" s="51" t="s">
        <v>1589</v>
      </c>
      <c r="B505" s="51" t="s">
        <v>698</v>
      </c>
      <c r="C505" s="149">
        <v>0</v>
      </c>
      <c r="D505" s="159" t="s">
        <v>815</v>
      </c>
      <c r="E505" s="51"/>
      <c r="F505" s="131">
        <f t="shared" si="20"/>
        <v>0</v>
      </c>
      <c r="G505" s="131" t="str">
        <f t="shared" si="21"/>
        <v/>
      </c>
    </row>
    <row r="506" spans="1:7" x14ac:dyDescent="0.25">
      <c r="A506" s="51" t="s">
        <v>1590</v>
      </c>
      <c r="B506" s="51" t="s">
        <v>700</v>
      </c>
      <c r="C506" s="149">
        <v>0</v>
      </c>
      <c r="D506" s="152" t="s">
        <v>815</v>
      </c>
      <c r="E506" s="51"/>
      <c r="F506" s="131">
        <f t="shared" si="20"/>
        <v>0</v>
      </c>
      <c r="G506" s="131" t="str">
        <f t="shared" si="21"/>
        <v/>
      </c>
    </row>
    <row r="507" spans="1:7" x14ac:dyDescent="0.25">
      <c r="A507" s="51" t="s">
        <v>1591</v>
      </c>
      <c r="B507" s="77" t="s">
        <v>139</v>
      </c>
      <c r="C507" s="125">
        <f>SUM(C499:C506)</f>
        <v>29.586524660000002</v>
      </c>
      <c r="D507" s="75">
        <f>SUM(D499:D506)</f>
        <v>0</v>
      </c>
      <c r="E507" s="51"/>
      <c r="F507" s="122">
        <f>SUM(F499:F506)</f>
        <v>1</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1.2092609865859115E-3</v>
      </c>
      <c r="D518" s="158"/>
      <c r="E518" s="51"/>
      <c r="F518" s="51"/>
      <c r="G518" s="51"/>
    </row>
    <row r="519" spans="1:7" x14ac:dyDescent="0.25">
      <c r="A519" s="51" t="s">
        <v>1664</v>
      </c>
      <c r="B519" s="68" t="s">
        <v>771</v>
      </c>
      <c r="C519" s="158">
        <v>0.21745361626396575</v>
      </c>
      <c r="D519" s="158"/>
      <c r="E519" s="51"/>
      <c r="F519" s="51"/>
      <c r="G519" s="51"/>
    </row>
    <row r="520" spans="1:7" x14ac:dyDescent="0.25">
      <c r="A520" s="51" t="s">
        <v>1665</v>
      </c>
      <c r="B520" s="68" t="s">
        <v>772</v>
      </c>
      <c r="C520" s="158">
        <v>0</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3.5759472332699445E-2</v>
      </c>
      <c r="D522" s="158"/>
      <c r="E522" s="51"/>
      <c r="F522" s="51"/>
      <c r="G522" s="51"/>
    </row>
    <row r="523" spans="1:7" x14ac:dyDescent="0.25">
      <c r="A523" s="51" t="s">
        <v>1668</v>
      </c>
      <c r="B523" s="68" t="s">
        <v>775</v>
      </c>
      <c r="C523" s="158">
        <v>9.2454912884655099E-2</v>
      </c>
      <c r="D523" s="158"/>
      <c r="E523" s="51"/>
      <c r="F523" s="51"/>
      <c r="G523" s="51"/>
    </row>
    <row r="524" spans="1:7" x14ac:dyDescent="0.25">
      <c r="A524" s="51" t="s">
        <v>1669</v>
      </c>
      <c r="B524" s="68" t="s">
        <v>776</v>
      </c>
      <c r="C524" s="158">
        <v>0</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0.57927263803210061</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7.3850099499993119E-2</v>
      </c>
      <c r="D530" s="158"/>
      <c r="E530" s="51"/>
      <c r="F530" s="51"/>
      <c r="G530" s="51"/>
    </row>
    <row r="531" spans="1:7" x14ac:dyDescent="0.25">
      <c r="A531" s="51" t="s">
        <v>1810</v>
      </c>
      <c r="B531" s="79" t="s">
        <v>1794</v>
      </c>
      <c r="C531" s="158">
        <v>7.3850099499993119E-2</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1.17414324</v>
      </c>
      <c r="D546" s="148">
        <v>1</v>
      </c>
      <c r="E546" s="57"/>
      <c r="F546" s="131">
        <f>IF($C$564=0,"",IF(C546="[for completion]","",IF(C546="","",C546/$C$564)))</f>
        <v>3.9685067898069248E-2</v>
      </c>
      <c r="G546" s="131">
        <f>IF($D$564=0,"",IF(D546="[for completion]","",IF(D546="","",D546/$D$564)))</f>
        <v>3.3333333333333333E-2</v>
      </c>
    </row>
    <row r="547" spans="1:7" x14ac:dyDescent="0.25">
      <c r="A547" s="51" t="s">
        <v>1706</v>
      </c>
      <c r="B547" s="153" t="s">
        <v>2438</v>
      </c>
      <c r="C547" s="148">
        <v>1.4384483699999999</v>
      </c>
      <c r="D547" s="148">
        <v>7</v>
      </c>
      <c r="E547" s="57"/>
      <c r="F547" s="131">
        <f t="shared" ref="F547:F563" si="22">IF($C$564=0,"",IF(C547="[for completion]","",IF(C547="","",C547/$C$564)))</f>
        <v>4.8618362127023806E-2</v>
      </c>
      <c r="G547" s="131">
        <f t="shared" ref="G547:G563" si="23">IF($D$564=0,"",IF(D547="[for completion]","",IF(D547="","",D547/$D$564)))</f>
        <v>0.23333333333333334</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6.393525219999999</v>
      </c>
      <c r="D553" s="148">
        <v>11</v>
      </c>
      <c r="E553" s="57"/>
      <c r="F553" s="131">
        <f t="shared" si="22"/>
        <v>0.21609585084671445</v>
      </c>
      <c r="G553" s="131">
        <f t="shared" si="23"/>
        <v>0.36666666666666664</v>
      </c>
    </row>
    <row r="554" spans="1:7" x14ac:dyDescent="0.25">
      <c r="A554" s="51" t="s">
        <v>1816</v>
      </c>
      <c r="B554" s="153" t="s">
        <v>2443</v>
      </c>
      <c r="C554" s="148">
        <v>20.580407829999999</v>
      </c>
      <c r="D554" s="148">
        <v>11</v>
      </c>
      <c r="E554" s="57"/>
      <c r="F554" s="131">
        <f t="shared" si="22"/>
        <v>0.69560071912819244</v>
      </c>
      <c r="G554" s="131">
        <f t="shared" si="23"/>
        <v>0.36666666666666664</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29.586524659999998</v>
      </c>
      <c r="D564" s="126">
        <f>SUM(D546:D563)</f>
        <v>30</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1.17414324</v>
      </c>
      <c r="D569" s="159">
        <v>1</v>
      </c>
      <c r="E569" s="57"/>
      <c r="F569" s="131">
        <f>IF($C$587=0,"",IF(C569="[for completion]","",IF(C569="","",C569/$C$587)))</f>
        <v>3.9685067898069248E-2</v>
      </c>
      <c r="G569" s="131">
        <f>IF($D$587=0,"",IF(D569="[for completion]","",IF(D569="","",D569/$D$587)))</f>
        <v>3.3333333333333333E-2</v>
      </c>
    </row>
    <row r="570" spans="1:7" x14ac:dyDescent="0.25">
      <c r="A570" s="51" t="s">
        <v>1828</v>
      </c>
      <c r="B570" s="153" t="s">
        <v>2450</v>
      </c>
      <c r="C570" s="149">
        <v>1.4384483699999999</v>
      </c>
      <c r="D570" s="159">
        <v>7</v>
      </c>
      <c r="E570" s="57"/>
      <c r="F570" s="131">
        <f t="shared" ref="F570:F586" si="24">IF($C$587=0,"",IF(C570="[for completion]","",IF(C570="","",C570/$C$587)))</f>
        <v>4.8618362127023806E-2</v>
      </c>
      <c r="G570" s="131">
        <f t="shared" ref="G570:G586" si="25">IF($D$587=0,"",IF(D570="[for completion]","",IF(D570="","",D570/$D$587)))</f>
        <v>0.23333333333333334</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6.393525219999999</v>
      </c>
      <c r="D576" s="159">
        <v>11</v>
      </c>
      <c r="E576" s="57"/>
      <c r="F576" s="131">
        <f t="shared" si="24"/>
        <v>0.21609585084671445</v>
      </c>
      <c r="G576" s="131">
        <f t="shared" si="25"/>
        <v>0.36666666666666664</v>
      </c>
    </row>
    <row r="577" spans="1:7" x14ac:dyDescent="0.25">
      <c r="A577" s="51" t="s">
        <v>1835</v>
      </c>
      <c r="B577" s="153" t="s">
        <v>2457</v>
      </c>
      <c r="C577" s="149">
        <v>20.580407829999999</v>
      </c>
      <c r="D577" s="159">
        <v>11</v>
      </c>
      <c r="E577" s="57"/>
      <c r="F577" s="131">
        <f t="shared" si="24"/>
        <v>0.69560071912819244</v>
      </c>
      <c r="G577" s="131">
        <f t="shared" si="25"/>
        <v>0.36666666666666664</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29.586524659999998</v>
      </c>
      <c r="D587" s="126">
        <f>SUM(D569:D586)</f>
        <v>30</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1.3453919999999999E-2</v>
      </c>
      <c r="D589" s="148">
        <v>1</v>
      </c>
      <c r="E589" s="57"/>
      <c r="F589" s="131">
        <f t="shared" ref="F589:F596" si="26">IF($C$602=0,"",IF(C589="[for completion]","",IF(C589="","",C589/$C$602)))</f>
        <v>4.5473133984503606E-4</v>
      </c>
      <c r="G589" s="131">
        <f t="shared" ref="G589:G596" si="27">IF($D$602=0,"",IF(D589="[for completion]","",IF(D589="","",D589/$D$602)))</f>
        <v>3.3333333333333333E-2</v>
      </c>
    </row>
    <row r="590" spans="1:7" x14ac:dyDescent="0.25">
      <c r="A590" s="51" t="s">
        <v>1839</v>
      </c>
      <c r="B590" s="68" t="s">
        <v>1252</v>
      </c>
      <c r="C590" s="148">
        <v>0</v>
      </c>
      <c r="D590" s="148">
        <v>0</v>
      </c>
      <c r="E590" s="57"/>
      <c r="F590" s="131">
        <f t="shared" si="26"/>
        <v>0</v>
      </c>
      <c r="G590" s="131">
        <f t="shared" si="27"/>
        <v>0</v>
      </c>
    </row>
    <row r="591" spans="1:7" x14ac:dyDescent="0.25">
      <c r="A591" s="51" t="s">
        <v>1840</v>
      </c>
      <c r="B591" s="68" t="s">
        <v>1891</v>
      </c>
      <c r="C591" s="148">
        <v>0.44958222000000003</v>
      </c>
      <c r="D591" s="148">
        <v>3</v>
      </c>
      <c r="E591" s="57"/>
      <c r="F591" s="131">
        <f t="shared" si="26"/>
        <v>1.5195506236926174E-2</v>
      </c>
      <c r="G591" s="131">
        <f t="shared" si="27"/>
        <v>0.1</v>
      </c>
    </row>
    <row r="592" spans="1:7" x14ac:dyDescent="0.25">
      <c r="A592" s="51" t="s">
        <v>1841</v>
      </c>
      <c r="B592" s="68" t="s">
        <v>1253</v>
      </c>
      <c r="C592" s="148">
        <v>20.743141519999998</v>
      </c>
      <c r="D592" s="148">
        <v>7</v>
      </c>
      <c r="E592" s="57"/>
      <c r="F592" s="131">
        <f t="shared" si="26"/>
        <v>0.70110098290942691</v>
      </c>
      <c r="G592" s="131">
        <f t="shared" si="27"/>
        <v>0.23333333333333334</v>
      </c>
    </row>
    <row r="593" spans="1:7" x14ac:dyDescent="0.25">
      <c r="A593" s="51" t="s">
        <v>1842</v>
      </c>
      <c r="B593" s="68" t="s">
        <v>1254</v>
      </c>
      <c r="C593" s="148">
        <v>0.36222620999999999</v>
      </c>
      <c r="D593" s="148">
        <v>2</v>
      </c>
      <c r="E593" s="57"/>
      <c r="F593" s="131">
        <f t="shared" si="26"/>
        <v>1.2242945535597759E-2</v>
      </c>
      <c r="G593" s="131">
        <f t="shared" si="27"/>
        <v>6.6666666666666666E-2</v>
      </c>
    </row>
    <row r="594" spans="1:7" x14ac:dyDescent="0.25">
      <c r="A594" s="51" t="s">
        <v>2003</v>
      </c>
      <c r="B594" s="68" t="s">
        <v>1255</v>
      </c>
      <c r="C594" s="148">
        <v>3.1969073200000002</v>
      </c>
      <c r="D594" s="148">
        <v>6</v>
      </c>
      <c r="E594" s="57"/>
      <c r="F594" s="131">
        <f t="shared" si="26"/>
        <v>0.10805281650136195</v>
      </c>
      <c r="G594" s="131">
        <f t="shared" si="27"/>
        <v>0.2</v>
      </c>
    </row>
    <row r="595" spans="1:7" x14ac:dyDescent="0.25">
      <c r="A595" s="51" t="s">
        <v>2004</v>
      </c>
      <c r="B595" s="68" t="s">
        <v>1256</v>
      </c>
      <c r="C595" s="148">
        <v>0.14317431999999999</v>
      </c>
      <c r="D595" s="148">
        <v>1</v>
      </c>
      <c r="E595" s="57"/>
      <c r="F595" s="131">
        <f t="shared" si="26"/>
        <v>4.839173294103276E-3</v>
      </c>
      <c r="G595" s="131">
        <f t="shared" si="27"/>
        <v>3.3333333333333333E-2</v>
      </c>
    </row>
    <row r="596" spans="1:7" x14ac:dyDescent="0.25">
      <c r="A596" s="51" t="s">
        <v>2005</v>
      </c>
      <c r="B596" s="68" t="s">
        <v>1257</v>
      </c>
      <c r="C596" s="148">
        <v>1.25928906</v>
      </c>
      <c r="D596" s="148">
        <v>5</v>
      </c>
      <c r="E596" s="57"/>
      <c r="F596" s="131">
        <f t="shared" si="26"/>
        <v>4.256292601011423E-2</v>
      </c>
      <c r="G596" s="131">
        <f t="shared" si="27"/>
        <v>0.16666666666666666</v>
      </c>
    </row>
    <row r="597" spans="1:7" x14ac:dyDescent="0.25">
      <c r="A597" s="51" t="s">
        <v>2006</v>
      </c>
      <c r="B597" s="68" t="s">
        <v>2263</v>
      </c>
      <c r="C597" s="125">
        <v>1.08098201</v>
      </c>
      <c r="D597" s="51">
        <v>2</v>
      </c>
      <c r="E597" s="57"/>
      <c r="F597" s="131">
        <f>IF($C$602=0,"",IF(C597="[for completion]","",IF(C597="","",C597/$C$602)))</f>
        <v>3.6536295574500235E-2</v>
      </c>
      <c r="G597" s="131">
        <f>IF($D$602=0,"",IF(D597="[for completion]","",IF(D597="","",D597/$D$602)))</f>
        <v>6.6666666666666666E-2</v>
      </c>
    </row>
    <row r="598" spans="1:7" x14ac:dyDescent="0.25">
      <c r="A598" s="51" t="s">
        <v>2007</v>
      </c>
      <c r="B598" s="51" t="s">
        <v>2266</v>
      </c>
      <c r="C598" s="125">
        <v>1.16362484</v>
      </c>
      <c r="D598" s="51">
        <v>2</v>
      </c>
      <c r="F598" s="131">
        <f>IF($C$602=0,"",IF(C598="[for completion]","",IF(C598="","",C598/$C$602)))</f>
        <v>3.9329554700055135E-2</v>
      </c>
      <c r="G598" s="131">
        <f>IF($D$602=0,"",IF(D598="[for completion]","",IF(D598="","",D598/$D$602)))</f>
        <v>6.6666666666666666E-2</v>
      </c>
    </row>
    <row r="599" spans="1:7" x14ac:dyDescent="0.25">
      <c r="A599" s="51" t="s">
        <v>2008</v>
      </c>
      <c r="B599" s="51" t="s">
        <v>2264</v>
      </c>
      <c r="C599" s="125">
        <v>1.17414324</v>
      </c>
      <c r="D599" s="51">
        <v>1</v>
      </c>
      <c r="F599" s="131">
        <f>IF($C$602=0,"",IF(C599="[for completion]","",IF(C599="","",C599/$C$602)))</f>
        <v>3.9685067898069248E-2</v>
      </c>
      <c r="G599" s="131">
        <f>IF($D$602=0,"",IF(D599="[for completion]","",IF(D599="","",D599/$D$602)))</f>
        <v>3.3333333333333333E-2</v>
      </c>
    </row>
    <row r="600" spans="1:7" x14ac:dyDescent="0.25">
      <c r="A600" s="51" t="s">
        <v>2301</v>
      </c>
      <c r="B600" s="68" t="s">
        <v>2265</v>
      </c>
      <c r="C600" s="125">
        <v>0</v>
      </c>
      <c r="D600" s="51">
        <v>0</v>
      </c>
      <c r="E600" s="57"/>
      <c r="F600" s="131">
        <f>IF($C$602=0,"",IF(C600="[for completion]","",IF(C600="","",C600/$C$602)))</f>
        <v>0</v>
      </c>
      <c r="G600" s="131">
        <f>IF($D$602=0,"",IF(D600="[for completion]","",IF(D600="","",D600/$D$602)))</f>
        <v>0</v>
      </c>
    </row>
    <row r="601" spans="1:7" x14ac:dyDescent="0.25">
      <c r="A601" s="51" t="s">
        <v>2302</v>
      </c>
      <c r="B601" s="68" t="s">
        <v>1651</v>
      </c>
      <c r="C601" s="148">
        <v>0</v>
      </c>
      <c r="D601" s="148">
        <v>0</v>
      </c>
      <c r="E601" s="57"/>
      <c r="F601" s="131">
        <f>IF($C$602=0,"",IF(C601="[for completion]","",IF(C601="","",C601/$C$602)))</f>
        <v>0</v>
      </c>
      <c r="G601" s="131">
        <f>IF($D$602=0,"",IF(D601="[for completion]","",IF(D601="","",D601/$D$602)))</f>
        <v>0</v>
      </c>
    </row>
    <row r="602" spans="1:7" x14ac:dyDescent="0.25">
      <c r="A602" s="51" t="s">
        <v>2303</v>
      </c>
      <c r="B602" s="68" t="s">
        <v>139</v>
      </c>
      <c r="C602" s="125">
        <f>SUM(C589:C601)</f>
        <v>29.586524659999998</v>
      </c>
      <c r="D602" s="126">
        <f>SUM(D589:D601)</f>
        <v>30</v>
      </c>
      <c r="E602" s="57"/>
      <c r="F602" s="122">
        <f>SUM(F589:F601)</f>
        <v>1</v>
      </c>
      <c r="G602" s="122">
        <f>SUM(G589:G601)</f>
        <v>0.99999999999999989</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1.17414324</v>
      </c>
      <c r="D614" s="148">
        <v>1</v>
      </c>
      <c r="E614" s="57"/>
      <c r="F614" s="131">
        <f>IF($C$618=0,"",IF(C614="[for completion]","",IF(C614="","",C614/$C$618)))</f>
        <v>3.9685067898069248E-2</v>
      </c>
      <c r="G614" s="131">
        <f>IF($D$618=0,"",IF(D614="[for completion]","",IF(D614="","",D614/$D$618)))</f>
        <v>3.3333333333333333E-2</v>
      </c>
    </row>
    <row r="615" spans="1:7" x14ac:dyDescent="0.25">
      <c r="A615" s="51" t="s">
        <v>2010</v>
      </c>
      <c r="B615" s="144" t="s">
        <v>1843</v>
      </c>
      <c r="C615" s="148">
        <v>28.412381419999996</v>
      </c>
      <c r="D615" s="148">
        <v>29</v>
      </c>
      <c r="E615" s="57"/>
      <c r="F615" s="57"/>
      <c r="G615" s="131">
        <f>IF($D$618=0,"",IF(D615="[for completion]","",IF(D615="","",D615/$D$618)))</f>
        <v>0.96666666666666667</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29.586524659999995</v>
      </c>
      <c r="D618" s="126">
        <f>SUM(D614:D617)</f>
        <v>30</v>
      </c>
      <c r="E618" s="57"/>
      <c r="F618" s="122">
        <f>SUM(F614:F617)</f>
        <v>3.9685067898069248E-2</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3.8176863021875E-2</v>
      </c>
      <c r="E621" s="178"/>
      <c r="F621" s="149"/>
      <c r="G621" s="131" t="str">
        <f t="shared" ref="G621:G636" si="28">IF($D$639=0,"",IF(D621="[for completion]","",IF(D621="","",D621/$D$639)))</f>
        <v/>
      </c>
    </row>
    <row r="622" spans="1:7" x14ac:dyDescent="0.25">
      <c r="A622" s="51" t="s">
        <v>2017</v>
      </c>
      <c r="B622" s="68" t="s">
        <v>771</v>
      </c>
      <c r="C622" s="149"/>
      <c r="D622" s="149">
        <v>5.8201837531450478</v>
      </c>
      <c r="E622" s="178"/>
      <c r="F622" s="149"/>
      <c r="G622" s="131" t="str">
        <f t="shared" si="28"/>
        <v/>
      </c>
    </row>
    <row r="623" spans="1:7" x14ac:dyDescent="0.25">
      <c r="A623" s="51" t="s">
        <v>2018</v>
      </c>
      <c r="B623" s="68" t="s">
        <v>772</v>
      </c>
      <c r="C623" s="149"/>
      <c r="D623" s="149">
        <v>0</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4.0712373191782829</v>
      </c>
      <c r="E625" s="178"/>
      <c r="F625" s="149"/>
      <c r="G625" s="131" t="str">
        <f t="shared" si="28"/>
        <v/>
      </c>
    </row>
    <row r="626" spans="1:7" x14ac:dyDescent="0.25">
      <c r="A626" s="51" t="s">
        <v>2021</v>
      </c>
      <c r="B626" s="68" t="s">
        <v>775</v>
      </c>
      <c r="C626" s="149"/>
      <c r="D626" s="149">
        <v>43.09361082973146</v>
      </c>
      <c r="E626" s="178"/>
      <c r="F626" s="149"/>
      <c r="G626" s="131" t="str">
        <f t="shared" si="28"/>
        <v/>
      </c>
    </row>
    <row r="627" spans="1:7" x14ac:dyDescent="0.25">
      <c r="A627" s="51" t="s">
        <v>2022</v>
      </c>
      <c r="B627" s="68" t="s">
        <v>776</v>
      </c>
      <c r="C627" s="149"/>
      <c r="D627" s="149">
        <v>0</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24.925544969130062</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13.711705853694525</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91.660459587901258</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opLeftCell="A3" zoomScale="80" zoomScaleNormal="80" workbookViewId="0">
      <selection activeCell="F9" sqref="F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2960</v>
      </c>
      <c r="G8" s="6"/>
      <c r="H8" s="6"/>
      <c r="I8" s="6"/>
      <c r="J8" s="7"/>
    </row>
    <row r="9" spans="2:10" ht="21" x14ac:dyDescent="0.25">
      <c r="B9" s="5"/>
      <c r="C9" s="6"/>
      <c r="D9" s="6"/>
      <c r="E9" s="6"/>
      <c r="F9" s="12" t="s">
        <v>2963</v>
      </c>
      <c r="G9" s="6"/>
      <c r="H9" s="6"/>
      <c r="I9" s="6"/>
      <c r="J9" s="7"/>
    </row>
    <row r="10" spans="2:10" ht="21" x14ac:dyDescent="0.25">
      <c r="B10" s="5"/>
      <c r="C10" s="6"/>
      <c r="D10" s="6"/>
      <c r="E10" s="6"/>
      <c r="F10" s="12" t="s">
        <v>2961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80" zoomScaleNormal="80" workbookViewId="0">
      <selection activeCell="C193" sqref="C193:C207"/>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D</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13738.20660281345</v>
      </c>
      <c r="F38" s="68"/>
      <c r="H38" s="49"/>
      <c r="L38" s="49"/>
      <c r="M38" s="49"/>
    </row>
    <row r="39" spans="1:14" x14ac:dyDescent="0.25">
      <c r="A39" s="51" t="s">
        <v>110</v>
      </c>
      <c r="B39" s="68" t="s">
        <v>111</v>
      </c>
      <c r="C39" s="125">
        <f>C77</f>
        <v>8993.1100388999948</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0.50763688461370804</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4745.0965639134556</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8993.1100388999948</v>
      </c>
      <c r="E53" s="75"/>
      <c r="F53" s="131">
        <f>IF($C$58=0,"",IF(C53="[for completion]","",C53/$C$58))</f>
        <v>0.65460582293603697</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4745.0965639134547</v>
      </c>
      <c r="E56" s="75"/>
      <c r="F56" s="131">
        <f>IF($C$58=0,"",IF(C56="[for completion]","",C56/$C$58))</f>
        <v>0.34539417706396303</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13738.20660281345</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28.744902055778738</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v>
      </c>
      <c r="D74" s="125" t="s">
        <v>815</v>
      </c>
      <c r="E74" s="47"/>
      <c r="F74" s="131">
        <f t="shared" si="1"/>
        <v>0</v>
      </c>
      <c r="G74" s="131" t="str">
        <f t="shared" si="2"/>
        <v/>
      </c>
      <c r="H74" s="49"/>
      <c r="L74" s="49"/>
      <c r="M74" s="49"/>
      <c r="N74" s="80"/>
    </row>
    <row r="75" spans="1:14" x14ac:dyDescent="0.25">
      <c r="A75" s="51" t="s">
        <v>158</v>
      </c>
      <c r="B75" s="47" t="s">
        <v>1162</v>
      </c>
      <c r="C75" s="125">
        <v>0</v>
      </c>
      <c r="D75" s="125" t="s">
        <v>815</v>
      </c>
      <c r="E75" s="47"/>
      <c r="F75" s="131">
        <f t="shared" si="1"/>
        <v>0</v>
      </c>
      <c r="G75" s="131" t="str">
        <f t="shared" si="2"/>
        <v/>
      </c>
      <c r="H75" s="49"/>
      <c r="L75" s="49"/>
      <c r="M75" s="49"/>
      <c r="N75" s="80"/>
    </row>
    <row r="76" spans="1:14" x14ac:dyDescent="0.25">
      <c r="A76" s="51" t="s">
        <v>159</v>
      </c>
      <c r="B76" s="47" t="s">
        <v>1163</v>
      </c>
      <c r="C76" s="125">
        <v>8993.1100388999948</v>
      </c>
      <c r="D76" s="125" t="s">
        <v>815</v>
      </c>
      <c r="E76" s="47"/>
      <c r="F76" s="131">
        <f t="shared" si="1"/>
        <v>1</v>
      </c>
      <c r="G76" s="131" t="str">
        <f t="shared" si="2"/>
        <v/>
      </c>
      <c r="H76" s="49"/>
      <c r="L76" s="49"/>
      <c r="M76" s="49"/>
      <c r="N76" s="80"/>
    </row>
    <row r="77" spans="1:14" x14ac:dyDescent="0.25">
      <c r="A77" s="51" t="s">
        <v>160</v>
      </c>
      <c r="B77" s="83" t="s">
        <v>139</v>
      </c>
      <c r="C77" s="127">
        <f>SUM(C70:C76)</f>
        <v>8993.1100388999948</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28.281601114218191</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4.4544031999999998</v>
      </c>
      <c r="D95" s="125" t="s">
        <v>815</v>
      </c>
      <c r="E95" s="47"/>
      <c r="F95" s="131">
        <f t="shared" si="5"/>
        <v>4.9531287627220522E-4</v>
      </c>
      <c r="G95" s="131" t="str">
        <f t="shared" si="6"/>
        <v/>
      </c>
      <c r="H95" s="49"/>
      <c r="L95" s="49"/>
      <c r="M95" s="49"/>
      <c r="N95" s="80"/>
    </row>
    <row r="96" spans="1:14" x14ac:dyDescent="0.25">
      <c r="A96" s="51" t="s">
        <v>184</v>
      </c>
      <c r="B96" s="47" t="s">
        <v>1160</v>
      </c>
      <c r="C96" s="125">
        <v>6.7088757499999998</v>
      </c>
      <c r="D96" s="125" t="s">
        <v>815</v>
      </c>
      <c r="E96" s="47"/>
      <c r="F96" s="131">
        <f t="shared" si="5"/>
        <v>7.4600174144211912E-4</v>
      </c>
      <c r="G96" s="131" t="str">
        <f t="shared" si="6"/>
        <v/>
      </c>
      <c r="H96" s="49"/>
      <c r="L96" s="49"/>
      <c r="M96" s="49"/>
      <c r="N96" s="80"/>
    </row>
    <row r="97" spans="1:14" x14ac:dyDescent="0.25">
      <c r="A97" s="51" t="s">
        <v>185</v>
      </c>
      <c r="B97" s="47" t="s">
        <v>1161</v>
      </c>
      <c r="C97" s="125">
        <v>0</v>
      </c>
      <c r="D97" s="125" t="s">
        <v>815</v>
      </c>
      <c r="E97" s="47"/>
      <c r="F97" s="131">
        <f t="shared" si="5"/>
        <v>0</v>
      </c>
      <c r="G97" s="131" t="str">
        <f t="shared" si="6"/>
        <v/>
      </c>
      <c r="H97" s="49"/>
      <c r="L97" s="49"/>
      <c r="M97" s="49"/>
    </row>
    <row r="98" spans="1:14" x14ac:dyDescent="0.25">
      <c r="A98" s="51" t="s">
        <v>186</v>
      </c>
      <c r="B98" s="47" t="s">
        <v>1162</v>
      </c>
      <c r="C98" s="125">
        <v>28.775487630000001</v>
      </c>
      <c r="D98" s="125" t="s">
        <v>815</v>
      </c>
      <c r="E98" s="47"/>
      <c r="F98" s="131">
        <f t="shared" si="5"/>
        <v>3.1997259574864175E-3</v>
      </c>
      <c r="G98" s="131" t="str">
        <f t="shared" si="6"/>
        <v/>
      </c>
      <c r="H98" s="49"/>
      <c r="L98" s="49"/>
      <c r="M98" s="49"/>
    </row>
    <row r="99" spans="1:14" x14ac:dyDescent="0.25">
      <c r="A99" s="51" t="s">
        <v>187</v>
      </c>
      <c r="B99" s="47" t="s">
        <v>1163</v>
      </c>
      <c r="C99" s="125">
        <v>8953.1712723199944</v>
      </c>
      <c r="D99" s="125" t="s">
        <v>815</v>
      </c>
      <c r="E99" s="47"/>
      <c r="F99" s="131">
        <f t="shared" si="5"/>
        <v>0.99555895942479922</v>
      </c>
      <c r="G99" s="131" t="str">
        <f t="shared" si="6"/>
        <v/>
      </c>
      <c r="H99" s="49"/>
      <c r="L99" s="49"/>
      <c r="M99" s="49"/>
    </row>
    <row r="100" spans="1:14" x14ac:dyDescent="0.25">
      <c r="A100" s="51" t="s">
        <v>188</v>
      </c>
      <c r="B100" s="83" t="s">
        <v>139</v>
      </c>
      <c r="C100" s="127">
        <f>SUM(C93:C99)</f>
        <v>8993.1100388999948</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7.1319822900000016</v>
      </c>
      <c r="D112" s="125">
        <f>C112</f>
        <v>7.1319822900000016</v>
      </c>
      <c r="E112" s="76"/>
      <c r="F112" s="131">
        <f t="shared" ref="F112:F129" si="7">IF($C$130=0,"",IF(C112="[for completion]","",IF(C112="","",C112/$C$130)))</f>
        <v>7.9304959676356433E-4</v>
      </c>
      <c r="G112" s="131">
        <f t="shared" ref="G112:G129" si="8">IF($D$130=0,"",IF(D112="[for completion]","",IF(D112="","",D112/$D$130)))</f>
        <v>7.9304959676356433E-4</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8985.9780566099926</v>
      </c>
      <c r="D118" s="125">
        <f t="shared" si="9"/>
        <v>8985.9780566099926</v>
      </c>
      <c r="E118" s="68"/>
      <c r="F118" s="131">
        <f t="shared" si="7"/>
        <v>0.99920695040323637</v>
      </c>
      <c r="G118" s="131">
        <f t="shared" si="8"/>
        <v>0.99920695040323637</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8993.110038899993</v>
      </c>
      <c r="D130" s="125">
        <f>SUM(D112:D129)</f>
        <v>8993.110038899993</v>
      </c>
      <c r="E130" s="68"/>
      <c r="F130" s="124">
        <f>SUM(F112:F129)</f>
        <v>0.99999999999999989</v>
      </c>
      <c r="G130" s="124">
        <f>SUM(G112:G129)</f>
        <v>0.99999999999999989</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7.1319822900000016</v>
      </c>
      <c r="D138" s="125">
        <f>D112</f>
        <v>7.1319822900000016</v>
      </c>
      <c r="E138" s="76"/>
      <c r="F138" s="131">
        <f t="shared" ref="F138:F155" si="12">IF($C$156=0,"",IF(C138="[for completion]","",IF(C138="","",C138/$C$156)))</f>
        <v>7.9304959676356433E-4</v>
      </c>
      <c r="G138" s="131">
        <f t="shared" ref="G138:G155" si="13">IF($D$156=0,"",IF(D138="[for completion]","",IF(D138="","",D138/$D$156)))</f>
        <v>7.9304959676356433E-4</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8985.9780566099926</v>
      </c>
      <c r="D144" s="125">
        <f t="shared" si="14"/>
        <v>8985.9780566099926</v>
      </c>
      <c r="E144" s="68"/>
      <c r="F144" s="131">
        <f t="shared" si="12"/>
        <v>0.99920695040323637</v>
      </c>
      <c r="G144" s="131">
        <f t="shared" si="13"/>
        <v>0.99920695040323637</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8993.110038899993</v>
      </c>
      <c r="D156" s="125">
        <f>SUM(D138:D155)</f>
        <v>8993.110038899993</v>
      </c>
      <c r="E156" s="68"/>
      <c r="F156" s="124">
        <f>SUM(F138:F155)</f>
        <v>0.99999999999999989</v>
      </c>
      <c r="G156" s="124">
        <f>SUM(G138:G155)</f>
        <v>0.99999999999999989</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1124.8861548099974</v>
      </c>
      <c r="D164" s="125">
        <f>C164</f>
        <v>1124.8861548099974</v>
      </c>
      <c r="E164" s="87"/>
      <c r="F164" s="131">
        <f>IF($C$167=0,"",IF(C164="[for completion]","",IF(C164="","",C164/$C$167)))</f>
        <v>0.12508310806209039</v>
      </c>
      <c r="G164" s="131">
        <f>IF($D$167=0,"",IF(D164="[for completion]","",IF(D164="","",D164/$D$167)))</f>
        <v>0.12508310806209039</v>
      </c>
      <c r="H164" s="49"/>
      <c r="L164" s="49"/>
      <c r="M164" s="49"/>
      <c r="N164" s="80"/>
    </row>
    <row r="165" spans="1:14" x14ac:dyDescent="0.25">
      <c r="A165" s="51" t="s">
        <v>261</v>
      </c>
      <c r="B165" s="49" t="s">
        <v>262</v>
      </c>
      <c r="C165" s="125">
        <v>4064.6232178600012</v>
      </c>
      <c r="D165" s="125">
        <f>C165</f>
        <v>4064.6232178600012</v>
      </c>
      <c r="E165" s="87"/>
      <c r="F165" s="131">
        <f>IF($C$167=0,"",IF(C165="[for completion]","",IF(C165="","",C165/$C$167)))</f>
        <v>0.45197080879454837</v>
      </c>
      <c r="G165" s="131">
        <f>IF($D$167=0,"",IF(D165="[for completion]","",IF(D165="","",D165/$D$167)))</f>
        <v>0.45197080879454837</v>
      </c>
      <c r="H165" s="49"/>
      <c r="L165" s="49"/>
      <c r="M165" s="49"/>
      <c r="N165" s="80"/>
    </row>
    <row r="166" spans="1:14" x14ac:dyDescent="0.25">
      <c r="A166" s="51" t="s">
        <v>263</v>
      </c>
      <c r="B166" s="49" t="s">
        <v>137</v>
      </c>
      <c r="C166" s="125">
        <v>3803.6006662299915</v>
      </c>
      <c r="D166" s="125">
        <f>C166</f>
        <v>3803.6006662299915</v>
      </c>
      <c r="E166" s="87"/>
      <c r="F166" s="131">
        <f>IF($C$167=0,"",IF(C166="[for completion]","",IF(C166="","",C166/$C$167)))</f>
        <v>0.42294608314336113</v>
      </c>
      <c r="G166" s="131">
        <f>IF($D$167=0,"",IF(D166="[for completion]","",IF(D166="","",D166/$D$167)))</f>
        <v>0.42294608314336113</v>
      </c>
      <c r="H166" s="49"/>
      <c r="L166" s="49"/>
      <c r="M166" s="49"/>
      <c r="N166" s="80"/>
    </row>
    <row r="167" spans="1:14" x14ac:dyDescent="0.25">
      <c r="A167" s="51" t="s">
        <v>264</v>
      </c>
      <c r="B167" s="88" t="s">
        <v>139</v>
      </c>
      <c r="C167" s="134">
        <f>SUM(C164:C166)</f>
        <v>8993.1100388999912</v>
      </c>
      <c r="D167" s="134">
        <f>SUM(D164:D166)</f>
        <v>8993.1100388999912</v>
      </c>
      <c r="E167" s="87"/>
      <c r="F167" s="133">
        <f>SUM(F164:F166)</f>
        <v>0.99999999999999989</v>
      </c>
      <c r="G167" s="133">
        <f>SUM(G164:G166)</f>
        <v>0.99999999999999989</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431.84794802066045</v>
      </c>
      <c r="D174" s="65"/>
      <c r="E174" s="57"/>
      <c r="F174" s="131">
        <f>IF($C$179=0,"",IF(C174="[for completion]","",C174/$C$179))</f>
        <v>9.1009306597651121E-2</v>
      </c>
      <c r="G174" s="76"/>
      <c r="H174" s="49"/>
      <c r="L174" s="49"/>
      <c r="M174" s="49"/>
      <c r="N174" s="80"/>
    </row>
    <row r="175" spans="1:14" ht="30.75" customHeight="1" x14ac:dyDescent="0.25">
      <c r="A175" s="51" t="s">
        <v>9</v>
      </c>
      <c r="B175" s="68" t="s">
        <v>989</v>
      </c>
      <c r="C175" s="125">
        <v>186.46903098326607</v>
      </c>
      <c r="E175" s="78"/>
      <c r="F175" s="131">
        <f>IF($C$179=0,"",IF(C175="[for completion]","",C175/$C$179))</f>
        <v>3.9297204697869889E-2</v>
      </c>
      <c r="G175" s="76"/>
      <c r="H175" s="49"/>
      <c r="L175" s="49"/>
      <c r="M175" s="49"/>
      <c r="N175" s="80"/>
    </row>
    <row r="176" spans="1:14" x14ac:dyDescent="0.25">
      <c r="A176" s="51" t="s">
        <v>274</v>
      </c>
      <c r="B176" s="68" t="s">
        <v>275</v>
      </c>
      <c r="C176" s="125">
        <v>77.95738117834442</v>
      </c>
      <c r="E176" s="78"/>
      <c r="F176" s="131">
        <f>IF($C$179=0,"",IF(C176="[for completion]","",C176/$C$179))</f>
        <v>1.6429039984393934E-2</v>
      </c>
      <c r="G176" s="76"/>
      <c r="H176" s="49"/>
      <c r="L176" s="49"/>
      <c r="M176" s="49"/>
      <c r="N176" s="80"/>
    </row>
    <row r="177" spans="1:14" x14ac:dyDescent="0.25">
      <c r="A177" s="51" t="s">
        <v>276</v>
      </c>
      <c r="B177" s="68" t="s">
        <v>277</v>
      </c>
      <c r="C177" s="125">
        <v>4048.8222037311834</v>
      </c>
      <c r="E177" s="78"/>
      <c r="F177" s="131">
        <f>IF($C$179=0,"",IF(C177="[for completion]","",C177/$C$179))</f>
        <v>0.853264448720085</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4745.0965639134547</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4127.1595571146381</v>
      </c>
      <c r="E193" s="75"/>
      <c r="F193" s="131">
        <f t="shared" ref="F193:F206" si="18">IF($C$208=0,"",IF(C193="[for completion]","",C193/$C$208))</f>
        <v>0.8697735655164025</v>
      </c>
      <c r="G193" s="76"/>
      <c r="H193" s="49"/>
      <c r="L193" s="49"/>
      <c r="M193" s="49"/>
      <c r="N193" s="80"/>
    </row>
    <row r="194" spans="1:14" x14ac:dyDescent="0.25">
      <c r="A194" s="51" t="s">
        <v>302</v>
      </c>
      <c r="B194" s="68" t="s">
        <v>303</v>
      </c>
      <c r="C194" s="125">
        <v>564.26922680285543</v>
      </c>
      <c r="E194" s="78"/>
      <c r="F194" s="131">
        <f t="shared" si="18"/>
        <v>0.11891627898452747</v>
      </c>
      <c r="G194" s="78"/>
      <c r="H194" s="49"/>
      <c r="L194" s="49"/>
      <c r="M194" s="49"/>
      <c r="N194" s="80"/>
    </row>
    <row r="195" spans="1:14" x14ac:dyDescent="0.25">
      <c r="A195" s="51" t="s">
        <v>304</v>
      </c>
      <c r="B195" s="68" t="s">
        <v>305</v>
      </c>
      <c r="C195" s="125">
        <v>13.946446095688589</v>
      </c>
      <c r="E195" s="78"/>
      <c r="F195" s="131">
        <f t="shared" si="18"/>
        <v>2.9391279835591874E-3</v>
      </c>
      <c r="G195" s="78"/>
      <c r="H195" s="49"/>
      <c r="L195" s="49"/>
      <c r="M195" s="49"/>
      <c r="N195" s="80"/>
    </row>
    <row r="196" spans="1:14" x14ac:dyDescent="0.25">
      <c r="A196" s="51" t="s">
        <v>306</v>
      </c>
      <c r="B196" s="68" t="s">
        <v>307</v>
      </c>
      <c r="C196" s="125">
        <v>17.475364613278952</v>
      </c>
      <c r="E196" s="78"/>
      <c r="F196" s="131">
        <f t="shared" si="18"/>
        <v>3.6828259189031908E-3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3.843091004161475</v>
      </c>
      <c r="E198" s="78"/>
      <c r="F198" s="131">
        <f t="shared" si="18"/>
        <v>8.0990786012412254E-4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17.832982036067612</v>
      </c>
      <c r="E200" s="78"/>
      <c r="F200" s="131">
        <f t="shared" si="18"/>
        <v>3.7581915975509863E-3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0.56989624676650719</v>
      </c>
      <c r="E206" s="78"/>
      <c r="F206" s="131">
        <f t="shared" si="18"/>
        <v>1.2010213893234083E-4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4745.0965639134574</v>
      </c>
      <c r="D208" s="68"/>
      <c r="E208" s="78"/>
      <c r="F208" s="132">
        <f>SUM(F193:F206)</f>
        <v>0.99999999999999989</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4745.0965639134574</v>
      </c>
      <c r="E218" s="87"/>
      <c r="F218" s="131">
        <f>IF($C$38=0,"",IF(C218="[for completion]","",IF(C218="","",C218/$C$38)))</f>
        <v>0.34539417706396319</v>
      </c>
      <c r="G218" s="131">
        <f>IF($C$39=0,"",IF(C218="[for completion]","",IF(C218="","",C218/$C$39)))</f>
        <v>0.52763688461370817</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4745.0965639134574</v>
      </c>
      <c r="E220" s="87"/>
      <c r="F220" s="124">
        <f>SUM(F217:F219)</f>
        <v>0.34539417706396319</v>
      </c>
      <c r="G220" s="124">
        <f>SUM(G217:G219)</f>
        <v>0.52763688461370817</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63"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5438.6720353800429</v>
      </c>
      <c r="F12" s="131">
        <f>IF($C$15=0,"",IF(C12="[for completion]","",C12/$C$15))</f>
        <v>0.60475986748242361</v>
      </c>
    </row>
    <row r="13" spans="1:7" x14ac:dyDescent="0.25">
      <c r="A13" s="51" t="s">
        <v>451</v>
      </c>
      <c r="B13" s="51" t="s">
        <v>452</v>
      </c>
      <c r="C13" s="125">
        <v>3554.4380035199993</v>
      </c>
      <c r="F13" s="131">
        <f>IF($C$15=0,"",IF(C13="[for completion]","",C13/$C$15))</f>
        <v>0.39524013251757639</v>
      </c>
    </row>
    <row r="14" spans="1:7" x14ac:dyDescent="0.25">
      <c r="A14" s="51" t="s">
        <v>453</v>
      </c>
      <c r="B14" s="51" t="s">
        <v>137</v>
      </c>
      <c r="C14" s="125">
        <v>0</v>
      </c>
      <c r="F14" s="131">
        <f>IF($C$15=0,"",IF(C14="[for completion]","",C14/$C$15))</f>
        <v>0</v>
      </c>
    </row>
    <row r="15" spans="1:7" x14ac:dyDescent="0.25">
      <c r="A15" s="51" t="s">
        <v>454</v>
      </c>
      <c r="B15" s="115" t="s">
        <v>139</v>
      </c>
      <c r="C15" s="125">
        <f>SUM(C12:C14)</f>
        <v>8993.1100389000421</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13123</v>
      </c>
      <c r="D28" s="126">
        <v>804</v>
      </c>
      <c r="F28" s="126">
        <f>IF(AND(C28="[For completion]",D28="[For completion]"),"[For completion]",SUM(C28:D28))</f>
        <v>13927</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6.2161865580551756E-2</v>
      </c>
      <c r="D36" s="122">
        <v>0.839045416604977</v>
      </c>
      <c r="E36" s="139"/>
      <c r="F36" s="122">
        <v>0.34246762095404099</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0.73413518562873914</v>
      </c>
      <c r="E44" s="122"/>
      <c r="F44" s="121">
        <f>SUM(F45:F71)</f>
        <v>0.89491955553614178</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0.99487931207308888</v>
      </c>
      <c r="D51" s="122">
        <v>0.1776618421518765</v>
      </c>
      <c r="E51" s="122"/>
      <c r="F51" s="122">
        <v>0.67188217096574998</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6.3554511423273726E-4</v>
      </c>
      <c r="D54" s="122">
        <v>0</v>
      </c>
      <c r="E54" s="122"/>
      <c r="F54" s="122">
        <v>3.8435217906249169E-4</v>
      </c>
      <c r="G54" s="51"/>
    </row>
    <row r="55" spans="1:7" x14ac:dyDescent="0.25">
      <c r="A55" s="51" t="s">
        <v>512</v>
      </c>
      <c r="B55" s="51" t="s">
        <v>513</v>
      </c>
      <c r="C55" s="122">
        <v>6.9420648559776125E-5</v>
      </c>
      <c r="D55" s="122">
        <v>0</v>
      </c>
      <c r="E55" s="122"/>
      <c r="F55" s="122">
        <v>4.1982822223554086E-5</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4.4157221641186609E-3</v>
      </c>
      <c r="D70" s="122">
        <v>0</v>
      </c>
      <c r="E70" s="122"/>
      <c r="F70" s="122">
        <v>2.6704515508116007E-3</v>
      </c>
      <c r="G70" s="51"/>
    </row>
    <row r="71" spans="1:7" x14ac:dyDescent="0.25">
      <c r="A71" s="51" t="s">
        <v>543</v>
      </c>
      <c r="B71" s="51" t="s">
        <v>6</v>
      </c>
      <c r="C71" s="122">
        <v>0</v>
      </c>
      <c r="D71" s="122">
        <v>0.55647334347686261</v>
      </c>
      <c r="E71" s="122"/>
      <c r="F71" s="122">
        <v>0.21994059801829419</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0.26586481437126075</v>
      </c>
      <c r="E76" s="122"/>
      <c r="F76" s="121">
        <f>SUM(F77:F87)</f>
        <v>0.10508044446385803</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0.26586481437126075</v>
      </c>
      <c r="E78" s="122"/>
      <c r="F78" s="122">
        <v>0.10508044446385803</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0.21507108695719679</v>
      </c>
      <c r="D99" s="122">
        <v>0.10370155135959919</v>
      </c>
      <c r="E99" s="122"/>
      <c r="F99" s="122">
        <v>0.20343174335608522</v>
      </c>
      <c r="G99" s="51"/>
    </row>
    <row r="100" spans="1:7" x14ac:dyDescent="0.25">
      <c r="A100" s="51" t="s">
        <v>574</v>
      </c>
      <c r="B100" s="68" t="s">
        <v>2422</v>
      </c>
      <c r="C100" s="122">
        <v>0.22287016580024377</v>
      </c>
      <c r="D100" s="122">
        <v>0.16614306483286526</v>
      </c>
      <c r="E100" s="122"/>
      <c r="F100" s="122">
        <v>0.21694155869856785</v>
      </c>
      <c r="G100" s="51"/>
    </row>
    <row r="101" spans="1:7" x14ac:dyDescent="0.25">
      <c r="A101" s="51" t="s">
        <v>575</v>
      </c>
      <c r="B101" s="68" t="s">
        <v>2423</v>
      </c>
      <c r="C101" s="122">
        <v>0.10765546450258391</v>
      </c>
      <c r="D101" s="122">
        <v>0.11656644313064711</v>
      </c>
      <c r="E101" s="122"/>
      <c r="F101" s="122">
        <v>0.10858675995530936</v>
      </c>
      <c r="G101" s="51"/>
    </row>
    <row r="102" spans="1:7" x14ac:dyDescent="0.25">
      <c r="A102" s="51" t="s">
        <v>576</v>
      </c>
      <c r="B102" s="68" t="s">
        <v>2424</v>
      </c>
      <c r="C102" s="122">
        <v>0.19691142838840653</v>
      </c>
      <c r="D102" s="122">
        <v>0.26481788152402108</v>
      </c>
      <c r="E102" s="122"/>
      <c r="F102" s="122">
        <v>0.20400840097195069</v>
      </c>
      <c r="G102" s="51"/>
    </row>
    <row r="103" spans="1:7" x14ac:dyDescent="0.25">
      <c r="A103" s="51" t="s">
        <v>577</v>
      </c>
      <c r="B103" s="68" t="s">
        <v>2425</v>
      </c>
      <c r="C103" s="122">
        <v>0.25749185435156902</v>
      </c>
      <c r="D103" s="122">
        <v>0.34877105915286738</v>
      </c>
      <c r="E103" s="122"/>
      <c r="F103" s="122">
        <v>0.26703153701808685</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0.19627324882174429</v>
      </c>
      <c r="D150" s="122">
        <v>1.6154544007557878E-2</v>
      </c>
      <c r="E150" s="123"/>
      <c r="F150" s="122">
        <v>0.12508310806209058</v>
      </c>
    </row>
    <row r="151" spans="1:7" x14ac:dyDescent="0.25">
      <c r="A151" s="51" t="s">
        <v>607</v>
      </c>
      <c r="B151" s="51" t="s">
        <v>608</v>
      </c>
      <c r="C151" s="122">
        <f>C153+C154+C155+C156</f>
        <v>0.80372675117825576</v>
      </c>
      <c r="D151" s="122">
        <f>D153+D154+D155+D156</f>
        <v>0.98384545599244211</v>
      </c>
      <c r="E151" s="123"/>
      <c r="F151" s="122">
        <f>F153+F154+F155+F156</f>
        <v>0.87491689193790945</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1.1768391299132297E-2</v>
      </c>
      <c r="D154" s="122">
        <v>3.2937687444276509E-3</v>
      </c>
      <c r="E154" s="123"/>
      <c r="F154" s="122">
        <v>8.4188803575743695E-3</v>
      </c>
    </row>
    <row r="155" spans="1:7" outlineLevel="1" x14ac:dyDescent="0.25">
      <c r="A155" s="51" t="s">
        <v>612</v>
      </c>
      <c r="B155" s="51" t="s">
        <v>2428</v>
      </c>
      <c r="C155" s="122">
        <v>0.6581777065216784</v>
      </c>
      <c r="D155" s="122">
        <v>6.301642601113934E-2</v>
      </c>
      <c r="E155" s="123"/>
      <c r="F155" s="122">
        <v>0.42294608314336096</v>
      </c>
    </row>
    <row r="156" spans="1:7" outlineLevel="1" x14ac:dyDescent="0.25">
      <c r="A156" s="51" t="s">
        <v>613</v>
      </c>
      <c r="B156" s="51" t="s">
        <v>2429</v>
      </c>
      <c r="C156" s="122">
        <v>0.13378065335744505</v>
      </c>
      <c r="D156" s="122">
        <v>0.91753526123687512</v>
      </c>
      <c r="E156" s="123"/>
      <c r="F156" s="122">
        <v>0.44355192843697411</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0.12422322408760463</v>
      </c>
      <c r="D160" s="122">
        <v>0.8323888275727388</v>
      </c>
      <c r="E160" s="123"/>
      <c r="F160" s="122">
        <v>0.40411869105345943</v>
      </c>
    </row>
    <row r="161" spans="1:7" x14ac:dyDescent="0.25">
      <c r="A161" s="51" t="s">
        <v>619</v>
      </c>
      <c r="B161" s="51" t="s">
        <v>620</v>
      </c>
      <c r="C161" s="122">
        <v>0.87577677591239544</v>
      </c>
      <c r="D161" s="122">
        <v>0.16761117242726128</v>
      </c>
      <c r="E161" s="123"/>
      <c r="F161" s="122">
        <v>0.59588130894654046</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v>
      </c>
      <c r="D170" s="122">
        <v>0</v>
      </c>
      <c r="E170" s="123"/>
      <c r="F170" s="122">
        <v>0</v>
      </c>
    </row>
    <row r="171" spans="1:7" x14ac:dyDescent="0.25">
      <c r="A171" s="51" t="s">
        <v>631</v>
      </c>
      <c r="B171" s="47" t="s">
        <v>2371</v>
      </c>
      <c r="C171" s="122">
        <v>0</v>
      </c>
      <c r="D171" s="122">
        <v>0</v>
      </c>
      <c r="E171" s="123"/>
      <c r="F171" s="122">
        <v>0</v>
      </c>
    </row>
    <row r="172" spans="1:7" x14ac:dyDescent="0.25">
      <c r="A172" s="51" t="s">
        <v>633</v>
      </c>
      <c r="B172" s="47" t="s">
        <v>2372</v>
      </c>
      <c r="C172" s="122">
        <v>0</v>
      </c>
      <c r="D172" s="122">
        <v>0</v>
      </c>
      <c r="E172" s="122"/>
      <c r="F172" s="122">
        <v>0</v>
      </c>
    </row>
    <row r="173" spans="1:7" x14ac:dyDescent="0.25">
      <c r="A173" s="51" t="s">
        <v>635</v>
      </c>
      <c r="B173" s="47" t="s">
        <v>2373</v>
      </c>
      <c r="C173" s="122">
        <v>0</v>
      </c>
      <c r="D173" s="122">
        <v>0</v>
      </c>
      <c r="E173" s="122"/>
      <c r="F173" s="122">
        <v>0</v>
      </c>
    </row>
    <row r="174" spans="1:7" x14ac:dyDescent="0.25">
      <c r="A174" s="51" t="s">
        <v>637</v>
      </c>
      <c r="B174" s="47" t="s">
        <v>2374</v>
      </c>
      <c r="C174" s="122">
        <v>1</v>
      </c>
      <c r="D174" s="122">
        <v>1</v>
      </c>
      <c r="E174" s="122"/>
      <c r="F174" s="122">
        <v>1</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7.2050757473670268E-3</v>
      </c>
      <c r="D180" s="158">
        <v>2.1474843343563337E-3</v>
      </c>
      <c r="E180" s="123"/>
      <c r="F180" s="158">
        <v>5.2061126470689233E-3</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414.43816470166871</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4529.7005964499976</v>
      </c>
      <c r="D190" s="126">
        <v>12998</v>
      </c>
      <c r="E190" s="65"/>
      <c r="F190" s="131">
        <f>IF($C$214=0,"",IF(C190="[for completion]","",IF(C190="","",C190/$C$214)))</f>
        <v>0.83286886338854382</v>
      </c>
      <c r="G190" s="131">
        <f>IF($D$214=0,"",IF(D190="[for completion]","",IF(D190="","",D190/$D$214)))</f>
        <v>0.99047473900784877</v>
      </c>
    </row>
    <row r="191" spans="1:7" x14ac:dyDescent="0.25">
      <c r="A191" s="51" t="s">
        <v>657</v>
      </c>
      <c r="B191" s="68" t="s">
        <v>2431</v>
      </c>
      <c r="C191" s="125">
        <v>248.37354977000007</v>
      </c>
      <c r="D191" s="126">
        <v>80</v>
      </c>
      <c r="E191" s="65"/>
      <c r="F191" s="131">
        <f t="shared" ref="F191:F213" si="1">IF($C$214=0,"",IF(C191="[for completion]","",IF(C191="","",C191/$C$214)))</f>
        <v>4.5668050611300796E-2</v>
      </c>
      <c r="G191" s="131">
        <f t="shared" ref="G191:G213" si="2">IF($D$214=0,"",IF(D191="[for completion]","",IF(D191="","",D191/$D$214)))</f>
        <v>6.096167034976758E-3</v>
      </c>
    </row>
    <row r="192" spans="1:7" x14ac:dyDescent="0.25">
      <c r="A192" s="51" t="s">
        <v>658</v>
      </c>
      <c r="B192" s="68" t="s">
        <v>2432</v>
      </c>
      <c r="C192" s="125">
        <v>379.28288916000008</v>
      </c>
      <c r="D192" s="126">
        <v>38</v>
      </c>
      <c r="E192" s="65"/>
      <c r="F192" s="131">
        <f t="shared" si="1"/>
        <v>6.9738143188753557E-2</v>
      </c>
      <c r="G192" s="131">
        <f t="shared" si="2"/>
        <v>2.8956793416139602E-3</v>
      </c>
    </row>
    <row r="193" spans="1:7" x14ac:dyDescent="0.25">
      <c r="A193" s="51" t="s">
        <v>659</v>
      </c>
      <c r="B193" s="68" t="s">
        <v>2433</v>
      </c>
      <c r="C193" s="125">
        <v>92.416000000000011</v>
      </c>
      <c r="D193" s="126">
        <v>4</v>
      </c>
      <c r="E193" s="65"/>
      <c r="F193" s="131">
        <f t="shared" si="1"/>
        <v>1.6992383324239725E-2</v>
      </c>
      <c r="G193" s="131">
        <f t="shared" si="2"/>
        <v>3.048083517488379E-4</v>
      </c>
    </row>
    <row r="194" spans="1:7" x14ac:dyDescent="0.25">
      <c r="A194" s="51" t="s">
        <v>660</v>
      </c>
      <c r="B194" s="68" t="s">
        <v>2434</v>
      </c>
      <c r="C194" s="125">
        <v>188.899</v>
      </c>
      <c r="D194" s="126">
        <v>3</v>
      </c>
      <c r="E194" s="65"/>
      <c r="F194" s="131">
        <f t="shared" si="1"/>
        <v>3.473255948716196E-2</v>
      </c>
      <c r="G194" s="131">
        <f t="shared" si="2"/>
        <v>2.2860626381162843E-4</v>
      </c>
    </row>
    <row r="195" spans="1:7" x14ac:dyDescent="0.25">
      <c r="A195" s="51" t="s">
        <v>661</v>
      </c>
      <c r="B195" s="68" t="s">
        <v>2435</v>
      </c>
      <c r="C195" s="125">
        <v>0</v>
      </c>
      <c r="D195" s="126">
        <v>0</v>
      </c>
      <c r="E195" s="65"/>
      <c r="F195" s="131">
        <f t="shared" si="1"/>
        <v>0</v>
      </c>
      <c r="G195" s="131">
        <f t="shared" si="2"/>
        <v>0</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5438.6720353799983</v>
      </c>
      <c r="D214" s="75">
        <f>SUM(D190:D213)</f>
        <v>13123</v>
      </c>
      <c r="E214" s="116"/>
      <c r="F214" s="140">
        <f>SUM(F190:F213)</f>
        <v>0.99999999999999978</v>
      </c>
      <c r="G214" s="140">
        <f>SUM(G190:G213)</f>
        <v>0.99999999999999989</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0.34589624641235289</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4926.6859943216768</v>
      </c>
      <c r="D241" s="126" t="s">
        <v>815</v>
      </c>
      <c r="F241" s="131">
        <f>IF($C$249=0,"",IF(C241="[Mark as ND1 if not relevant]","",C241/$C$249))</f>
        <v>0.90586193877333943</v>
      </c>
      <c r="G241" s="131" t="str">
        <f>IF($D$249=0,"",IF(D241="[Mark as ND1 if not relevant]","",D241/$D$249))</f>
        <v/>
      </c>
    </row>
    <row r="242" spans="1:7" x14ac:dyDescent="0.25">
      <c r="A242" s="51" t="s">
        <v>720</v>
      </c>
      <c r="B242" s="51" t="s">
        <v>688</v>
      </c>
      <c r="C242" s="125">
        <v>285.79681050432231</v>
      </c>
      <c r="D242" s="126" t="s">
        <v>815</v>
      </c>
      <c r="F242" s="131">
        <f t="shared" ref="F242:F248" si="5">IF($C$249=0,"",IF(C242="[Mark as ND1 if not relevant]","",C242/$C$249))</f>
        <v>5.2549006199516746E-2</v>
      </c>
      <c r="G242" s="131" t="str">
        <f t="shared" ref="G242:G248" si="6">IF($D$249=0,"",IF(D242="[Mark as ND1 if not relevant]","",D242/$D$249))</f>
        <v/>
      </c>
    </row>
    <row r="243" spans="1:7" x14ac:dyDescent="0.25">
      <c r="A243" s="51" t="s">
        <v>721</v>
      </c>
      <c r="B243" s="51" t="s">
        <v>690</v>
      </c>
      <c r="C243" s="125">
        <v>124.13159147495442</v>
      </c>
      <c r="D243" s="126" t="s">
        <v>815</v>
      </c>
      <c r="F243" s="131">
        <f t="shared" si="5"/>
        <v>2.2823878819580486E-2</v>
      </c>
      <c r="G243" s="131" t="str">
        <f t="shared" si="6"/>
        <v/>
      </c>
    </row>
    <row r="244" spans="1:7" x14ac:dyDescent="0.25">
      <c r="A244" s="51" t="s">
        <v>722</v>
      </c>
      <c r="B244" s="51" t="s">
        <v>692</v>
      </c>
      <c r="C244" s="125">
        <v>63.807315808013371</v>
      </c>
      <c r="D244" s="126" t="s">
        <v>815</v>
      </c>
      <c r="F244" s="131">
        <f t="shared" si="5"/>
        <v>1.1732149942656925E-2</v>
      </c>
      <c r="G244" s="131" t="str">
        <f t="shared" si="6"/>
        <v/>
      </c>
    </row>
    <row r="245" spans="1:7" x14ac:dyDescent="0.25">
      <c r="A245" s="51" t="s">
        <v>723</v>
      </c>
      <c r="B245" s="51" t="s">
        <v>694</v>
      </c>
      <c r="C245" s="125">
        <v>30.912705468838926</v>
      </c>
      <c r="D245" s="126" t="s">
        <v>815</v>
      </c>
      <c r="F245" s="131">
        <f t="shared" si="5"/>
        <v>5.6838701189819065E-3</v>
      </c>
      <c r="G245" s="131" t="str">
        <f t="shared" si="6"/>
        <v/>
      </c>
    </row>
    <row r="246" spans="1:7" x14ac:dyDescent="0.25">
      <c r="A246" s="51" t="s">
        <v>724</v>
      </c>
      <c r="B246" s="51" t="s">
        <v>696</v>
      </c>
      <c r="C246" s="125">
        <v>5.7647982222010379</v>
      </c>
      <c r="D246" s="126" t="s">
        <v>815</v>
      </c>
      <c r="F246" s="131">
        <f t="shared" si="5"/>
        <v>1.0599643046500127E-3</v>
      </c>
      <c r="G246" s="131" t="str">
        <f t="shared" si="6"/>
        <v/>
      </c>
    </row>
    <row r="247" spans="1:7" x14ac:dyDescent="0.25">
      <c r="A247" s="51" t="s">
        <v>725</v>
      </c>
      <c r="B247" s="51" t="s">
        <v>698</v>
      </c>
      <c r="C247" s="125">
        <v>1.5728195800000002</v>
      </c>
      <c r="D247" s="126" t="s">
        <v>815</v>
      </c>
      <c r="F247" s="131">
        <f t="shared" si="5"/>
        <v>2.8919184127455951E-4</v>
      </c>
      <c r="G247" s="131" t="str">
        <f t="shared" si="6"/>
        <v/>
      </c>
    </row>
    <row r="248" spans="1:7" x14ac:dyDescent="0.25">
      <c r="A248" s="51" t="s">
        <v>726</v>
      </c>
      <c r="B248" s="51" t="s">
        <v>700</v>
      </c>
      <c r="C248" s="125">
        <v>0</v>
      </c>
      <c r="D248" s="126" t="s">
        <v>815</v>
      </c>
      <c r="F248" s="131">
        <f t="shared" si="5"/>
        <v>0</v>
      </c>
      <c r="G248" s="131" t="str">
        <f t="shared" si="6"/>
        <v/>
      </c>
    </row>
    <row r="249" spans="1:7" x14ac:dyDescent="0.25">
      <c r="A249" s="51" t="s">
        <v>727</v>
      </c>
      <c r="B249" s="77" t="s">
        <v>139</v>
      </c>
      <c r="C249" s="125">
        <f>SUM(C241:C248)</f>
        <v>5438.6720353800065</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0.75685405009393891</v>
      </c>
      <c r="E260" s="116"/>
      <c r="F260" s="116"/>
      <c r="G260" s="116"/>
    </row>
    <row r="261" spans="1:14" x14ac:dyDescent="0.25">
      <c r="A261" s="51" t="s">
        <v>740</v>
      </c>
      <c r="B261" s="51" t="s">
        <v>741</v>
      </c>
      <c r="C261" s="122">
        <v>3.1500276414080534E-2</v>
      </c>
      <c r="E261" s="116"/>
      <c r="F261" s="116"/>
    </row>
    <row r="262" spans="1:14" x14ac:dyDescent="0.25">
      <c r="A262" s="51" t="s">
        <v>742</v>
      </c>
      <c r="B262" s="51" t="s">
        <v>743</v>
      </c>
      <c r="C262" s="122">
        <v>0</v>
      </c>
      <c r="E262" s="116"/>
      <c r="F262" s="116"/>
    </row>
    <row r="263" spans="1:14" x14ac:dyDescent="0.25">
      <c r="A263" s="51" t="s">
        <v>744</v>
      </c>
      <c r="B263" s="51" t="s">
        <v>1789</v>
      </c>
      <c r="C263" s="122">
        <v>2.7907583094297615E-2</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0.18373809039768293</v>
      </c>
      <c r="E265" s="116"/>
      <c r="F265" s="116"/>
    </row>
    <row r="266" spans="1:14" outlineLevel="1" x14ac:dyDescent="0.25">
      <c r="A266" s="51" t="s">
        <v>745</v>
      </c>
      <c r="B266" s="79" t="s">
        <v>747</v>
      </c>
      <c r="C266" s="141">
        <v>4.7823670972987259E-2</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0.13591441942469568</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22.614861999999992</v>
      </c>
      <c r="D287" s="51">
        <v>35</v>
      </c>
      <c r="E287" s="57"/>
      <c r="F287" s="131">
        <f>IF($C$305=0,"",IF(C287="[For completion]","",C287/$C$305))</f>
        <v>4.1581588028997392E-3</v>
      </c>
      <c r="G287" s="131">
        <f>IF($D$305=0,"",IF(D287="[For completion]","",D287/$D$305))</f>
        <v>2.7859587678102362E-3</v>
      </c>
    </row>
    <row r="288" spans="1:7" customFormat="1" x14ac:dyDescent="0.25">
      <c r="A288" s="51" t="s">
        <v>1597</v>
      </c>
      <c r="B288" s="68" t="s">
        <v>2438</v>
      </c>
      <c r="C288" s="125">
        <v>224.76220709000012</v>
      </c>
      <c r="D288" s="51">
        <v>99</v>
      </c>
      <c r="E288" s="57"/>
      <c r="F288" s="131">
        <f t="shared" ref="F288:F304" si="9">IF($C$305=0,"",IF(C288="[For completion]","",C288/$C$305))</f>
        <v>4.1326670486446421E-2</v>
      </c>
      <c r="G288" s="131">
        <f t="shared" ref="G288:G304" si="10">IF($D$305=0,"",IF(D288="[For completion]","",D288/$D$305))</f>
        <v>7.8802833718060964E-3</v>
      </c>
    </row>
    <row r="289" spans="1:7" customFormat="1" x14ac:dyDescent="0.25">
      <c r="A289" s="51" t="s">
        <v>1598</v>
      </c>
      <c r="B289" s="68" t="s">
        <v>2439</v>
      </c>
      <c r="C289" s="125">
        <v>590.00733745999992</v>
      </c>
      <c r="D289" s="51">
        <v>569</v>
      </c>
      <c r="E289" s="57"/>
      <c r="F289" s="131">
        <f t="shared" si="9"/>
        <v>0.10848371323401119</v>
      </c>
      <c r="G289" s="131">
        <f t="shared" si="10"/>
        <v>4.5291729682400701E-2</v>
      </c>
    </row>
    <row r="290" spans="1:7" customFormat="1" x14ac:dyDescent="0.25">
      <c r="A290" s="51" t="s">
        <v>1599</v>
      </c>
      <c r="B290" s="68" t="s">
        <v>2406</v>
      </c>
      <c r="C290" s="125">
        <v>269.2721422100002</v>
      </c>
      <c r="D290" s="51">
        <v>532</v>
      </c>
      <c r="E290" s="57"/>
      <c r="F290" s="131">
        <f t="shared" si="9"/>
        <v>4.9510641652652281E-2</v>
      </c>
      <c r="G290" s="131">
        <f t="shared" si="10"/>
        <v>4.2346573270715594E-2</v>
      </c>
    </row>
    <row r="291" spans="1:7" customFormat="1" x14ac:dyDescent="0.25">
      <c r="A291" s="51" t="s">
        <v>1600</v>
      </c>
      <c r="B291" s="68" t="s">
        <v>2411</v>
      </c>
      <c r="C291" s="125">
        <v>104.91417585999994</v>
      </c>
      <c r="D291" s="51">
        <v>241</v>
      </c>
      <c r="E291" s="57"/>
      <c r="F291" s="131">
        <f t="shared" si="9"/>
        <v>1.9290403094267401E-2</v>
      </c>
      <c r="G291" s="131">
        <f t="shared" si="10"/>
        <v>1.9183316086921913E-2</v>
      </c>
    </row>
    <row r="292" spans="1:7" customFormat="1" x14ac:dyDescent="0.25">
      <c r="A292" s="51" t="s">
        <v>1601</v>
      </c>
      <c r="B292" s="68" t="s">
        <v>2440</v>
      </c>
      <c r="C292" s="125">
        <v>42.322633820000014</v>
      </c>
      <c r="D292" s="51">
        <v>117</v>
      </c>
      <c r="E292" s="57"/>
      <c r="F292" s="131">
        <f t="shared" si="9"/>
        <v>7.781795545802374E-3</v>
      </c>
      <c r="G292" s="131">
        <f t="shared" si="10"/>
        <v>9.3130621666799324E-3</v>
      </c>
    </row>
    <row r="293" spans="1:7" customFormat="1" x14ac:dyDescent="0.25">
      <c r="A293" s="51" t="s">
        <v>1602</v>
      </c>
      <c r="B293" s="68" t="s">
        <v>2441</v>
      </c>
      <c r="C293" s="125">
        <v>25.540985380000009</v>
      </c>
      <c r="D293" s="51">
        <v>77</v>
      </c>
      <c r="E293" s="57"/>
      <c r="F293" s="131">
        <f t="shared" si="9"/>
        <v>4.6961804671892598E-3</v>
      </c>
      <c r="G293" s="131">
        <f t="shared" si="10"/>
        <v>6.1291092891825197E-3</v>
      </c>
    </row>
    <row r="294" spans="1:7" customFormat="1" x14ac:dyDescent="0.25">
      <c r="A294" s="51" t="s">
        <v>1603</v>
      </c>
      <c r="B294" s="68" t="s">
        <v>2442</v>
      </c>
      <c r="C294" s="125">
        <v>10.106692170000001</v>
      </c>
      <c r="D294" s="51">
        <v>24</v>
      </c>
      <c r="E294" s="57"/>
      <c r="F294" s="131">
        <f t="shared" si="9"/>
        <v>1.8583014574611771E-3</v>
      </c>
      <c r="G294" s="131">
        <f t="shared" si="10"/>
        <v>1.9103717264984479E-3</v>
      </c>
    </row>
    <row r="295" spans="1:7" customFormat="1" x14ac:dyDescent="0.25">
      <c r="A295" s="51" t="s">
        <v>1604</v>
      </c>
      <c r="B295" s="68" t="s">
        <v>2443</v>
      </c>
      <c r="C295" s="125">
        <v>166.64944137000001</v>
      </c>
      <c r="D295" s="51">
        <v>180</v>
      </c>
      <c r="E295" s="57"/>
      <c r="F295" s="131">
        <f t="shared" si="9"/>
        <v>3.0641568435438155E-2</v>
      </c>
      <c r="G295" s="131">
        <f t="shared" si="10"/>
        <v>1.4327787948738359E-2</v>
      </c>
    </row>
    <row r="296" spans="1:7" customFormat="1" x14ac:dyDescent="0.25">
      <c r="A296" s="51" t="s">
        <v>1605</v>
      </c>
      <c r="B296" s="68" t="s">
        <v>2444</v>
      </c>
      <c r="C296" s="125">
        <v>931.412144009999</v>
      </c>
      <c r="D296" s="51">
        <v>2079</v>
      </c>
      <c r="E296" s="57"/>
      <c r="F296" s="131">
        <f t="shared" si="9"/>
        <v>0.17125727345773317</v>
      </c>
      <c r="G296" s="131">
        <f t="shared" si="10"/>
        <v>0.16548595080792805</v>
      </c>
    </row>
    <row r="297" spans="1:7" customFormat="1" x14ac:dyDescent="0.25">
      <c r="A297" s="51" t="s">
        <v>1606</v>
      </c>
      <c r="B297" s="68" t="s">
        <v>2445</v>
      </c>
      <c r="C297" s="125">
        <v>2115.3889542700012</v>
      </c>
      <c r="D297" s="51">
        <v>5751</v>
      </c>
      <c r="E297" s="57"/>
      <c r="F297" s="131">
        <f t="shared" si="9"/>
        <v>0.38895321146574691</v>
      </c>
      <c r="G297" s="131">
        <f t="shared" si="10"/>
        <v>0.45777282496219057</v>
      </c>
    </row>
    <row r="298" spans="1:7" customFormat="1" x14ac:dyDescent="0.25">
      <c r="A298" s="51" t="s">
        <v>1607</v>
      </c>
      <c r="B298" s="68" t="s">
        <v>2446</v>
      </c>
      <c r="C298" s="125">
        <v>693.41496384999971</v>
      </c>
      <c r="D298" s="51">
        <v>1981</v>
      </c>
      <c r="E298" s="57"/>
      <c r="F298" s="131">
        <f t="shared" si="9"/>
        <v>0.12749710946700812</v>
      </c>
      <c r="G298" s="131">
        <f t="shared" si="10"/>
        <v>0.15768526625805937</v>
      </c>
    </row>
    <row r="299" spans="1:7" customFormat="1" x14ac:dyDescent="0.25">
      <c r="A299" s="51" t="s">
        <v>1608</v>
      </c>
      <c r="B299" s="68" t="s">
        <v>2447</v>
      </c>
      <c r="C299" s="125">
        <v>26.786248600000004</v>
      </c>
      <c r="D299" s="51">
        <v>78</v>
      </c>
      <c r="E299" s="57"/>
      <c r="F299" s="131">
        <f t="shared" si="9"/>
        <v>4.9251450401400143E-3</v>
      </c>
      <c r="G299" s="131">
        <f t="shared" si="10"/>
        <v>6.2087081111199555E-3</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215.47924728999996</v>
      </c>
      <c r="D304" s="51">
        <v>800</v>
      </c>
      <c r="E304" s="57"/>
      <c r="F304" s="131">
        <f t="shared" si="9"/>
        <v>3.9619827393203792E-2</v>
      </c>
      <c r="G304" s="131">
        <f t="shared" si="10"/>
        <v>6.3679057549948265E-2</v>
      </c>
    </row>
    <row r="305" spans="1:7" customFormat="1" x14ac:dyDescent="0.25">
      <c r="A305" s="51" t="s">
        <v>1614</v>
      </c>
      <c r="B305" s="68" t="s">
        <v>139</v>
      </c>
      <c r="C305" s="125">
        <f>SUM(C287:C304)</f>
        <v>5438.6720353800001</v>
      </c>
      <c r="D305" s="51">
        <f>SUM(D287:D304)</f>
        <v>12563</v>
      </c>
      <c r="E305" s="57"/>
      <c r="F305" s="139">
        <f>SUM(F287:F304)</f>
        <v>1</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22.614861999999992</v>
      </c>
      <c r="D310" s="51">
        <v>35</v>
      </c>
      <c r="E310" s="57"/>
      <c r="F310" s="131">
        <f>IF($C$328=0,"",IF(C310="[For completion]","",C310/$C$328))</f>
        <v>4.1581588028997392E-3</v>
      </c>
      <c r="G310" s="131">
        <f>IF($D$328=0,"",IF(D310="[For completion]","",D310/$D$328))</f>
        <v>2.7859587678102362E-3</v>
      </c>
    </row>
    <row r="311" spans="1:7" customFormat="1" x14ac:dyDescent="0.25">
      <c r="A311" s="51" t="s">
        <v>1619</v>
      </c>
      <c r="B311" s="68" t="s">
        <v>2450</v>
      </c>
      <c r="C311" s="125">
        <v>224.76220709000012</v>
      </c>
      <c r="D311" s="51">
        <v>99</v>
      </c>
      <c r="E311" s="57"/>
      <c r="F311" s="131">
        <f t="shared" ref="F311:F327" si="11">IF($C$328=0,"",IF(C311="[For completion]","",C311/$C$328))</f>
        <v>4.1326670486446421E-2</v>
      </c>
      <c r="G311" s="131">
        <f t="shared" ref="G311:G327" si="12">IF($D$328=0,"",IF(D311="[For completion]","",D311/$D$328))</f>
        <v>7.8802833718060964E-3</v>
      </c>
    </row>
    <row r="312" spans="1:7" customFormat="1" x14ac:dyDescent="0.25">
      <c r="A312" s="51" t="s">
        <v>1620</v>
      </c>
      <c r="B312" s="68" t="s">
        <v>2451</v>
      </c>
      <c r="C312" s="125">
        <v>590.00733745999992</v>
      </c>
      <c r="D312" s="51">
        <v>569</v>
      </c>
      <c r="E312" s="57"/>
      <c r="F312" s="131">
        <f t="shared" si="11"/>
        <v>0.10848371323401119</v>
      </c>
      <c r="G312" s="131">
        <f t="shared" si="12"/>
        <v>4.5291729682400701E-2</v>
      </c>
    </row>
    <row r="313" spans="1:7" customFormat="1" x14ac:dyDescent="0.25">
      <c r="A313" s="51" t="s">
        <v>1621</v>
      </c>
      <c r="B313" s="68" t="s">
        <v>2452</v>
      </c>
      <c r="C313" s="125">
        <v>269.2721422100002</v>
      </c>
      <c r="D313" s="51">
        <v>532</v>
      </c>
      <c r="E313" s="57"/>
      <c r="F313" s="131">
        <f t="shared" si="11"/>
        <v>4.9510641652652281E-2</v>
      </c>
      <c r="G313" s="131">
        <f t="shared" si="12"/>
        <v>4.2346573270715594E-2</v>
      </c>
    </row>
    <row r="314" spans="1:7" customFormat="1" x14ac:dyDescent="0.25">
      <c r="A314" s="51" t="s">
        <v>1622</v>
      </c>
      <c r="B314" s="68" t="s">
        <v>2453</v>
      </c>
      <c r="C314" s="125">
        <v>104.91417585999994</v>
      </c>
      <c r="D314" s="51">
        <v>241</v>
      </c>
      <c r="E314" s="57"/>
      <c r="F314" s="131">
        <f t="shared" si="11"/>
        <v>1.9290403094267401E-2</v>
      </c>
      <c r="G314" s="131">
        <f t="shared" si="12"/>
        <v>1.9183316086921913E-2</v>
      </c>
    </row>
    <row r="315" spans="1:7" customFormat="1" x14ac:dyDescent="0.25">
      <c r="A315" s="51" t="s">
        <v>1623</v>
      </c>
      <c r="B315" s="68" t="s">
        <v>2454</v>
      </c>
      <c r="C315" s="125">
        <v>42.322633820000014</v>
      </c>
      <c r="D315" s="51">
        <v>117</v>
      </c>
      <c r="E315" s="57"/>
      <c r="F315" s="131">
        <f t="shared" si="11"/>
        <v>7.781795545802374E-3</v>
      </c>
      <c r="G315" s="131">
        <f t="shared" si="12"/>
        <v>9.3130621666799324E-3</v>
      </c>
    </row>
    <row r="316" spans="1:7" customFormat="1" x14ac:dyDescent="0.25">
      <c r="A316" s="51" t="s">
        <v>1624</v>
      </c>
      <c r="B316" s="68" t="s">
        <v>2455</v>
      </c>
      <c r="C316" s="125">
        <v>25.540985380000009</v>
      </c>
      <c r="D316" s="51">
        <v>77</v>
      </c>
      <c r="E316" s="57"/>
      <c r="F316" s="131">
        <f t="shared" si="11"/>
        <v>4.6961804671892598E-3</v>
      </c>
      <c r="G316" s="131">
        <f t="shared" si="12"/>
        <v>6.1291092891825197E-3</v>
      </c>
    </row>
    <row r="317" spans="1:7" customFormat="1" x14ac:dyDescent="0.25">
      <c r="A317" s="51" t="s">
        <v>1625</v>
      </c>
      <c r="B317" s="68" t="s">
        <v>2456</v>
      </c>
      <c r="C317" s="125">
        <v>10.106692170000001</v>
      </c>
      <c r="D317" s="51">
        <v>24</v>
      </c>
      <c r="E317" s="57"/>
      <c r="F317" s="131">
        <f t="shared" si="11"/>
        <v>1.8583014574611771E-3</v>
      </c>
      <c r="G317" s="131">
        <f t="shared" si="12"/>
        <v>1.9103717264984479E-3</v>
      </c>
    </row>
    <row r="318" spans="1:7" customFormat="1" x14ac:dyDescent="0.25">
      <c r="A318" s="51" t="s">
        <v>1626</v>
      </c>
      <c r="B318" s="68" t="s">
        <v>2457</v>
      </c>
      <c r="C318" s="125">
        <v>166.64944137000001</v>
      </c>
      <c r="D318" s="51">
        <v>180</v>
      </c>
      <c r="E318" s="57"/>
      <c r="F318" s="131">
        <f t="shared" si="11"/>
        <v>3.0641568435438155E-2</v>
      </c>
      <c r="G318" s="131">
        <f t="shared" si="12"/>
        <v>1.4327787948738359E-2</v>
      </c>
    </row>
    <row r="319" spans="1:7" customFormat="1" x14ac:dyDescent="0.25">
      <c r="A319" s="51" t="s">
        <v>1627</v>
      </c>
      <c r="B319" s="68" t="s">
        <v>2458</v>
      </c>
      <c r="C319" s="125">
        <v>931.412144009999</v>
      </c>
      <c r="D319" s="51">
        <v>2079</v>
      </c>
      <c r="E319" s="57"/>
      <c r="F319" s="131">
        <f t="shared" si="11"/>
        <v>0.17125727345773317</v>
      </c>
      <c r="G319" s="131">
        <f t="shared" si="12"/>
        <v>0.16548595080792805</v>
      </c>
    </row>
    <row r="320" spans="1:7" customFormat="1" x14ac:dyDescent="0.25">
      <c r="A320" s="51" t="s">
        <v>1702</v>
      </c>
      <c r="B320" s="68" t="s">
        <v>2459</v>
      </c>
      <c r="C320" s="125">
        <v>2115.3889542700012</v>
      </c>
      <c r="D320" s="51">
        <v>5751</v>
      </c>
      <c r="E320" s="57"/>
      <c r="F320" s="131">
        <f t="shared" si="11"/>
        <v>0.38895321146574691</v>
      </c>
      <c r="G320" s="131">
        <f t="shared" si="12"/>
        <v>0.45777282496219057</v>
      </c>
    </row>
    <row r="321" spans="1:7" customFormat="1" x14ac:dyDescent="0.25">
      <c r="A321" s="51" t="s">
        <v>1735</v>
      </c>
      <c r="B321" s="68" t="s">
        <v>2460</v>
      </c>
      <c r="C321" s="125">
        <v>693.41496384999971</v>
      </c>
      <c r="D321" s="51">
        <v>1981</v>
      </c>
      <c r="E321" s="57"/>
      <c r="F321" s="131">
        <f>IF($C$328=0,"",IF(C321="[For completion]","",C321/$C$328))</f>
        <v>0.12749710946700812</v>
      </c>
      <c r="G321" s="131">
        <f t="shared" si="12"/>
        <v>0.15768526625805937</v>
      </c>
    </row>
    <row r="322" spans="1:7" customFormat="1" x14ac:dyDescent="0.25">
      <c r="A322" s="51" t="s">
        <v>1736</v>
      </c>
      <c r="B322" s="68" t="s">
        <v>2461</v>
      </c>
      <c r="C322" s="125">
        <v>26.786248600000004</v>
      </c>
      <c r="D322" s="51">
        <v>78</v>
      </c>
      <c r="E322" s="57"/>
      <c r="F322" s="131">
        <f t="shared" si="11"/>
        <v>4.9251450401400143E-3</v>
      </c>
      <c r="G322" s="131">
        <f t="shared" si="12"/>
        <v>6.2087081111199555E-3</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215.47924728999996</v>
      </c>
      <c r="D327" s="51">
        <v>800</v>
      </c>
      <c r="E327" s="57"/>
      <c r="F327" s="131">
        <f t="shared" si="11"/>
        <v>3.9619827393203792E-2</v>
      </c>
      <c r="G327" s="131">
        <f t="shared" si="12"/>
        <v>6.3679057549948265E-2</v>
      </c>
    </row>
    <row r="328" spans="1:7" customFormat="1" x14ac:dyDescent="0.25">
      <c r="A328" s="51" t="s">
        <v>1742</v>
      </c>
      <c r="B328" s="68" t="s">
        <v>139</v>
      </c>
      <c r="C328" s="125">
        <f>SUM(C310:C327)</f>
        <v>5438.6720353800001</v>
      </c>
      <c r="D328" s="51">
        <f>SUM(D310:D327)</f>
        <v>12563</v>
      </c>
      <c r="E328" s="57"/>
      <c r="F328" s="139">
        <f>SUM(F310:F327)</f>
        <v>1</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1443.5191340499971</v>
      </c>
      <c r="D333" s="51">
        <v>3489</v>
      </c>
      <c r="E333" s="57"/>
      <c r="F333" s="131">
        <f>IF($C$346=0,"",IF(C333="[For completion]","",C333/$C$346))</f>
        <v>0.26541757338179689</v>
      </c>
      <c r="G333" s="131">
        <f>IF($D$346=0,"",IF(D333="[For completion]","",D333/$D$346))</f>
        <v>0.27772028973971186</v>
      </c>
    </row>
    <row r="334" spans="1:7" customFormat="1" x14ac:dyDescent="0.25">
      <c r="A334" s="51" t="s">
        <v>1746</v>
      </c>
      <c r="B334" s="68" t="s">
        <v>1252</v>
      </c>
      <c r="C334" s="125">
        <v>892.05451303000063</v>
      </c>
      <c r="D334" s="51">
        <v>2105</v>
      </c>
      <c r="E334" s="57"/>
      <c r="F334" s="131">
        <f t="shared" ref="F334:F345" si="13">IF($C$346=0,"",IF(C334="[For completion]","",C334/$C$346))</f>
        <v>0.16402064828085799</v>
      </c>
      <c r="G334" s="131">
        <f t="shared" ref="G334:G345" si="14">IF($D$346=0,"",IF(D334="[For completion]","",D334/$D$346))</f>
        <v>0.16755552017830136</v>
      </c>
    </row>
    <row r="335" spans="1:7" customFormat="1" x14ac:dyDescent="0.25">
      <c r="A335" s="51" t="s">
        <v>1747</v>
      </c>
      <c r="B335" s="68" t="s">
        <v>1891</v>
      </c>
      <c r="C335" s="125">
        <v>478.46672397000037</v>
      </c>
      <c r="D335" s="51">
        <v>1418</v>
      </c>
      <c r="E335" s="57"/>
      <c r="F335" s="131">
        <f t="shared" si="13"/>
        <v>8.7974917563965624E-2</v>
      </c>
      <c r="G335" s="131">
        <f t="shared" si="14"/>
        <v>0.11287112950728329</v>
      </c>
    </row>
    <row r="336" spans="1:7" customFormat="1" x14ac:dyDescent="0.25">
      <c r="A336" s="51" t="s">
        <v>1748</v>
      </c>
      <c r="B336" s="68" t="s">
        <v>1253</v>
      </c>
      <c r="C336" s="125">
        <v>651.81401263999999</v>
      </c>
      <c r="D336" s="51">
        <v>1790</v>
      </c>
      <c r="E336" s="57"/>
      <c r="F336" s="131">
        <f t="shared" si="13"/>
        <v>0.11984800855793064</v>
      </c>
      <c r="G336" s="131">
        <f t="shared" si="14"/>
        <v>0.14248189126800923</v>
      </c>
    </row>
    <row r="337" spans="1:7" customFormat="1" x14ac:dyDescent="0.25">
      <c r="A337" s="51" t="s">
        <v>1749</v>
      </c>
      <c r="B337" s="68" t="s">
        <v>1254</v>
      </c>
      <c r="C337" s="125">
        <v>791.6481347399997</v>
      </c>
      <c r="D337" s="51">
        <v>2175</v>
      </c>
      <c r="E337" s="57"/>
      <c r="F337" s="131">
        <f t="shared" si="13"/>
        <v>0.14555908677524948</v>
      </c>
      <c r="G337" s="131">
        <f t="shared" si="14"/>
        <v>0.17312743771392183</v>
      </c>
    </row>
    <row r="338" spans="1:7" customFormat="1" x14ac:dyDescent="0.25">
      <c r="A338" s="51" t="s">
        <v>1750</v>
      </c>
      <c r="B338" s="68" t="s">
        <v>1255</v>
      </c>
      <c r="C338" s="125">
        <v>275.86635047999977</v>
      </c>
      <c r="D338" s="51">
        <v>728</v>
      </c>
      <c r="E338" s="57"/>
      <c r="F338" s="131">
        <f t="shared" si="13"/>
        <v>5.0723108267131452E-2</v>
      </c>
      <c r="G338" s="131">
        <f t="shared" si="14"/>
        <v>5.7947942370452921E-2</v>
      </c>
    </row>
    <row r="339" spans="1:7" customFormat="1" x14ac:dyDescent="0.25">
      <c r="A339" s="51" t="s">
        <v>1751</v>
      </c>
      <c r="B339" s="68" t="s">
        <v>1256</v>
      </c>
      <c r="C339" s="125">
        <v>193.82996282000005</v>
      </c>
      <c r="D339" s="51">
        <v>285</v>
      </c>
      <c r="E339" s="57"/>
      <c r="F339" s="131">
        <f t="shared" si="13"/>
        <v>3.5639207799088635E-2</v>
      </c>
      <c r="G339" s="131">
        <f t="shared" si="14"/>
        <v>2.2685664252169068E-2</v>
      </c>
    </row>
    <row r="340" spans="1:7" customFormat="1" x14ac:dyDescent="0.25">
      <c r="A340" s="51" t="s">
        <v>1752</v>
      </c>
      <c r="B340" s="68" t="s">
        <v>1257</v>
      </c>
      <c r="C340" s="125">
        <v>303.96844129999982</v>
      </c>
      <c r="D340" s="51">
        <v>228</v>
      </c>
      <c r="E340" s="57"/>
      <c r="F340" s="131">
        <f t="shared" si="13"/>
        <v>5.5890195128995623E-2</v>
      </c>
      <c r="G340" s="131">
        <f t="shared" si="14"/>
        <v>1.8148531401735255E-2</v>
      </c>
    </row>
    <row r="341" spans="1:7" customFormat="1" x14ac:dyDescent="0.25">
      <c r="A341" s="51" t="s">
        <v>1753</v>
      </c>
      <c r="B341" s="68" t="s">
        <v>2263</v>
      </c>
      <c r="C341" s="125">
        <v>356.82219945999992</v>
      </c>
      <c r="D341" s="51">
        <v>247</v>
      </c>
      <c r="E341" s="57"/>
      <c r="F341" s="131">
        <f t="shared" si="13"/>
        <v>6.5608331802097519E-2</v>
      </c>
      <c r="G341" s="131">
        <f t="shared" si="14"/>
        <v>1.9660909018546526E-2</v>
      </c>
    </row>
    <row r="342" spans="1:7" customFormat="1" x14ac:dyDescent="0.25">
      <c r="A342" s="51" t="s">
        <v>1754</v>
      </c>
      <c r="B342" s="51" t="s">
        <v>2266</v>
      </c>
      <c r="C342" s="125">
        <v>7.01577115</v>
      </c>
      <c r="D342" s="51">
        <v>22</v>
      </c>
      <c r="F342" s="131">
        <f t="shared" si="13"/>
        <v>1.2899787125166871E-3</v>
      </c>
      <c r="G342" s="131">
        <f t="shared" si="14"/>
        <v>1.7511740826235771E-3</v>
      </c>
    </row>
    <row r="343" spans="1:7" customFormat="1" x14ac:dyDescent="0.25">
      <c r="A343" s="51" t="s">
        <v>1755</v>
      </c>
      <c r="B343" s="51" t="s">
        <v>2264</v>
      </c>
      <c r="C343" s="125">
        <v>4.6203387300000003</v>
      </c>
      <c r="D343" s="51">
        <v>15</v>
      </c>
      <c r="F343" s="131">
        <f t="shared" si="13"/>
        <v>8.4953435322878031E-4</v>
      </c>
      <c r="G343" s="131">
        <f t="shared" si="14"/>
        <v>1.1939823290615299E-3</v>
      </c>
    </row>
    <row r="344" spans="1:7" customFormat="1" x14ac:dyDescent="0.25">
      <c r="A344" s="51" t="s">
        <v>2260</v>
      </c>
      <c r="B344" s="68" t="s">
        <v>2265</v>
      </c>
      <c r="C344" s="125">
        <v>5.3822075299999996</v>
      </c>
      <c r="D344" s="51">
        <v>12</v>
      </c>
      <c r="E344" s="57"/>
      <c r="F344" s="131">
        <f t="shared" si="13"/>
        <v>9.8961796096313928E-4</v>
      </c>
      <c r="G344" s="131">
        <f t="shared" si="14"/>
        <v>9.5518586324922394E-4</v>
      </c>
    </row>
    <row r="345" spans="1:7" customFormat="1" x14ac:dyDescent="0.25">
      <c r="A345" s="51" t="s">
        <v>2261</v>
      </c>
      <c r="B345" s="51" t="s">
        <v>1651</v>
      </c>
      <c r="C345" s="125">
        <v>33.664245480000005</v>
      </c>
      <c r="D345" s="51">
        <v>49</v>
      </c>
      <c r="F345" s="131">
        <f t="shared" si="13"/>
        <v>6.1897914161775525E-3</v>
      </c>
      <c r="G345" s="131">
        <f t="shared" si="14"/>
        <v>3.9003422749343312E-3</v>
      </c>
    </row>
    <row r="346" spans="1:7" customFormat="1" x14ac:dyDescent="0.25">
      <c r="A346" s="51" t="s">
        <v>2262</v>
      </c>
      <c r="B346" s="68" t="s">
        <v>139</v>
      </c>
      <c r="C346" s="125">
        <f>SUM(C333:C345)</f>
        <v>5438.6720353799974</v>
      </c>
      <c r="D346" s="51">
        <f>SUM(D333:D345)</f>
        <v>12563</v>
      </c>
      <c r="E346" s="57"/>
      <c r="F346" s="139">
        <f>SUM(F333:F345)</f>
        <v>0.99999999999999989</v>
      </c>
      <c r="G346" s="139">
        <f>SUM(G333:G345)</f>
        <v>1.0000000000000002</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3972.0268188200012</v>
      </c>
      <c r="D358" s="51">
        <v>10855</v>
      </c>
      <c r="E358" s="57"/>
      <c r="F358" s="131">
        <f>IF($C$365=0,"",IF(C358="[For completion]","",C358/$C$365))</f>
        <v>0.73033027051105781</v>
      </c>
      <c r="G358" s="131">
        <f>IF($D$365=0,"",IF(D358="[For completion]","",D358/$D$365))</f>
        <v>0.86383893044723858</v>
      </c>
    </row>
    <row r="359" spans="1:7" customFormat="1" x14ac:dyDescent="0.25">
      <c r="A359" s="51" t="s">
        <v>2068</v>
      </c>
      <c r="B359" s="144" t="s">
        <v>1640</v>
      </c>
      <c r="C359" s="125">
        <v>203.16471330000007</v>
      </c>
      <c r="D359" s="51">
        <v>575</v>
      </c>
      <c r="E359" s="57"/>
      <c r="F359" s="131">
        <f t="shared" ref="F359:F364" si="15">IF($C$365=0,"",IF(C359="[For completion]","",C359/$C$365))</f>
        <v>3.7355573562509355E-2</v>
      </c>
      <c r="G359" s="131">
        <f t="shared" ref="G359:G364" si="16">IF($D$365=0,"",IF(D359="[For completion]","",D359/$D$365))</f>
        <v>4.575839567085787E-2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111.93130363999995</v>
      </c>
      <c r="D361" s="51">
        <v>299</v>
      </c>
      <c r="E361" s="57"/>
      <c r="F361" s="131">
        <f t="shared" si="15"/>
        <v>2.0580631248190224E-2</v>
      </c>
      <c r="G361" s="131">
        <f t="shared" si="16"/>
        <v>2.3794365748846094E-2</v>
      </c>
    </row>
    <row r="362" spans="1:7" customFormat="1" x14ac:dyDescent="0.25">
      <c r="A362" s="51" t="s">
        <v>2071</v>
      </c>
      <c r="B362" s="68" t="s">
        <v>1643</v>
      </c>
      <c r="C362" s="125">
        <v>1151.0714058299993</v>
      </c>
      <c r="D362" s="51">
        <v>831</v>
      </c>
      <c r="E362" s="57"/>
      <c r="F362" s="131">
        <f t="shared" si="15"/>
        <v>0.21164567349198027</v>
      </c>
      <c r="G362" s="131">
        <f t="shared" si="16"/>
        <v>6.6130829221709375E-2</v>
      </c>
    </row>
    <row r="363" spans="1:7" customFormat="1" x14ac:dyDescent="0.25">
      <c r="A363" s="51" t="s">
        <v>2072</v>
      </c>
      <c r="B363" s="68" t="s">
        <v>1644</v>
      </c>
      <c r="C363" s="125">
        <v>0.47779379</v>
      </c>
      <c r="D363" s="51">
        <v>6</v>
      </c>
      <c r="E363" s="57"/>
      <c r="F363" s="131">
        <f t="shared" si="15"/>
        <v>8.7851186262349521E-5</v>
      </c>
      <c r="G363" s="131">
        <f t="shared" si="16"/>
        <v>4.7747891134808211E-4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5438.6720353800001</v>
      </c>
      <c r="D365" s="51">
        <f>SUM(D358:D364)</f>
        <v>12566</v>
      </c>
      <c r="E365" s="57"/>
      <c r="F365" s="139">
        <f>SUM(F358:F364)</f>
        <v>1</v>
      </c>
      <c r="G365" s="139">
        <f>SUM(G358:G364)</f>
        <v>0.99999999999999989</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6.8466488400000003</v>
      </c>
      <c r="D368" s="51">
        <v>20</v>
      </c>
      <c r="E368" s="57"/>
      <c r="F368" s="131">
        <f>IF($C$372=0,"",IF(C368="[For completion]","",C368/$C$372))</f>
        <v>1.2588824616488637E-3</v>
      </c>
      <c r="G368" s="131">
        <f>IF($D$372=0,"",IF(D368="[For completion]","",D368/$D$372))</f>
        <v>1.5919764387487066E-3</v>
      </c>
    </row>
    <row r="369" spans="1:7" customFormat="1" x14ac:dyDescent="0.25">
      <c r="A369" s="51" t="s">
        <v>2076</v>
      </c>
      <c r="B369" s="144" t="s">
        <v>1843</v>
      </c>
      <c r="C369" s="125">
        <v>5431.825386539992</v>
      </c>
      <c r="D369" s="51">
        <v>12543</v>
      </c>
      <c r="E369" s="57"/>
      <c r="F369" s="131">
        <f>IF($C$372=0,"",IF(C369="[For completion]","",C369/$C$372))</f>
        <v>0.99874111753835115</v>
      </c>
      <c r="G369" s="131">
        <f>IF($D$372=0,"",IF(D369="[For completion]","",D369/$D$372))</f>
        <v>0.99840802356125125</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5438.6720353799919</v>
      </c>
      <c r="D372" s="51">
        <f>SUM(D368:D371)</f>
        <v>12563</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8455.8142289917305</v>
      </c>
      <c r="E375" s="49"/>
      <c r="F375" s="149"/>
      <c r="G375" s="131" t="str">
        <f>IF($D$393=0,"",IF(D375="[For completion]","",D375/$D$393))</f>
        <v/>
      </c>
    </row>
    <row r="376" spans="1:7" customFormat="1" x14ac:dyDescent="0.25">
      <c r="A376" s="51" t="s">
        <v>2082</v>
      </c>
      <c r="B376" s="68" t="s">
        <v>1640</v>
      </c>
      <c r="C376" s="125"/>
      <c r="D376" s="125">
        <v>205.49627322376188</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53.525089166636235</v>
      </c>
      <c r="E378" s="49"/>
      <c r="F378" s="149"/>
      <c r="G378" s="131" t="str">
        <f t="shared" si="17"/>
        <v/>
      </c>
    </row>
    <row r="379" spans="1:7" customFormat="1" x14ac:dyDescent="0.25">
      <c r="A379" s="51" t="s">
        <v>2085</v>
      </c>
      <c r="B379" s="68" t="s">
        <v>1643</v>
      </c>
      <c r="C379" s="125"/>
      <c r="D379" s="125">
        <v>952.32555641941383</v>
      </c>
      <c r="E379" s="49"/>
      <c r="F379" s="149"/>
      <c r="G379" s="131" t="str">
        <f t="shared" si="17"/>
        <v/>
      </c>
    </row>
    <row r="380" spans="1:7" customFormat="1" x14ac:dyDescent="0.25">
      <c r="A380" s="51" t="s">
        <v>2086</v>
      </c>
      <c r="B380" s="68" t="s">
        <v>1644</v>
      </c>
      <c r="C380" s="125"/>
      <c r="D380" s="125">
        <v>1.2083696312812E-2</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9667.1732314978544</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4420.9427904477616</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222.79435243000023</v>
      </c>
      <c r="D428" s="126">
        <v>732</v>
      </c>
      <c r="E428" s="65"/>
      <c r="F428" s="131">
        <f t="shared" ref="F428:F451" si="18">IF($C$452=0,"",IF(C428="[for completion]","",C428/$C$452))</f>
        <v>6.2680612859012996E-2</v>
      </c>
      <c r="G428" s="131">
        <f t="shared" ref="G428:G451" si="19">IF($D$452=0,"",IF(D428="[for completion]","",D428/$D$452))</f>
        <v>0.91044776119402981</v>
      </c>
    </row>
    <row r="429" spans="1:7" x14ac:dyDescent="0.25">
      <c r="A429" s="51" t="s">
        <v>1675</v>
      </c>
      <c r="B429" s="68" t="s">
        <v>2431</v>
      </c>
      <c r="C429" s="125">
        <v>122.47656525000001</v>
      </c>
      <c r="D429" s="126">
        <v>43</v>
      </c>
      <c r="E429" s="65"/>
      <c r="F429" s="131">
        <f t="shared" si="18"/>
        <v>3.4457364322773409E-2</v>
      </c>
      <c r="G429" s="131">
        <f t="shared" si="19"/>
        <v>5.3482587064676616E-2</v>
      </c>
    </row>
    <row r="430" spans="1:7" x14ac:dyDescent="0.25">
      <c r="A430" s="51" t="s">
        <v>1676</v>
      </c>
      <c r="B430" s="68" t="s">
        <v>2432</v>
      </c>
      <c r="C430" s="125">
        <v>204.07193777000003</v>
      </c>
      <c r="D430" s="126">
        <v>18</v>
      </c>
      <c r="E430" s="65"/>
      <c r="F430" s="131">
        <f t="shared" si="18"/>
        <v>5.7413278151962489E-2</v>
      </c>
      <c r="G430" s="131">
        <f t="shared" si="19"/>
        <v>2.2388059701492536E-2</v>
      </c>
    </row>
    <row r="431" spans="1:7" x14ac:dyDescent="0.25">
      <c r="A431" s="51" t="s">
        <v>1677</v>
      </c>
      <c r="B431" s="68" t="s">
        <v>2433</v>
      </c>
      <c r="C431" s="125">
        <v>161.92014807000001</v>
      </c>
      <c r="D431" s="126">
        <v>5</v>
      </c>
      <c r="E431" s="65"/>
      <c r="F431" s="131">
        <f t="shared" si="18"/>
        <v>4.5554359904336109E-2</v>
      </c>
      <c r="G431" s="131">
        <f t="shared" si="19"/>
        <v>6.2189054726368162E-3</v>
      </c>
    </row>
    <row r="432" spans="1:7" x14ac:dyDescent="0.25">
      <c r="A432" s="51" t="s">
        <v>1678</v>
      </c>
      <c r="B432" s="68" t="s">
        <v>2434</v>
      </c>
      <c r="C432" s="125">
        <v>0</v>
      </c>
      <c r="D432" s="126">
        <v>0</v>
      </c>
      <c r="E432" s="65"/>
      <c r="F432" s="131">
        <f t="shared" si="18"/>
        <v>0</v>
      </c>
      <c r="G432" s="131">
        <f t="shared" si="19"/>
        <v>0</v>
      </c>
    </row>
    <row r="433" spans="1:7" x14ac:dyDescent="0.25">
      <c r="A433" s="51" t="s">
        <v>1679</v>
      </c>
      <c r="B433" s="68" t="s">
        <v>2435</v>
      </c>
      <c r="C433" s="125">
        <v>2843.1750000000002</v>
      </c>
      <c r="D433" s="126">
        <v>6</v>
      </c>
      <c r="E433" s="65"/>
      <c r="F433" s="131">
        <f t="shared" si="18"/>
        <v>0.79989438476191499</v>
      </c>
      <c r="G433" s="131">
        <f t="shared" si="19"/>
        <v>7.462686567164179E-3</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3554.4380035200006</v>
      </c>
      <c r="D452" s="75">
        <f>SUM(D428:D451)</f>
        <v>804</v>
      </c>
      <c r="E452" s="116"/>
      <c r="F452" s="140">
        <f>SUM(F428:F451)</f>
        <v>1</v>
      </c>
      <c r="G452" s="140">
        <f>SUM(G428:G451)</f>
        <v>0.99999999999999989</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0.47775340240030056</v>
      </c>
      <c r="G476" s="51"/>
    </row>
    <row r="477" spans="1:7" x14ac:dyDescent="0.25">
      <c r="G477" s="51"/>
    </row>
    <row r="478" spans="1:7" x14ac:dyDescent="0.25">
      <c r="B478" s="68" t="s">
        <v>684</v>
      </c>
      <c r="G478" s="51"/>
    </row>
    <row r="479" spans="1:7" x14ac:dyDescent="0.25">
      <c r="A479" s="51" t="s">
        <v>1759</v>
      </c>
      <c r="B479" s="51" t="s">
        <v>686</v>
      </c>
      <c r="C479" s="125">
        <v>2977.0250507413175</v>
      </c>
      <c r="D479" s="126" t="s">
        <v>815</v>
      </c>
      <c r="F479" s="131">
        <f>IF($C$487=0,"",IF(C479="[Mark as ND1 if not relevant]","",C479/$C$487))</f>
        <v>0.83755154761262895</v>
      </c>
      <c r="G479" s="131" t="str">
        <f>IF($D$487=0,"",IF(D479="[Mark as ND1 if not relevant]","",D479/$D$487))</f>
        <v/>
      </c>
    </row>
    <row r="480" spans="1:7" x14ac:dyDescent="0.25">
      <c r="A480" s="51" t="s">
        <v>1760</v>
      </c>
      <c r="B480" s="51" t="s">
        <v>688</v>
      </c>
      <c r="C480" s="125">
        <v>363.62002267809135</v>
      </c>
      <c r="D480" s="126" t="s">
        <v>815</v>
      </c>
      <c r="F480" s="131">
        <f t="shared" ref="F480:F486" si="22">IF($C$487=0,"",IF(C480="[Mark as ND1 if not relevant]","",C480/$C$487))</f>
        <v>0.10230028553543333</v>
      </c>
      <c r="G480" s="131" t="str">
        <f t="shared" ref="G480:G486" si="23">IF($D$487=0,"",IF(D480="[Mark as ND1 if not relevant]","",D480/$D$487))</f>
        <v/>
      </c>
    </row>
    <row r="481" spans="1:7" x14ac:dyDescent="0.25">
      <c r="A481" s="51" t="s">
        <v>1761</v>
      </c>
      <c r="B481" s="51" t="s">
        <v>690</v>
      </c>
      <c r="C481" s="125">
        <v>213.79293010058947</v>
      </c>
      <c r="D481" s="126" t="s">
        <v>815</v>
      </c>
      <c r="F481" s="131">
        <f t="shared" si="22"/>
        <v>6.0148166851937787E-2</v>
      </c>
      <c r="G481" s="131" t="str">
        <f t="shared" si="23"/>
        <v/>
      </c>
    </row>
    <row r="482" spans="1:7" x14ac:dyDescent="0.25">
      <c r="A482" s="51" t="s">
        <v>1762</v>
      </c>
      <c r="B482" s="51" t="s">
        <v>692</v>
      </c>
      <c r="C482" s="125">
        <v>0</v>
      </c>
      <c r="D482" s="126" t="s">
        <v>815</v>
      </c>
      <c r="F482" s="131">
        <f t="shared" si="22"/>
        <v>0</v>
      </c>
      <c r="G482" s="131" t="str">
        <f t="shared" si="23"/>
        <v/>
      </c>
    </row>
    <row r="483" spans="1:7" x14ac:dyDescent="0.25">
      <c r="A483" s="51" t="s">
        <v>1763</v>
      </c>
      <c r="B483" s="51" t="s">
        <v>694</v>
      </c>
      <c r="C483" s="125">
        <v>0</v>
      </c>
      <c r="D483" s="126" t="s">
        <v>815</v>
      </c>
      <c r="F483" s="131">
        <f t="shared" si="22"/>
        <v>0</v>
      </c>
      <c r="G483" s="131" t="str">
        <f t="shared" si="23"/>
        <v/>
      </c>
    </row>
    <row r="484" spans="1:7" x14ac:dyDescent="0.25">
      <c r="A484" s="51" t="s">
        <v>1764</v>
      </c>
      <c r="B484" s="51" t="s">
        <v>696</v>
      </c>
      <c r="C484" s="125">
        <v>0</v>
      </c>
      <c r="D484" s="126" t="s">
        <v>815</v>
      </c>
      <c r="F484" s="131">
        <f t="shared" si="22"/>
        <v>0</v>
      </c>
      <c r="G484" s="131" t="str">
        <f t="shared" si="23"/>
        <v/>
      </c>
    </row>
    <row r="485" spans="1:7" x14ac:dyDescent="0.25">
      <c r="A485" s="51" t="s">
        <v>1765</v>
      </c>
      <c r="B485" s="51" t="s">
        <v>698</v>
      </c>
      <c r="C485" s="125">
        <v>0</v>
      </c>
      <c r="D485" s="126" t="s">
        <v>815</v>
      </c>
      <c r="F485" s="131">
        <f t="shared" si="22"/>
        <v>0</v>
      </c>
      <c r="G485" s="131" t="str">
        <f t="shared" si="23"/>
        <v/>
      </c>
    </row>
    <row r="486" spans="1:7" x14ac:dyDescent="0.25">
      <c r="A486" s="51" t="s">
        <v>1766</v>
      </c>
      <c r="B486" s="51" t="s">
        <v>700</v>
      </c>
      <c r="C486" s="125">
        <v>0</v>
      </c>
      <c r="D486" s="126" t="s">
        <v>815</v>
      </c>
      <c r="F486" s="131">
        <f t="shared" si="22"/>
        <v>0</v>
      </c>
      <c r="G486" s="131" t="str">
        <f t="shared" si="23"/>
        <v/>
      </c>
    </row>
    <row r="487" spans="1:7" x14ac:dyDescent="0.25">
      <c r="A487" s="51" t="s">
        <v>1767</v>
      </c>
      <c r="B487" s="77" t="s">
        <v>139</v>
      </c>
      <c r="C487" s="125">
        <f>SUM(C479:C486)</f>
        <v>3554.4380035199979</v>
      </c>
      <c r="D487" s="126">
        <f>SUM(D479:D486)</f>
        <v>0</v>
      </c>
      <c r="F487" s="122">
        <f>SUM(F479:F486)</f>
        <v>1</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2.5536908538033327E-3</v>
      </c>
      <c r="G498" s="51"/>
    </row>
    <row r="499" spans="1:7" x14ac:dyDescent="0.25">
      <c r="A499" s="51" t="s">
        <v>2037</v>
      </c>
      <c r="B499" s="68" t="s">
        <v>771</v>
      </c>
      <c r="C499" s="122">
        <v>4.5547771748915479E-2</v>
      </c>
      <c r="G499" s="51"/>
    </row>
    <row r="500" spans="1:7" x14ac:dyDescent="0.25">
      <c r="A500" s="51" t="s">
        <v>2038</v>
      </c>
      <c r="B500" s="68" t="s">
        <v>772</v>
      </c>
      <c r="C500" s="122">
        <v>5.9230936308779882E-4</v>
      </c>
      <c r="G500" s="51"/>
    </row>
    <row r="501" spans="1:7" x14ac:dyDescent="0.25">
      <c r="A501" s="51" t="s">
        <v>2039</v>
      </c>
      <c r="B501" s="68" t="s">
        <v>773</v>
      </c>
      <c r="C501" s="122">
        <v>0</v>
      </c>
      <c r="G501" s="51"/>
    </row>
    <row r="502" spans="1:7" x14ac:dyDescent="0.25">
      <c r="A502" s="51" t="s">
        <v>2040</v>
      </c>
      <c r="B502" s="68" t="s">
        <v>774</v>
      </c>
      <c r="C502" s="122">
        <v>0.87709378221328682</v>
      </c>
      <c r="G502" s="51"/>
    </row>
    <row r="503" spans="1:7" x14ac:dyDescent="0.25">
      <c r="A503" s="51" t="s">
        <v>2041</v>
      </c>
      <c r="B503" s="68" t="s">
        <v>775</v>
      </c>
      <c r="C503" s="122">
        <v>3.7080257292285708E-2</v>
      </c>
      <c r="G503" s="51"/>
    </row>
    <row r="504" spans="1:7" x14ac:dyDescent="0.25">
      <c r="A504" s="51" t="s">
        <v>2042</v>
      </c>
      <c r="B504" s="68" t="s">
        <v>776</v>
      </c>
      <c r="C504" s="122">
        <v>1.0033717669201512E-3</v>
      </c>
      <c r="G504" s="51"/>
    </row>
    <row r="505" spans="1:7" x14ac:dyDescent="0.25">
      <c r="A505" s="51" t="s">
        <v>2043</v>
      </c>
      <c r="B505" s="68" t="s">
        <v>1791</v>
      </c>
      <c r="C505" s="122">
        <v>0</v>
      </c>
      <c r="G505" s="51"/>
    </row>
    <row r="506" spans="1:7" x14ac:dyDescent="0.25">
      <c r="A506" s="51" t="s">
        <v>2044</v>
      </c>
      <c r="B506" s="68" t="s">
        <v>1792</v>
      </c>
      <c r="C506" s="122">
        <v>2.3006125232461042E-2</v>
      </c>
      <c r="G506" s="51"/>
    </row>
    <row r="507" spans="1:7" x14ac:dyDescent="0.25">
      <c r="A507" s="51" t="s">
        <v>2045</v>
      </c>
      <c r="B507" s="68" t="s">
        <v>1793</v>
      </c>
      <c r="C507" s="122">
        <v>0</v>
      </c>
      <c r="G507" s="51"/>
    </row>
    <row r="508" spans="1:7" x14ac:dyDescent="0.25">
      <c r="A508" s="51" t="s">
        <v>2046</v>
      </c>
      <c r="B508" s="68" t="s">
        <v>777</v>
      </c>
      <c r="C508" s="122">
        <v>0</v>
      </c>
      <c r="G508" s="51"/>
    </row>
    <row r="509" spans="1:7" x14ac:dyDescent="0.25">
      <c r="A509" s="51" t="s">
        <v>2047</v>
      </c>
      <c r="B509" s="68" t="s">
        <v>2358</v>
      </c>
      <c r="C509" s="122">
        <v>0</v>
      </c>
      <c r="G509" s="51"/>
    </row>
    <row r="510" spans="1:7" x14ac:dyDescent="0.25">
      <c r="A510" s="51" t="s">
        <v>2048</v>
      </c>
      <c r="B510" s="68" t="s">
        <v>137</v>
      </c>
      <c r="C510" s="122">
        <f>SUM(C511:C524)</f>
        <v>1.3122691529239814E-2</v>
      </c>
      <c r="G510" s="51"/>
    </row>
    <row r="511" spans="1:7" outlineLevel="1" x14ac:dyDescent="0.25">
      <c r="A511" s="51" t="s">
        <v>2049</v>
      </c>
      <c r="B511" s="79" t="s">
        <v>1794</v>
      </c>
      <c r="C511" s="122">
        <v>1.3122691529239814E-2</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1.17414324</v>
      </c>
      <c r="D526" s="126">
        <v>1</v>
      </c>
      <c r="E526" s="57"/>
      <c r="F526" s="131">
        <f>IF($C$544=0,"",IF(C526="[for completion]","",IF(C526="","",C526/$C$544)))</f>
        <v>3.3033161327817028E-4</v>
      </c>
      <c r="G526" s="131">
        <f>IF($D$544=0,"",IF(D526="[for completion]","",IF(D526="","",D526/$D$544)))</f>
        <v>1.3440860215053765E-3</v>
      </c>
    </row>
    <row r="527" spans="1:7" customFormat="1" x14ac:dyDescent="0.25">
      <c r="A527" s="51" t="s">
        <v>2130</v>
      </c>
      <c r="B527" s="68" t="s">
        <v>2438</v>
      </c>
      <c r="C527" s="125">
        <v>1.4384483699999999</v>
      </c>
      <c r="D527" s="126">
        <v>7</v>
      </c>
      <c r="E527" s="57"/>
      <c r="F527" s="131">
        <f t="shared" ref="F527:F543" si="26">IF($C$544=0,"",IF(C527="[for completion]","",IF(C527="","",C527/$C$544)))</f>
        <v>4.0469080303988663E-4</v>
      </c>
      <c r="G527" s="131">
        <f t="shared" ref="G527:G543" si="27">IF($D$544=0,"",IF(D527="[for completion]","",IF(D527="","",D527/$D$544)))</f>
        <v>9.4086021505376347E-3</v>
      </c>
    </row>
    <row r="528" spans="1:7" customFormat="1" x14ac:dyDescent="0.25">
      <c r="A528" s="51" t="s">
        <v>2131</v>
      </c>
      <c r="B528" s="68" t="s">
        <v>2439</v>
      </c>
      <c r="C528" s="125">
        <v>58.632662129999993</v>
      </c>
      <c r="D528" s="126">
        <v>23</v>
      </c>
      <c r="E528" s="57"/>
      <c r="F528" s="131">
        <f t="shared" si="26"/>
        <v>1.6495620987603501E-2</v>
      </c>
      <c r="G528" s="131">
        <f t="shared" si="27"/>
        <v>3.0913978494623656E-2</v>
      </c>
    </row>
    <row r="529" spans="1:7" customFormat="1" x14ac:dyDescent="0.25">
      <c r="A529" s="51" t="s">
        <v>2132</v>
      </c>
      <c r="B529" s="68" t="s">
        <v>2406</v>
      </c>
      <c r="C529" s="125">
        <v>5.2659878499999992</v>
      </c>
      <c r="D529" s="126">
        <v>15</v>
      </c>
      <c r="E529" s="57"/>
      <c r="F529" s="131">
        <f t="shared" si="26"/>
        <v>1.4815247430916036E-3</v>
      </c>
      <c r="G529" s="131">
        <f t="shared" si="27"/>
        <v>2.0161290322580645E-2</v>
      </c>
    </row>
    <row r="530" spans="1:7" customFormat="1" x14ac:dyDescent="0.25">
      <c r="A530" s="51" t="s">
        <v>2133</v>
      </c>
      <c r="B530" s="68" t="s">
        <v>2411</v>
      </c>
      <c r="C530" s="125">
        <v>9.417518320000001</v>
      </c>
      <c r="D530" s="126">
        <v>14</v>
      </c>
      <c r="E530" s="57"/>
      <c r="F530" s="131">
        <f t="shared" si="26"/>
        <v>2.6495097989256608E-3</v>
      </c>
      <c r="G530" s="131">
        <f t="shared" si="27"/>
        <v>1.8817204301075269E-2</v>
      </c>
    </row>
    <row r="531" spans="1:7" customFormat="1" x14ac:dyDescent="0.25">
      <c r="A531" s="51" t="s">
        <v>2134</v>
      </c>
      <c r="B531" s="68" t="s">
        <v>2440</v>
      </c>
      <c r="C531" s="125">
        <v>1.1531328100000002</v>
      </c>
      <c r="D531" s="126">
        <v>6</v>
      </c>
      <c r="E531" s="57"/>
      <c r="F531" s="131">
        <f t="shared" si="26"/>
        <v>3.2442057193233923E-4</v>
      </c>
      <c r="G531" s="131">
        <f t="shared" si="27"/>
        <v>8.0645161290322578E-3</v>
      </c>
    </row>
    <row r="532" spans="1:7" customFormat="1" x14ac:dyDescent="0.25">
      <c r="A532" s="51" t="s">
        <v>2135</v>
      </c>
      <c r="B532" s="68" t="s">
        <v>2441</v>
      </c>
      <c r="C532" s="125">
        <v>0.53699356999999992</v>
      </c>
      <c r="D532" s="126">
        <v>4</v>
      </c>
      <c r="E532" s="57"/>
      <c r="F532" s="131">
        <f t="shared" si="26"/>
        <v>1.5107692677948222E-4</v>
      </c>
      <c r="G532" s="131">
        <f t="shared" si="27"/>
        <v>5.3763440860215058E-3</v>
      </c>
    </row>
    <row r="533" spans="1:7" customFormat="1" x14ac:dyDescent="0.25">
      <c r="A533" s="51" t="s">
        <v>2136</v>
      </c>
      <c r="B533" s="68" t="s">
        <v>2442</v>
      </c>
      <c r="C533" s="125">
        <v>6.393525219999999</v>
      </c>
      <c r="D533" s="126">
        <v>11</v>
      </c>
      <c r="E533" s="57"/>
      <c r="F533" s="131">
        <f t="shared" si="26"/>
        <v>1.7987443341727779E-3</v>
      </c>
      <c r="G533" s="131">
        <f t="shared" si="27"/>
        <v>1.4784946236559141E-2</v>
      </c>
    </row>
    <row r="534" spans="1:7" customFormat="1" x14ac:dyDescent="0.25">
      <c r="A534" s="51" t="s">
        <v>2137</v>
      </c>
      <c r="B534" s="68" t="s">
        <v>2443</v>
      </c>
      <c r="C534" s="125">
        <v>20.580407829999999</v>
      </c>
      <c r="D534" s="126">
        <v>11</v>
      </c>
      <c r="E534" s="57"/>
      <c r="F534" s="131">
        <f t="shared" si="26"/>
        <v>5.7900595845585138E-3</v>
      </c>
      <c r="G534" s="131">
        <f t="shared" si="27"/>
        <v>1.4784946236559141E-2</v>
      </c>
    </row>
    <row r="535" spans="1:7" customFormat="1" x14ac:dyDescent="0.25">
      <c r="A535" s="51" t="s">
        <v>2138</v>
      </c>
      <c r="B535" s="68" t="s">
        <v>2444</v>
      </c>
      <c r="C535" s="125">
        <v>180.36127936000005</v>
      </c>
      <c r="D535" s="126">
        <v>120</v>
      </c>
      <c r="E535" s="57"/>
      <c r="F535" s="131">
        <f t="shared" si="26"/>
        <v>5.0742558790274658E-2</v>
      </c>
      <c r="G535" s="131">
        <f t="shared" si="27"/>
        <v>0.16129032258064516</v>
      </c>
    </row>
    <row r="536" spans="1:7" customFormat="1" x14ac:dyDescent="0.25">
      <c r="A536" s="51" t="s">
        <v>2139</v>
      </c>
      <c r="B536" s="68" t="s">
        <v>2445</v>
      </c>
      <c r="C536" s="125">
        <v>189.24372490999994</v>
      </c>
      <c r="D536" s="126">
        <v>255</v>
      </c>
      <c r="E536" s="57"/>
      <c r="F536" s="131">
        <f t="shared" si="26"/>
        <v>5.3241532057273132E-2</v>
      </c>
      <c r="G536" s="131">
        <f t="shared" si="27"/>
        <v>0.34274193548387094</v>
      </c>
    </row>
    <row r="537" spans="1:7" customFormat="1" x14ac:dyDescent="0.25">
      <c r="A537" s="51" t="s">
        <v>2140</v>
      </c>
      <c r="B537" s="68" t="s">
        <v>2446</v>
      </c>
      <c r="C537" s="125">
        <v>129.27129818000003</v>
      </c>
      <c r="D537" s="126">
        <v>172</v>
      </c>
      <c r="E537" s="57"/>
      <c r="F537" s="131">
        <f t="shared" si="26"/>
        <v>3.6368983803341408E-2</v>
      </c>
      <c r="G537" s="131">
        <f t="shared" si="27"/>
        <v>0.23118279569892472</v>
      </c>
    </row>
    <row r="538" spans="1:7" customFormat="1" x14ac:dyDescent="0.25">
      <c r="A538" s="51" t="s">
        <v>2141</v>
      </c>
      <c r="B538" s="68" t="s">
        <v>2447</v>
      </c>
      <c r="C538" s="125">
        <v>10.802735729999998</v>
      </c>
      <c r="D538" s="126">
        <v>18</v>
      </c>
      <c r="E538" s="57"/>
      <c r="F538" s="131">
        <f t="shared" si="26"/>
        <v>3.0392246873632146E-3</v>
      </c>
      <c r="G538" s="131">
        <f t="shared" si="27"/>
        <v>2.4193548387096774E-2</v>
      </c>
    </row>
    <row r="539" spans="1:7" customFormat="1" x14ac:dyDescent="0.25">
      <c r="A539" s="51" t="s">
        <v>2142</v>
      </c>
      <c r="B539" s="68" t="s">
        <v>2448</v>
      </c>
      <c r="C539" s="125">
        <v>0</v>
      </c>
      <c r="D539" s="126">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2940.1661459999991</v>
      </c>
      <c r="D543" s="126">
        <v>87</v>
      </c>
      <c r="E543" s="57"/>
      <c r="F543" s="131">
        <f t="shared" si="26"/>
        <v>0.82718172129836565</v>
      </c>
      <c r="G543" s="131">
        <f t="shared" si="27"/>
        <v>0.11693548387096774</v>
      </c>
    </row>
    <row r="544" spans="1:7" customFormat="1" x14ac:dyDescent="0.25">
      <c r="A544" s="51" t="s">
        <v>2147</v>
      </c>
      <c r="B544" s="68" t="s">
        <v>139</v>
      </c>
      <c r="C544" s="125">
        <f>SUM(C526:C543)</f>
        <v>3554.4380035199993</v>
      </c>
      <c r="D544" s="126">
        <f>SUM(D526:D543)</f>
        <v>744</v>
      </c>
      <c r="E544" s="57"/>
      <c r="F544" s="122">
        <f>SUM(F526:F543)</f>
        <v>1</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1.17414324</v>
      </c>
      <c r="D549" s="126">
        <v>1</v>
      </c>
      <c r="E549" s="57"/>
      <c r="F549" s="131">
        <f>IF($C$567=0,"",IF(C549="[for completion]","",IF(C549="","",C549/$C$567)))</f>
        <v>3.3033161327817028E-4</v>
      </c>
      <c r="G549" s="131">
        <f>IF($D$567=0,"",IF(D549="[for completion]","",IF(D549="","",D549/$D$567)))</f>
        <v>1.3440860215053765E-3</v>
      </c>
    </row>
    <row r="550" spans="1:7" customFormat="1" x14ac:dyDescent="0.25">
      <c r="A550" s="51" t="s">
        <v>2152</v>
      </c>
      <c r="B550" s="68" t="s">
        <v>2450</v>
      </c>
      <c r="C550" s="125">
        <v>1.4384483699999999</v>
      </c>
      <c r="D550" s="126">
        <v>7</v>
      </c>
      <c r="E550" s="57"/>
      <c r="F550" s="131">
        <f t="shared" ref="F550:F566" si="28">IF($C$567=0,"",IF(C550="[for completion]","",IF(C550="","",C550/$C$567)))</f>
        <v>4.0469080303988663E-4</v>
      </c>
      <c r="G550" s="131">
        <f t="shared" ref="G550:G566" si="29">IF($D$567=0,"",IF(D550="[for completion]","",IF(D550="","",D550/$D$567)))</f>
        <v>9.4086021505376347E-3</v>
      </c>
    </row>
    <row r="551" spans="1:7" customFormat="1" x14ac:dyDescent="0.25">
      <c r="A551" s="51" t="s">
        <v>2153</v>
      </c>
      <c r="B551" s="68" t="s">
        <v>2451</v>
      </c>
      <c r="C551" s="125">
        <v>58.632662129999993</v>
      </c>
      <c r="D551" s="126">
        <v>23</v>
      </c>
      <c r="E551" s="57"/>
      <c r="F551" s="131">
        <f t="shared" si="28"/>
        <v>1.6495620987603501E-2</v>
      </c>
      <c r="G551" s="131">
        <f t="shared" si="29"/>
        <v>3.0913978494623656E-2</v>
      </c>
    </row>
    <row r="552" spans="1:7" customFormat="1" x14ac:dyDescent="0.25">
      <c r="A552" s="51" t="s">
        <v>2154</v>
      </c>
      <c r="B552" s="68" t="s">
        <v>2452</v>
      </c>
      <c r="C552" s="125">
        <v>5.2659878499999992</v>
      </c>
      <c r="D552" s="126">
        <v>15</v>
      </c>
      <c r="E552" s="57"/>
      <c r="F552" s="131">
        <f t="shared" si="28"/>
        <v>1.4815247430916036E-3</v>
      </c>
      <c r="G552" s="131">
        <f t="shared" si="29"/>
        <v>2.0161290322580645E-2</v>
      </c>
    </row>
    <row r="553" spans="1:7" customFormat="1" x14ac:dyDescent="0.25">
      <c r="A553" s="51" t="s">
        <v>2155</v>
      </c>
      <c r="B553" s="68" t="s">
        <v>2453</v>
      </c>
      <c r="C553" s="125">
        <v>9.417518320000001</v>
      </c>
      <c r="D553" s="126">
        <v>14</v>
      </c>
      <c r="E553" s="57"/>
      <c r="F553" s="131">
        <f t="shared" si="28"/>
        <v>2.6495097989256608E-3</v>
      </c>
      <c r="G553" s="131">
        <f t="shared" si="29"/>
        <v>1.8817204301075269E-2</v>
      </c>
    </row>
    <row r="554" spans="1:7" customFormat="1" x14ac:dyDescent="0.25">
      <c r="A554" s="51" t="s">
        <v>2156</v>
      </c>
      <c r="B554" s="68" t="s">
        <v>2454</v>
      </c>
      <c r="C554" s="125">
        <v>1.1531328100000002</v>
      </c>
      <c r="D554" s="126">
        <v>6</v>
      </c>
      <c r="E554" s="57"/>
      <c r="F554" s="131">
        <f t="shared" si="28"/>
        <v>3.2442057193233923E-4</v>
      </c>
      <c r="G554" s="131">
        <f t="shared" si="29"/>
        <v>8.0645161290322578E-3</v>
      </c>
    </row>
    <row r="555" spans="1:7" customFormat="1" x14ac:dyDescent="0.25">
      <c r="A555" s="51" t="s">
        <v>2157</v>
      </c>
      <c r="B555" s="68" t="s">
        <v>2455</v>
      </c>
      <c r="C555" s="125">
        <v>0.53699356999999992</v>
      </c>
      <c r="D555" s="126">
        <v>4</v>
      </c>
      <c r="E555" s="57"/>
      <c r="F555" s="131">
        <f t="shared" si="28"/>
        <v>1.5107692677948222E-4</v>
      </c>
      <c r="G555" s="131">
        <f t="shared" si="29"/>
        <v>5.3763440860215058E-3</v>
      </c>
    </row>
    <row r="556" spans="1:7" customFormat="1" x14ac:dyDescent="0.25">
      <c r="A556" s="51" t="s">
        <v>2158</v>
      </c>
      <c r="B556" s="68" t="s">
        <v>2456</v>
      </c>
      <c r="C556" s="125">
        <v>6.393525219999999</v>
      </c>
      <c r="D556" s="126">
        <v>11</v>
      </c>
      <c r="E556" s="57"/>
      <c r="F556" s="131">
        <f t="shared" si="28"/>
        <v>1.7987443341727779E-3</v>
      </c>
      <c r="G556" s="131">
        <f t="shared" si="29"/>
        <v>1.4784946236559141E-2</v>
      </c>
    </row>
    <row r="557" spans="1:7" customFormat="1" x14ac:dyDescent="0.25">
      <c r="A557" s="51" t="s">
        <v>2159</v>
      </c>
      <c r="B557" s="68" t="s">
        <v>2457</v>
      </c>
      <c r="C557" s="125">
        <v>20.580407829999999</v>
      </c>
      <c r="D557" s="126">
        <v>11</v>
      </c>
      <c r="E557" s="57"/>
      <c r="F557" s="131">
        <f t="shared" si="28"/>
        <v>5.7900595845585138E-3</v>
      </c>
      <c r="G557" s="131">
        <f t="shared" si="29"/>
        <v>1.4784946236559141E-2</v>
      </c>
    </row>
    <row r="558" spans="1:7" customFormat="1" x14ac:dyDescent="0.25">
      <c r="A558" s="51" t="s">
        <v>2160</v>
      </c>
      <c r="B558" s="68" t="s">
        <v>2458</v>
      </c>
      <c r="C558" s="125">
        <v>180.36127936000005</v>
      </c>
      <c r="D558" s="126">
        <v>120</v>
      </c>
      <c r="E558" s="57"/>
      <c r="F558" s="131">
        <f t="shared" si="28"/>
        <v>5.0742558790274658E-2</v>
      </c>
      <c r="G558" s="131">
        <f t="shared" si="29"/>
        <v>0.16129032258064516</v>
      </c>
    </row>
    <row r="559" spans="1:7" customFormat="1" x14ac:dyDescent="0.25">
      <c r="A559" s="51" t="s">
        <v>2161</v>
      </c>
      <c r="B559" s="68" t="s">
        <v>2459</v>
      </c>
      <c r="C559" s="125">
        <v>189.24372490999994</v>
      </c>
      <c r="D559" s="126">
        <v>255</v>
      </c>
      <c r="E559" s="57"/>
      <c r="F559" s="131">
        <f t="shared" si="28"/>
        <v>5.3241532057273132E-2</v>
      </c>
      <c r="G559" s="131">
        <f t="shared" si="29"/>
        <v>0.34274193548387094</v>
      </c>
    </row>
    <row r="560" spans="1:7" customFormat="1" x14ac:dyDescent="0.25">
      <c r="A560" s="51" t="s">
        <v>2162</v>
      </c>
      <c r="B560" s="68" t="s">
        <v>2460</v>
      </c>
      <c r="C560" s="125">
        <v>129.27129818000003</v>
      </c>
      <c r="D560" s="126">
        <v>172</v>
      </c>
      <c r="E560" s="57"/>
      <c r="F560" s="131">
        <f t="shared" si="28"/>
        <v>3.6368983803341408E-2</v>
      </c>
      <c r="G560" s="131">
        <f t="shared" si="29"/>
        <v>0.23118279569892472</v>
      </c>
    </row>
    <row r="561" spans="1:7" customFormat="1" x14ac:dyDescent="0.25">
      <c r="A561" s="51" t="s">
        <v>2163</v>
      </c>
      <c r="B561" s="68" t="s">
        <v>2461</v>
      </c>
      <c r="C561" s="125">
        <v>10.802735729999998</v>
      </c>
      <c r="D561" s="126">
        <v>18</v>
      </c>
      <c r="E561" s="57"/>
      <c r="F561" s="131">
        <f t="shared" si="28"/>
        <v>3.0392246873632146E-3</v>
      </c>
      <c r="G561" s="131">
        <f t="shared" si="29"/>
        <v>2.4193548387096774E-2</v>
      </c>
    </row>
    <row r="562" spans="1:7" customFormat="1" x14ac:dyDescent="0.25">
      <c r="A562" s="51" t="s">
        <v>2164</v>
      </c>
      <c r="B562" s="68" t="s">
        <v>2462</v>
      </c>
      <c r="C562" s="125">
        <v>0</v>
      </c>
      <c r="D562" s="126">
        <v>0</v>
      </c>
      <c r="E562" s="57"/>
      <c r="F562" s="131">
        <f t="shared" si="28"/>
        <v>0</v>
      </c>
      <c r="G562" s="131">
        <f t="shared" si="29"/>
        <v>0</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2940.1661459999991</v>
      </c>
      <c r="D566" s="126">
        <v>87</v>
      </c>
      <c r="E566" s="57"/>
      <c r="F566" s="131">
        <f t="shared" si="28"/>
        <v>0.82718172129836565</v>
      </c>
      <c r="G566" s="131">
        <f t="shared" si="29"/>
        <v>0.11693548387096774</v>
      </c>
    </row>
    <row r="567" spans="1:7" customFormat="1" x14ac:dyDescent="0.25">
      <c r="A567" s="51" t="s">
        <v>2169</v>
      </c>
      <c r="B567" s="68" t="s">
        <v>139</v>
      </c>
      <c r="C567" s="125">
        <f>SUM(C549:C566)</f>
        <v>3554.4380035199993</v>
      </c>
      <c r="D567" s="126">
        <f>SUM(D549:D566)</f>
        <v>744</v>
      </c>
      <c r="E567" s="57"/>
      <c r="F567" s="122">
        <f>SUM(F549:F566)</f>
        <v>1</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148.99948031000005</v>
      </c>
      <c r="D572" s="126">
        <v>269</v>
      </c>
      <c r="E572" s="57"/>
      <c r="F572" s="131">
        <f>IF($C$585=0,"",IF(C572="[for completion]","",IF(C572="","",C572/$C$585)))</f>
        <v>4.1919279549240754E-2</v>
      </c>
      <c r="G572" s="131">
        <f>IF($D$585=0,"",IF(D572="[for completion]","",IF(D572="","",D572/$D$585)))</f>
        <v>0.36155913978494625</v>
      </c>
    </row>
    <row r="573" spans="1:7" customFormat="1" x14ac:dyDescent="0.25">
      <c r="A573" s="51" t="s">
        <v>2174</v>
      </c>
      <c r="B573" s="68" t="s">
        <v>1252</v>
      </c>
      <c r="C573" s="125">
        <v>35.409396669999985</v>
      </c>
      <c r="D573" s="126">
        <v>96</v>
      </c>
      <c r="E573" s="57"/>
      <c r="F573" s="131">
        <f>IF($C$585=0,"",IF(C573="[for completion]","",IF(C573="","",C573/$C$585)))</f>
        <v>9.9620239922411542E-3</v>
      </c>
      <c r="G573" s="131">
        <f>IF($D$585=0,"",IF(D573="[for completion]","",IF(D573="","",D573/$D$585)))</f>
        <v>0.12903225806451613</v>
      </c>
    </row>
    <row r="574" spans="1:7" customFormat="1" x14ac:dyDescent="0.25">
      <c r="A574" s="51" t="s">
        <v>2175</v>
      </c>
      <c r="B574" s="68" t="s">
        <v>1891</v>
      </c>
      <c r="C574" s="125">
        <v>18.792972580000004</v>
      </c>
      <c r="D574" s="126">
        <v>61</v>
      </c>
      <c r="E574" s="57"/>
      <c r="F574" s="131">
        <f>IF($C$585=0,"",IF(C574="[for completion]","",IF(C574="","",C574/$C$585)))</f>
        <v>5.2871853613395744E-3</v>
      </c>
      <c r="G574" s="131">
        <f>IF($D$585=0,"",IF(D574="[for completion]","",IF(D574="","",D574/$D$585)))</f>
        <v>8.1989247311827954E-2</v>
      </c>
    </row>
    <row r="575" spans="1:7" customFormat="1" x14ac:dyDescent="0.25">
      <c r="A575" s="51" t="s">
        <v>2176</v>
      </c>
      <c r="B575" s="68" t="s">
        <v>1253</v>
      </c>
      <c r="C575" s="125">
        <v>106.53004543999998</v>
      </c>
      <c r="D575" s="126">
        <v>84</v>
      </c>
      <c r="E575" s="57"/>
      <c r="F575" s="131">
        <f>IF($C$585=0,"",IF(C575="[for completion]","",IF(C575="","",C575/$C$585)))</f>
        <v>2.9970995508854587E-2</v>
      </c>
      <c r="G575" s="131">
        <f>IF($D$585=0,"",IF(D575="[for completion]","",IF(D575="","",D575/$D$585)))</f>
        <v>0.11290322580645161</v>
      </c>
    </row>
    <row r="576" spans="1:7" customFormat="1" x14ac:dyDescent="0.25">
      <c r="A576" s="51" t="s">
        <v>2177</v>
      </c>
      <c r="B576" s="68" t="s">
        <v>1254</v>
      </c>
      <c r="C576" s="125">
        <v>100.22379017999998</v>
      </c>
      <c r="D576" s="126">
        <v>101</v>
      </c>
      <c r="E576" s="57"/>
      <c r="F576" s="131">
        <f>IF($C$585=0,"",IF(C576="[for completion]","",IF(C576="","",C576/$C$585)))</f>
        <v>2.8196803568031639E-2</v>
      </c>
      <c r="G576" s="131">
        <f>IF($D$585=0,"",IF(D576="[for completion]","",IF(D576="","",D576/$D$585)))</f>
        <v>0.135752688172043</v>
      </c>
    </row>
    <row r="577" spans="1:7" customFormat="1" x14ac:dyDescent="0.25">
      <c r="A577" s="51" t="s">
        <v>2178</v>
      </c>
      <c r="B577" s="68" t="s">
        <v>1255</v>
      </c>
      <c r="C577" s="125">
        <v>28.010411999999999</v>
      </c>
      <c r="D577" s="126">
        <v>52</v>
      </c>
      <c r="E577" s="57"/>
      <c r="F577" s="131">
        <f t="shared" ref="F577:F584" si="30">IF($C$585=0,"",IF(C577="[for completion]","",IF(C577="","",C577/$C$585)))</f>
        <v>7.8804052770820518E-3</v>
      </c>
      <c r="G577" s="131">
        <f t="shared" ref="G577:G584" si="31">IF($D$585=0,"",IF(D577="[for completion]","",IF(D577="","",D577/$D$585)))</f>
        <v>6.9892473118279563E-2</v>
      </c>
    </row>
    <row r="578" spans="1:7" customFormat="1" x14ac:dyDescent="0.25">
      <c r="A578" s="51" t="s">
        <v>2179</v>
      </c>
      <c r="B578" s="68" t="s">
        <v>1256</v>
      </c>
      <c r="C578" s="125">
        <v>67.841812340000004</v>
      </c>
      <c r="D578" s="126">
        <v>24</v>
      </c>
      <c r="E578" s="57"/>
      <c r="F578" s="131">
        <f t="shared" si="30"/>
        <v>1.9086508830036E-2</v>
      </c>
      <c r="G578" s="131">
        <f t="shared" si="31"/>
        <v>3.2258064516129031E-2</v>
      </c>
    </row>
    <row r="579" spans="1:7" customFormat="1" x14ac:dyDescent="0.25">
      <c r="A579" s="51" t="s">
        <v>2180</v>
      </c>
      <c r="B579" s="68" t="s">
        <v>1257</v>
      </c>
      <c r="C579" s="125">
        <v>94.277741509999984</v>
      </c>
      <c r="D579" s="126">
        <v>26</v>
      </c>
      <c r="E579" s="57"/>
      <c r="F579" s="131">
        <f t="shared" si="30"/>
        <v>2.6523951582960704E-2</v>
      </c>
      <c r="G579" s="131">
        <f t="shared" si="31"/>
        <v>3.4946236559139782E-2</v>
      </c>
    </row>
    <row r="580" spans="1:7" customFormat="1" x14ac:dyDescent="0.25">
      <c r="A580" s="51" t="s">
        <v>2181</v>
      </c>
      <c r="B580" s="68" t="s">
        <v>2263</v>
      </c>
      <c r="C580" s="125">
        <v>2.8524954100000004</v>
      </c>
      <c r="D580" s="51">
        <v>9</v>
      </c>
      <c r="E580" s="57"/>
      <c r="F580" s="131">
        <f t="shared" si="30"/>
        <v>8.0251657425875543E-4</v>
      </c>
      <c r="G580" s="131">
        <f t="shared" si="31"/>
        <v>1.2096774193548387E-2</v>
      </c>
    </row>
    <row r="581" spans="1:7" customFormat="1" x14ac:dyDescent="0.25">
      <c r="A581" s="51" t="s">
        <v>2182</v>
      </c>
      <c r="B581" s="51" t="s">
        <v>2266</v>
      </c>
      <c r="C581" s="125">
        <v>20.125078720000001</v>
      </c>
      <c r="D581" s="51">
        <v>4</v>
      </c>
      <c r="F581" s="131">
        <f t="shared" si="30"/>
        <v>5.6619580085712313E-3</v>
      </c>
      <c r="G581" s="131">
        <f t="shared" si="31"/>
        <v>5.3763440860215058E-3</v>
      </c>
    </row>
    <row r="582" spans="1:7" customFormat="1" x14ac:dyDescent="0.25">
      <c r="A582" s="51" t="s">
        <v>2183</v>
      </c>
      <c r="B582" s="51" t="s">
        <v>2264</v>
      </c>
      <c r="C582" s="125">
        <v>1.24567731</v>
      </c>
      <c r="D582" s="51">
        <v>2</v>
      </c>
      <c r="F582" s="131">
        <f t="shared" si="30"/>
        <v>3.5045689607369487E-4</v>
      </c>
      <c r="G582" s="131">
        <f t="shared" si="31"/>
        <v>2.6881720430107529E-3</v>
      </c>
    </row>
    <row r="583" spans="1:7" customFormat="1" x14ac:dyDescent="0.25">
      <c r="A583" s="51" t="s">
        <v>2275</v>
      </c>
      <c r="B583" s="68" t="s">
        <v>2265</v>
      </c>
      <c r="C583" s="125">
        <v>2.7869042400000001</v>
      </c>
      <c r="D583" s="51">
        <v>1</v>
      </c>
      <c r="E583" s="57"/>
      <c r="F583" s="131">
        <f t="shared" si="30"/>
        <v>7.840632576064339E-4</v>
      </c>
      <c r="G583" s="131">
        <f t="shared" si="31"/>
        <v>1.3440860215053765E-3</v>
      </c>
    </row>
    <row r="584" spans="1:7" customFormat="1" x14ac:dyDescent="0.25">
      <c r="A584" s="51" t="s">
        <v>2276</v>
      </c>
      <c r="B584" s="51" t="s">
        <v>1651</v>
      </c>
      <c r="C584" s="125">
        <v>2927.3421968099997</v>
      </c>
      <c r="D584" s="126">
        <v>15</v>
      </c>
      <c r="E584" s="57"/>
      <c r="F584" s="131">
        <f t="shared" si="30"/>
        <v>0.82357385159370344</v>
      </c>
      <c r="G584" s="131">
        <f t="shared" si="31"/>
        <v>2.0161290322580645E-2</v>
      </c>
    </row>
    <row r="585" spans="1:7" customFormat="1" x14ac:dyDescent="0.25">
      <c r="A585" s="51" t="s">
        <v>2277</v>
      </c>
      <c r="B585" s="68" t="s">
        <v>139</v>
      </c>
      <c r="C585" s="125">
        <f>SUM(C572:C584)</f>
        <v>3554.4380035199997</v>
      </c>
      <c r="D585" s="126">
        <f>SUM(D572:D584)</f>
        <v>744</v>
      </c>
      <c r="E585" s="57"/>
      <c r="F585" s="122">
        <f>SUM(F572:F584)</f>
        <v>1</v>
      </c>
      <c r="G585" s="122">
        <f>SUM(G572:G584)</f>
        <v>0.99999999999999989</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3.9610474800000004</v>
      </c>
      <c r="D597" s="126">
        <v>2</v>
      </c>
      <c r="E597" s="57"/>
      <c r="F597" s="131">
        <f>IF($C$601=0,"",IF(C597="[for completion]","",IF(C597="","",C597/$C$601)))</f>
        <v>1.1143948708846039E-3</v>
      </c>
      <c r="G597" s="131">
        <f>IF($D$601=0,"",IF(D597="[for completion]","",IF(D597="","",D597/$D$601)))</f>
        <v>2.6881720430107529E-3</v>
      </c>
    </row>
    <row r="598" spans="1:7" x14ac:dyDescent="0.25">
      <c r="A598" s="51" t="s">
        <v>2186</v>
      </c>
      <c r="B598" s="144" t="s">
        <v>1799</v>
      </c>
      <c r="C598" s="125">
        <v>3550.4769560400005</v>
      </c>
      <c r="D598" s="126">
        <v>742</v>
      </c>
      <c r="E598" s="57"/>
      <c r="F598" s="131">
        <f>IF($C$601=0,"",IF(C598="[for completion]","",IF(C598="","",C598/$C$601)))</f>
        <v>0.99888560512911539</v>
      </c>
      <c r="G598" s="131">
        <f>IF($D$601=0,"",IF(D598="[for completion]","",IF(D598="","",D598/$D$601)))</f>
        <v>0.99731182795698925</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3554.4380035200006</v>
      </c>
      <c r="D601" s="126">
        <f>SUM(D597:D600)</f>
        <v>744</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44.02309697859171</v>
      </c>
      <c r="E604" s="178"/>
      <c r="F604" s="149" t="s">
        <v>815</v>
      </c>
      <c r="G604" s="131" t="str">
        <f>IF($D$622=0,"",IF(D604="[for completion]","",IF(D604="","",D604/$D$622)))</f>
        <v/>
      </c>
    </row>
    <row r="605" spans="1:7" x14ac:dyDescent="0.25">
      <c r="A605" s="51" t="s">
        <v>2193</v>
      </c>
      <c r="B605" s="68" t="s">
        <v>771</v>
      </c>
      <c r="C605" s="148" t="s">
        <v>815</v>
      </c>
      <c r="D605" s="149">
        <v>364.8688525061437</v>
      </c>
      <c r="E605" s="178"/>
      <c r="F605" s="149" t="s">
        <v>815</v>
      </c>
      <c r="G605" s="131" t="str">
        <f t="shared" ref="G605:G622" si="32">IF($D$622=0,"",IF(D605="[for completion]","",IF(D605="","",D605/$D$622)))</f>
        <v/>
      </c>
    </row>
    <row r="606" spans="1:7" x14ac:dyDescent="0.25">
      <c r="A606" s="51" t="s">
        <v>2194</v>
      </c>
      <c r="B606" s="68" t="s">
        <v>772</v>
      </c>
      <c r="C606" s="149" t="s">
        <v>815</v>
      </c>
      <c r="D606" s="149">
        <v>12.558196312215518</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31274.305262190668</v>
      </c>
      <c r="E608" s="178"/>
      <c r="F608" s="149" t="s">
        <v>815</v>
      </c>
      <c r="G608" s="131" t="str">
        <f t="shared" si="32"/>
        <v/>
      </c>
    </row>
    <row r="609" spans="1:7" x14ac:dyDescent="0.25">
      <c r="A609" s="51" t="s">
        <v>2197</v>
      </c>
      <c r="B609" s="68" t="s">
        <v>775</v>
      </c>
      <c r="C609" s="149" t="s">
        <v>815</v>
      </c>
      <c r="D609" s="149">
        <v>2298.8177769993413</v>
      </c>
      <c r="E609" s="178"/>
      <c r="F609" s="149" t="s">
        <v>815</v>
      </c>
      <c r="G609" s="131" t="str">
        <f t="shared" si="32"/>
        <v/>
      </c>
    </row>
    <row r="610" spans="1:7" x14ac:dyDescent="0.25">
      <c r="A610" s="51" t="s">
        <v>2198</v>
      </c>
      <c r="B610" s="68" t="s">
        <v>776</v>
      </c>
      <c r="C610" s="149" t="s">
        <v>815</v>
      </c>
      <c r="D610" s="149">
        <v>0.88874161142744001</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348.41498607588755</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373.97781707048364</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34717.854729744759</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