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S:\ECBC Labbeling af Covered Bonds\2025Q2\"/>
    </mc:Choice>
  </mc:AlternateContent>
  <xr:revisionPtr revIDLastSave="0" documentId="13_ncr:1_{C3EAE9B1-6EC6-49BF-A99C-AA163541963B}" xr6:coauthVersionLast="47" xr6:coauthVersionMax="47" xr10:uidLastSave="{00000000-0000-0000-0000-000000000000}"/>
  <bookViews>
    <workbookView xWindow="-120" yWindow="-120" windowWidth="38640" windowHeight="21120" tabRatio="879" firstSheet="11" activeTab="13" xr2:uid="{00000000-000D-0000-FFFF-FFFF00000000}"/>
  </bookViews>
  <sheets>
    <sheet name="Setup" sheetId="29" state="hidden" r:id="rId1"/>
    <sheet name="Disclaimer" sheetId="13" r:id="rId2"/>
    <sheet name="Introduction" sheetId="5" r:id="rId3"/>
    <sheet name="Completion Instructions" sheetId="6" r:id="rId4"/>
    <sheet name="FAQ" sheetId="7" r:id="rId5"/>
    <sheet name="A. HTT General" sheetId="8" r:id="rId6"/>
    <sheet name="A. Input" sheetId="25" state="hidden" r:id="rId7"/>
    <sheet name="B1. HTT Mortgage Assets" sheetId="9" r:id="rId8"/>
    <sheet name="B1. Input" sheetId="26" state="hidden" r:id="rId9"/>
    <sheet name="B2. HTT Public Sector Assets" sheetId="10" state="hidden" r:id="rId10"/>
    <sheet name="B3. HTT Shipping Assets" sheetId="11" state="hidden" r:id="rId11"/>
    <sheet name="C. HTT Harmonised Glossary" sheetId="12" r:id="rId12"/>
    <sheet name="D. NTT Front page" sheetId="30" r:id="rId13"/>
    <sheet name="D. NTT Contents" sheetId="31" r:id="rId14"/>
    <sheet name="D. General Issuer Details" sheetId="32" r:id="rId15"/>
    <sheet name="D. G1-G4 - Cover pool inform." sheetId="33" r:id="rId16"/>
    <sheet name="D. Table 1-3 - Lending" sheetId="34" r:id="rId17"/>
    <sheet name="D. Table 4 - LTV" sheetId="35" r:id="rId18"/>
    <sheet name="D. Table 5 - Region" sheetId="36" r:id="rId19"/>
    <sheet name="D. Table 6-8 - Loan types" sheetId="37" r:id="rId20"/>
    <sheet name="D. Table 9-13 - Lending" sheetId="38" r:id="rId21"/>
    <sheet name="D. NTT - Input" sheetId="39" state="hidden" r:id="rId22"/>
    <sheet name="D. Insert Nat Trans Templ" sheetId="14" state="hidden" r:id="rId23"/>
    <sheet name="E. Optional ECB-ECAIs data" sheetId="18" r:id="rId24"/>
    <sheet name="E. Input" sheetId="27" state="hidden" r:id="rId25"/>
    <sheet name="F1. Sustainable M data" sheetId="19" r:id="rId26"/>
    <sheet name="F1. Input" sheetId="28" state="hidden" r:id="rId27"/>
    <sheet name="F2. Sustainable PS data" sheetId="24" state="hidden" r:id="rId28"/>
    <sheet name="G1. Crisis M Payment Holidays" sheetId="22" state="hidden" r:id="rId29"/>
    <sheet name="E.g. General" sheetId="15" state="hidden" r:id="rId30"/>
    <sheet name="E.g. Other" sheetId="16" state="hidden" r:id="rId31"/>
  </sheets>
  <definedNames>
    <definedName name="_xlnm._FilterDatabase" localSheetId="5" hidden="1">'A. HTT General'!$L$112:$L$126</definedName>
    <definedName name="_xlnm._FilterDatabase" localSheetId="6" hidden="1">'A. Input'!$A$1:$C$127</definedName>
    <definedName name="_xlnm._FilterDatabase" localSheetId="7" hidden="1">'B1. HTT Mortgage Assets'!$A$11:$D$187</definedName>
    <definedName name="_xlnm._FilterDatabase" localSheetId="8" hidden="1">'B1. Input'!$A$1:$E$1</definedName>
    <definedName name="_xlnm._FilterDatabase" localSheetId="21" hidden="1">'D. NTT - Input'!$A$1:$D$2890</definedName>
    <definedName name="_xlnm._FilterDatabase" localSheetId="26" hidden="1">'F1. Input'!$A$1:$E$827</definedName>
    <definedName name="acceptable_use_policy" localSheetId="1">Disclaimer!#REF!</definedName>
    <definedName name="general_tc" localSheetId="1">Disclaimer!$A$61</definedName>
    <definedName name="privacy_policy" localSheetId="1">Disclaimer!$A$136</definedName>
    <definedName name="_xlnm.Print_Area" localSheetId="5">'A. HTT General'!$A$1:$G$365</definedName>
    <definedName name="_xlnm.Print_Area" localSheetId="7">'B1. HTT Mortgage Assets'!$A$1:$G$524</definedName>
    <definedName name="_xlnm.Print_Area" localSheetId="9">'B2. HTT Public Sector Assets'!$A$1:$G$179</definedName>
    <definedName name="_xlnm.Print_Area" localSheetId="10">'B3. HTT Shipping Assets'!$A$1:$G$211</definedName>
    <definedName name="_xlnm.Print_Area" localSheetId="11">'C. HTT Harmonised Glossary'!$A$1:$C$57</definedName>
    <definedName name="_xlnm.Print_Area" localSheetId="3">'Completion Instructions'!$B$2:$J$73</definedName>
    <definedName name="_xlnm.Print_Area" localSheetId="15">'D. G1-G4 - Cover pool inform.'!$A$1:$U$131</definedName>
    <definedName name="_xlnm.Print_Area" localSheetId="1">Disclaimer!$A$1:$A$170</definedName>
    <definedName name="_xlnm.Print_Area" localSheetId="23">'E. Optional ECB-ECAIs data'!$A$2:$G$72</definedName>
    <definedName name="_xlnm.Print_Area" localSheetId="4">FAQ!$A$1:$C$28</definedName>
    <definedName name="_xlnm.Print_Area" localSheetId="2">Introduction!$B$2:$J$43</definedName>
    <definedName name="_xlnm.Print_Titles" localSheetId="1">Disclaimer!$2:$2</definedName>
    <definedName name="_xlnm.Print_Titles" localSheetId="4">FAQ!$4:$4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82" i="9" l="1"/>
  <c r="L59" i="37" l="1"/>
  <c r="D54" i="37"/>
  <c r="N88" i="35"/>
  <c r="N86" i="35"/>
  <c r="N85" i="35"/>
  <c r="N82" i="35"/>
  <c r="N81" i="35"/>
  <c r="N80" i="35"/>
  <c r="N78" i="35"/>
  <c r="N77" i="35"/>
  <c r="C530" i="19"/>
  <c r="C510" i="9"/>
  <c r="D117" i="8"/>
  <c r="D143" i="8" s="1"/>
  <c r="D166" i="8"/>
  <c r="D165" i="8"/>
  <c r="D164" i="8"/>
  <c r="D129" i="8"/>
  <c r="D155" i="8" s="1"/>
  <c r="D116" i="8"/>
  <c r="D142" i="8" s="1"/>
  <c r="D125" i="8"/>
  <c r="D151" i="8" s="1"/>
  <c r="D121" i="8"/>
  <c r="D147" i="8" s="1"/>
  <c r="D120" i="8"/>
  <c r="D146" i="8" s="1"/>
  <c r="D112" i="8"/>
  <c r="D138" i="8" s="1"/>
  <c r="C140" i="8"/>
  <c r="D113" i="8"/>
  <c r="D139" i="8" s="1"/>
  <c r="M150" i="38"/>
  <c r="L150" i="38"/>
  <c r="K150" i="38"/>
  <c r="J150" i="38"/>
  <c r="I150" i="38"/>
  <c r="H150" i="38"/>
  <c r="G150" i="38"/>
  <c r="F150" i="38"/>
  <c r="E150" i="38"/>
  <c r="D150" i="38"/>
  <c r="C150" i="38"/>
  <c r="N149" i="38"/>
  <c r="N148" i="38"/>
  <c r="N147" i="38"/>
  <c r="N146" i="38"/>
  <c r="N145" i="38"/>
  <c r="F138" i="38"/>
  <c r="F132" i="38"/>
  <c r="F126" i="38"/>
  <c r="F117" i="38"/>
  <c r="M109" i="38"/>
  <c r="L109" i="38"/>
  <c r="K109" i="38"/>
  <c r="J109" i="38"/>
  <c r="I109" i="38"/>
  <c r="H109" i="38"/>
  <c r="G109" i="38"/>
  <c r="F109" i="38"/>
  <c r="E109" i="38"/>
  <c r="D109" i="38"/>
  <c r="C109" i="38"/>
  <c r="N108" i="38"/>
  <c r="N107" i="38"/>
  <c r="N106" i="38"/>
  <c r="N105" i="38"/>
  <c r="N104" i="38"/>
  <c r="N103" i="38"/>
  <c r="N102" i="38"/>
  <c r="N101" i="38"/>
  <c r="M94" i="38"/>
  <c r="L94" i="38"/>
  <c r="K94" i="38"/>
  <c r="J94" i="38"/>
  <c r="I94" i="38"/>
  <c r="H94" i="38"/>
  <c r="G94" i="38"/>
  <c r="F94" i="38"/>
  <c r="E94" i="38"/>
  <c r="D94" i="38"/>
  <c r="C94" i="38"/>
  <c r="N93" i="38"/>
  <c r="N92" i="38"/>
  <c r="N91" i="38"/>
  <c r="N90" i="38"/>
  <c r="N89" i="38"/>
  <c r="J36" i="37"/>
  <c r="F59" i="37"/>
  <c r="H58" i="37"/>
  <c r="E58" i="37"/>
  <c r="F50" i="37"/>
  <c r="H49" i="37"/>
  <c r="N84" i="35"/>
  <c r="N83" i="35"/>
  <c r="N79" i="35"/>
  <c r="N21" i="35"/>
  <c r="E83" i="33"/>
  <c r="D83" i="33"/>
  <c r="C83" i="33"/>
  <c r="F82" i="33"/>
  <c r="F81" i="33"/>
  <c r="F80" i="33"/>
  <c r="F79" i="33"/>
  <c r="I75" i="33"/>
  <c r="H75" i="33"/>
  <c r="G75" i="33"/>
  <c r="F75" i="33"/>
  <c r="E75" i="33"/>
  <c r="D75" i="33"/>
  <c r="C75" i="33"/>
  <c r="K67" i="33"/>
  <c r="J67" i="33"/>
  <c r="I67" i="33"/>
  <c r="H67" i="33"/>
  <c r="G67" i="33"/>
  <c r="F67" i="33"/>
  <c r="E67" i="33"/>
  <c r="D67" i="33"/>
  <c r="C67" i="33"/>
  <c r="F7" i="33"/>
  <c r="F26" i="33" s="1"/>
  <c r="C28" i="19"/>
  <c r="C18" i="8" a="1"/>
  <c r="C18" i="8" s="1"/>
  <c r="C16" i="8" a="1"/>
  <c r="C16" i="8" s="1"/>
  <c r="A66" i="29" a="1"/>
  <c r="A66" i="29" s="1"/>
  <c r="A45" i="29" a="1"/>
  <c r="A45" i="29" s="1"/>
  <c r="A44" i="29" a="1"/>
  <c r="A44" i="29" s="1"/>
  <c r="A43" i="29" a="1"/>
  <c r="A43" i="29" s="1"/>
  <c r="A42" i="29" a="1"/>
  <c r="A42" i="29" s="1"/>
  <c r="A40" i="29" a="1"/>
  <c r="A40" i="29" s="1"/>
  <c r="G617" i="9"/>
  <c r="C209" i="8"/>
  <c r="C229" i="8"/>
  <c r="G32" i="24"/>
  <c r="G33" i="24"/>
  <c r="G34" i="24"/>
  <c r="G35" i="24"/>
  <c r="G36" i="24"/>
  <c r="G37" i="24"/>
  <c r="G38" i="24"/>
  <c r="G39" i="24"/>
  <c r="G40" i="24"/>
  <c r="G41" i="24"/>
  <c r="G42" i="24"/>
  <c r="G43" i="24"/>
  <c r="G44" i="24"/>
  <c r="G45" i="24"/>
  <c r="G31" i="24"/>
  <c r="D46" i="24"/>
  <c r="C46" i="24"/>
  <c r="K58" i="37" l="1"/>
  <c r="I59" i="37"/>
  <c r="C49" i="37"/>
  <c r="K49" i="37"/>
  <c r="I50" i="37"/>
  <c r="G57" i="37"/>
  <c r="E36" i="37"/>
  <c r="H36" i="37"/>
  <c r="J53" i="37"/>
  <c r="H54" i="37"/>
  <c r="F55" i="37"/>
  <c r="D36" i="37"/>
  <c r="D16" i="37"/>
  <c r="L16" i="37"/>
  <c r="J58" i="37"/>
  <c r="H59" i="37"/>
  <c r="D617" i="9"/>
  <c r="F57" i="37"/>
  <c r="E50" i="37"/>
  <c r="G36" i="37"/>
  <c r="C22" i="35"/>
  <c r="I22" i="35"/>
  <c r="D49" i="37"/>
  <c r="L49" i="37"/>
  <c r="J50" i="37"/>
  <c r="H11" i="37"/>
  <c r="L54" i="37"/>
  <c r="J55" i="37"/>
  <c r="H57" i="37"/>
  <c r="F58" i="37"/>
  <c r="D59" i="37"/>
  <c r="F52" i="37"/>
  <c r="D53" i="37"/>
  <c r="L53" i="37"/>
  <c r="J54" i="37"/>
  <c r="H55" i="37"/>
  <c r="L58" i="37"/>
  <c r="J59" i="37"/>
  <c r="J14" i="38"/>
  <c r="F29" i="38"/>
  <c r="H22" i="35"/>
  <c r="E22" i="36"/>
  <c r="I16" i="37"/>
  <c r="D58" i="37"/>
  <c r="L36" i="37"/>
  <c r="F49" i="19"/>
  <c r="J66" i="35"/>
  <c r="G49" i="37"/>
  <c r="G59" i="37"/>
  <c r="I31" i="37"/>
  <c r="G53" i="37"/>
  <c r="E54" i="37"/>
  <c r="C31" i="37"/>
  <c r="K55" i="37"/>
  <c r="I57" i="37"/>
  <c r="M39" i="37"/>
  <c r="I14" i="38"/>
  <c r="M24" i="38"/>
  <c r="F207" i="8"/>
  <c r="C218" i="8"/>
  <c r="C148" i="8"/>
  <c r="D122" i="8"/>
  <c r="D148" i="8" s="1"/>
  <c r="K31" i="37"/>
  <c r="E59" i="37"/>
  <c r="G29" i="38"/>
  <c r="D118" i="8"/>
  <c r="D144" i="8" s="1"/>
  <c r="C144" i="8"/>
  <c r="C154" i="8"/>
  <c r="D128" i="8"/>
  <c r="D154" i="8" s="1"/>
  <c r="D126" i="8"/>
  <c r="D152" i="8" s="1"/>
  <c r="C152" i="8"/>
  <c r="C149" i="8"/>
  <c r="D123" i="8"/>
  <c r="D149" i="8" s="1"/>
  <c r="F151" i="9"/>
  <c r="C265" i="9"/>
  <c r="D114" i="8"/>
  <c r="D140" i="8" s="1"/>
  <c r="D119" i="8"/>
  <c r="D145" i="8" s="1"/>
  <c r="C145" i="8"/>
  <c r="D115" i="8"/>
  <c r="D141" i="8" s="1"/>
  <c r="C141" i="8"/>
  <c r="D127" i="8"/>
  <c r="D153" i="8" s="1"/>
  <c r="C153" i="8"/>
  <c r="C150" i="8"/>
  <c r="D124" i="8"/>
  <c r="D150" i="8" s="1"/>
  <c r="I18" i="36"/>
  <c r="F54" i="37"/>
  <c r="I13" i="36"/>
  <c r="J49" i="37"/>
  <c r="D11" i="37"/>
  <c r="L11" i="37"/>
  <c r="H16" i="37"/>
  <c r="J16" i="37"/>
  <c r="J56" i="37" s="1"/>
  <c r="E31" i="37"/>
  <c r="M33" i="37"/>
  <c r="D14" i="38"/>
  <c r="L14" i="38"/>
  <c r="N150" i="38"/>
  <c r="C138" i="8"/>
  <c r="C142" i="8"/>
  <c r="C146" i="8"/>
  <c r="F66" i="35"/>
  <c r="H66" i="35"/>
  <c r="D44" i="36"/>
  <c r="E52" i="37"/>
  <c r="K53" i="37"/>
  <c r="I54" i="37"/>
  <c r="G55" i="37"/>
  <c r="F31" i="37"/>
  <c r="D31" i="37"/>
  <c r="L31" i="37"/>
  <c r="E14" i="38"/>
  <c r="M13" i="38"/>
  <c r="J29" i="38"/>
  <c r="N94" i="38"/>
  <c r="L55" i="37"/>
  <c r="G66" i="35"/>
  <c r="D22" i="36"/>
  <c r="M34" i="37"/>
  <c r="F14" i="38"/>
  <c r="H14" i="38"/>
  <c r="K29" i="38"/>
  <c r="E11" i="37"/>
  <c r="D55" i="37"/>
  <c r="F44" i="36"/>
  <c r="C139" i="8"/>
  <c r="C143" i="8"/>
  <c r="C147" i="8"/>
  <c r="C151" i="8"/>
  <c r="C155" i="8"/>
  <c r="F22" i="35"/>
  <c r="N12" i="35"/>
  <c r="E34" i="35" s="1"/>
  <c r="J22" i="35"/>
  <c r="G22" i="36"/>
  <c r="E49" i="37"/>
  <c r="M10" i="37"/>
  <c r="K50" i="37"/>
  <c r="G52" i="37"/>
  <c r="E53" i="37"/>
  <c r="M14" i="37"/>
  <c r="K54" i="37"/>
  <c r="I55" i="37"/>
  <c r="E16" i="37"/>
  <c r="H31" i="37"/>
  <c r="K36" i="37"/>
  <c r="G14" i="38"/>
  <c r="M11" i="38"/>
  <c r="L29" i="38"/>
  <c r="D172" i="19"/>
  <c r="C289" i="19"/>
  <c r="K22" i="35"/>
  <c r="H44" i="36"/>
  <c r="F49" i="37"/>
  <c r="D50" i="37"/>
  <c r="L50" i="37"/>
  <c r="F11" i="37"/>
  <c r="F36" i="37"/>
  <c r="M23" i="38"/>
  <c r="N109" i="38"/>
  <c r="E29" i="38"/>
  <c r="G11" i="37"/>
  <c r="C172" i="19"/>
  <c r="I14" i="36"/>
  <c r="I15" i="36"/>
  <c r="I17" i="36"/>
  <c r="I49" i="37"/>
  <c r="I53" i="37"/>
  <c r="G54" i="37"/>
  <c r="E55" i="37"/>
  <c r="F16" i="37"/>
  <c r="G16" i="37"/>
  <c r="J31" i="37"/>
  <c r="J40" i="37" s="1"/>
  <c r="I36" i="37"/>
  <c r="H29" i="38"/>
  <c r="M11" i="34"/>
  <c r="C12" i="34" s="1"/>
  <c r="N15" i="35"/>
  <c r="E37" i="35" s="1"/>
  <c r="M18" i="34"/>
  <c r="E19" i="34" s="1"/>
  <c r="N16" i="35"/>
  <c r="C38" i="35" s="1"/>
  <c r="P56" i="35"/>
  <c r="C78" i="35" s="1"/>
  <c r="N11" i="35"/>
  <c r="I33" i="35" s="1"/>
  <c r="P55" i="35"/>
  <c r="G77" i="35" s="1"/>
  <c r="K66" i="35"/>
  <c r="F22" i="36"/>
  <c r="I20" i="36"/>
  <c r="J44" i="36"/>
  <c r="D52" i="37"/>
  <c r="N17" i="35"/>
  <c r="N20" i="35"/>
  <c r="F42" i="35" s="1"/>
  <c r="D66" i="35"/>
  <c r="L66" i="35"/>
  <c r="M17" i="37"/>
  <c r="L52" i="37"/>
  <c r="M27" i="38"/>
  <c r="C29" i="38"/>
  <c r="D22" i="35"/>
  <c r="L22" i="35"/>
  <c r="F83" i="33"/>
  <c r="F86" i="33" s="1"/>
  <c r="E66" i="35"/>
  <c r="P64" i="35"/>
  <c r="G86" i="35" s="1"/>
  <c r="I16" i="36"/>
  <c r="I19" i="36"/>
  <c r="H52" i="37"/>
  <c r="M18" i="37"/>
  <c r="M29" i="37"/>
  <c r="M35" i="37"/>
  <c r="D29" i="38"/>
  <c r="P62" i="35"/>
  <c r="E44" i="36"/>
  <c r="C44" i="36"/>
  <c r="K44" i="36"/>
  <c r="I11" i="37"/>
  <c r="M15" i="37"/>
  <c r="G22" i="35"/>
  <c r="N18" i="35"/>
  <c r="L40" i="35" s="1"/>
  <c r="P60" i="35"/>
  <c r="C82" i="35" s="1"/>
  <c r="P63" i="35"/>
  <c r="G85" i="35" s="1"/>
  <c r="H22" i="36"/>
  <c r="J11" i="37"/>
  <c r="J52" i="37"/>
  <c r="C59" i="37"/>
  <c r="K59" i="37"/>
  <c r="C55" i="37"/>
  <c r="N13" i="35"/>
  <c r="C35" i="35" s="1"/>
  <c r="P58" i="35"/>
  <c r="J80" i="35" s="1"/>
  <c r="P61" i="35"/>
  <c r="J83" i="35" s="1"/>
  <c r="I12" i="36"/>
  <c r="G44" i="36"/>
  <c r="H50" i="37"/>
  <c r="C11" i="37"/>
  <c r="K11" i="37"/>
  <c r="G31" i="37"/>
  <c r="G40" i="37" s="1"/>
  <c r="M37" i="37"/>
  <c r="M9" i="38"/>
  <c r="K14" i="38"/>
  <c r="M12" i="38"/>
  <c r="M25" i="38"/>
  <c r="M28" i="38"/>
  <c r="P59" i="35"/>
  <c r="J81" i="35" s="1"/>
  <c r="M19" i="37"/>
  <c r="E22" i="35"/>
  <c r="I66" i="35"/>
  <c r="I26" i="34"/>
  <c r="E27" i="34" s="1"/>
  <c r="N14" i="35"/>
  <c r="F36" i="35" s="1"/>
  <c r="P57" i="35"/>
  <c r="K79" i="35" s="1"/>
  <c r="C22" i="36"/>
  <c r="I11" i="36"/>
  <c r="I44" i="36"/>
  <c r="M9" i="37"/>
  <c r="M13" i="37"/>
  <c r="C16" i="37"/>
  <c r="C57" i="37"/>
  <c r="K16" i="37"/>
  <c r="K57" i="37"/>
  <c r="M38" i="37"/>
  <c r="E57" i="37"/>
  <c r="M10" i="38"/>
  <c r="I29" i="38"/>
  <c r="M26" i="38"/>
  <c r="M32" i="37"/>
  <c r="G50" i="37"/>
  <c r="I52" i="37"/>
  <c r="F53" i="37"/>
  <c r="C54" i="37"/>
  <c r="J57" i="37"/>
  <c r="G58" i="37"/>
  <c r="M30" i="37"/>
  <c r="C36" i="37"/>
  <c r="C52" i="37"/>
  <c r="K52" i="37"/>
  <c r="H53" i="37"/>
  <c r="D57" i="37"/>
  <c r="L57" i="37"/>
  <c r="I58" i="37"/>
  <c r="C66" i="35"/>
  <c r="M12" i="37"/>
  <c r="C50" i="37"/>
  <c r="C58" i="37"/>
  <c r="C14" i="38"/>
  <c r="C53" i="37"/>
  <c r="N19" i="35"/>
  <c r="G41" i="35" s="1"/>
  <c r="F172" i="19"/>
  <c r="D151" i="9"/>
  <c r="C151" i="9"/>
  <c r="G46" i="24"/>
  <c r="E56" i="37" l="1"/>
  <c r="E40" i="37"/>
  <c r="H40" i="37"/>
  <c r="H56" i="37"/>
  <c r="D20" i="37"/>
  <c r="L56" i="37"/>
  <c r="D56" i="37"/>
  <c r="D40" i="37"/>
  <c r="G56" i="37"/>
  <c r="D19" i="34"/>
  <c r="L40" i="37"/>
  <c r="M50" i="37"/>
  <c r="I37" i="35"/>
  <c r="D37" i="35"/>
  <c r="I56" i="37"/>
  <c r="M59" i="37"/>
  <c r="E78" i="35"/>
  <c r="L34" i="35"/>
  <c r="C40" i="37"/>
  <c r="M52" i="37"/>
  <c r="G78" i="35"/>
  <c r="M53" i="37"/>
  <c r="F56" i="37"/>
  <c r="K37" i="35"/>
  <c r="H81" i="35"/>
  <c r="K40" i="37"/>
  <c r="C37" i="35"/>
  <c r="H37" i="35"/>
  <c r="L51" i="37"/>
  <c r="E51" i="37"/>
  <c r="E12" i="34"/>
  <c r="L37" i="35"/>
  <c r="C79" i="35"/>
  <c r="J79" i="35"/>
  <c r="H51" i="37"/>
  <c r="D51" i="37"/>
  <c r="G34" i="35"/>
  <c r="J35" i="35"/>
  <c r="F40" i="37"/>
  <c r="F51" i="37"/>
  <c r="E20" i="37"/>
  <c r="K56" i="37"/>
  <c r="L81" i="35"/>
  <c r="D79" i="35"/>
  <c r="K12" i="34"/>
  <c r="E35" i="35"/>
  <c r="M31" i="37"/>
  <c r="H35" i="35"/>
  <c r="F78" i="35"/>
  <c r="J33" i="35"/>
  <c r="D78" i="35"/>
  <c r="F19" i="34"/>
  <c r="G33" i="35"/>
  <c r="M36" i="37"/>
  <c r="L20" i="37"/>
  <c r="C33" i="35"/>
  <c r="H80" i="35"/>
  <c r="G19" i="34"/>
  <c r="D34" i="35"/>
  <c r="M54" i="37"/>
  <c r="F20" i="37"/>
  <c r="H20" i="37"/>
  <c r="I42" i="35"/>
  <c r="D80" i="35"/>
  <c r="I34" i="35"/>
  <c r="G79" i="35"/>
  <c r="F34" i="35"/>
  <c r="K34" i="35"/>
  <c r="I40" i="37"/>
  <c r="K82" i="35"/>
  <c r="H34" i="35"/>
  <c r="C80" i="35"/>
  <c r="L19" i="34"/>
  <c r="C34" i="35"/>
  <c r="M14" i="38"/>
  <c r="J51" i="37"/>
  <c r="J60" i="37" s="1"/>
  <c r="J34" i="35"/>
  <c r="G42" i="35"/>
  <c r="H19" i="34"/>
  <c r="M49" i="37"/>
  <c r="J42" i="35"/>
  <c r="G20" i="37"/>
  <c r="L86" i="35"/>
  <c r="E42" i="35"/>
  <c r="L41" i="35"/>
  <c r="N22" i="35"/>
  <c r="J44" i="35" s="1"/>
  <c r="I80" i="35"/>
  <c r="C56" i="37"/>
  <c r="M16" i="37"/>
  <c r="K36" i="35"/>
  <c r="K35" i="35"/>
  <c r="D35" i="35"/>
  <c r="I51" i="37"/>
  <c r="I20" i="37"/>
  <c r="J84" i="35"/>
  <c r="H84" i="35"/>
  <c r="G84" i="35"/>
  <c r="I84" i="35"/>
  <c r="H83" i="35"/>
  <c r="G35" i="35"/>
  <c r="D84" i="35"/>
  <c r="D39" i="35"/>
  <c r="C39" i="35"/>
  <c r="K39" i="35"/>
  <c r="I39" i="35"/>
  <c r="L39" i="35"/>
  <c r="F33" i="35"/>
  <c r="E33" i="35"/>
  <c r="G12" i="34"/>
  <c r="H12" i="34"/>
  <c r="D82" i="35"/>
  <c r="I36" i="35"/>
  <c r="H36" i="35"/>
  <c r="K38" i="35"/>
  <c r="C86" i="35"/>
  <c r="D81" i="35"/>
  <c r="C36" i="35"/>
  <c r="I77" i="35"/>
  <c r="J38" i="35"/>
  <c r="G80" i="35"/>
  <c r="H77" i="35"/>
  <c r="L80" i="35"/>
  <c r="G83" i="35"/>
  <c r="E39" i="35"/>
  <c r="L79" i="35"/>
  <c r="J78" i="35"/>
  <c r="I78" i="35"/>
  <c r="H78" i="35"/>
  <c r="L12" i="34"/>
  <c r="G81" i="35"/>
  <c r="L35" i="35"/>
  <c r="E80" i="35"/>
  <c r="E36" i="35"/>
  <c r="L36" i="35"/>
  <c r="D36" i="35"/>
  <c r="J36" i="35"/>
  <c r="I40" i="35"/>
  <c r="H40" i="35"/>
  <c r="G40" i="35"/>
  <c r="E85" i="35"/>
  <c r="L85" i="35"/>
  <c r="K85" i="35"/>
  <c r="F85" i="35"/>
  <c r="D85" i="35"/>
  <c r="C85" i="35"/>
  <c r="E40" i="35"/>
  <c r="K40" i="35"/>
  <c r="J12" i="34"/>
  <c r="L33" i="35"/>
  <c r="J20" i="37"/>
  <c r="D86" i="35"/>
  <c r="D41" i="35"/>
  <c r="H33" i="35"/>
  <c r="K80" i="35"/>
  <c r="G27" i="34"/>
  <c r="G36" i="35"/>
  <c r="K78" i="35"/>
  <c r="I22" i="36"/>
  <c r="F83" i="35"/>
  <c r="K83" i="35"/>
  <c r="C83" i="35"/>
  <c r="L83" i="35"/>
  <c r="I83" i="35"/>
  <c r="D83" i="35"/>
  <c r="J82" i="35"/>
  <c r="G82" i="35"/>
  <c r="E82" i="35"/>
  <c r="M57" i="37"/>
  <c r="I35" i="35"/>
  <c r="G51" i="37"/>
  <c r="I12" i="34"/>
  <c r="G38" i="35"/>
  <c r="L38" i="35"/>
  <c r="D38" i="35"/>
  <c r="F38" i="35"/>
  <c r="C81" i="35"/>
  <c r="K41" i="35"/>
  <c r="F82" i="35"/>
  <c r="F39" i="35"/>
  <c r="D33" i="35"/>
  <c r="E86" i="35"/>
  <c r="K84" i="35"/>
  <c r="F35" i="35"/>
  <c r="E83" i="35"/>
  <c r="H82" i="35"/>
  <c r="K51" i="37"/>
  <c r="K20" i="37"/>
  <c r="C41" i="35"/>
  <c r="I81" i="35"/>
  <c r="M58" i="37"/>
  <c r="I85" i="35"/>
  <c r="I38" i="35"/>
  <c r="I41" i="35"/>
  <c r="H85" i="35"/>
  <c r="C84" i="35"/>
  <c r="J19" i="34"/>
  <c r="I19" i="34"/>
  <c r="D40" i="35"/>
  <c r="F84" i="35"/>
  <c r="J39" i="35"/>
  <c r="K19" i="34"/>
  <c r="F12" i="34"/>
  <c r="F79" i="35"/>
  <c r="E79" i="35"/>
  <c r="J86" i="35"/>
  <c r="I86" i="35"/>
  <c r="H86" i="35"/>
  <c r="C40" i="35"/>
  <c r="F81" i="35"/>
  <c r="E77" i="35"/>
  <c r="C77" i="35"/>
  <c r="L77" i="35"/>
  <c r="K77" i="35"/>
  <c r="F77" i="35"/>
  <c r="D77" i="35"/>
  <c r="F41" i="35"/>
  <c r="E41" i="35"/>
  <c r="H41" i="35"/>
  <c r="D27" i="34"/>
  <c r="F13" i="33"/>
  <c r="C27" i="34"/>
  <c r="H27" i="34"/>
  <c r="F27" i="34"/>
  <c r="H39" i="35"/>
  <c r="D12" i="34"/>
  <c r="H79" i="35"/>
  <c r="F86" i="35"/>
  <c r="H38" i="35"/>
  <c r="P66" i="35"/>
  <c r="E88" i="35" s="1"/>
  <c r="J77" i="35"/>
  <c r="F80" i="35"/>
  <c r="I82" i="35"/>
  <c r="K81" i="35"/>
  <c r="M29" i="38"/>
  <c r="C51" i="37"/>
  <c r="C20" i="37"/>
  <c r="M11" i="37"/>
  <c r="I79" i="35"/>
  <c r="F40" i="35"/>
  <c r="L78" i="35"/>
  <c r="M55" i="37"/>
  <c r="J85" i="35"/>
  <c r="E84" i="35"/>
  <c r="G39" i="35"/>
  <c r="L84" i="35"/>
  <c r="H42" i="35"/>
  <c r="D42" i="35"/>
  <c r="L42" i="35"/>
  <c r="K42" i="35"/>
  <c r="C42" i="35"/>
  <c r="E81" i="35"/>
  <c r="K33" i="35"/>
  <c r="J41" i="35"/>
  <c r="J37" i="35"/>
  <c r="G37" i="35"/>
  <c r="L82" i="35"/>
  <c r="J40" i="35"/>
  <c r="E38" i="35"/>
  <c r="F37" i="35"/>
  <c r="K86" i="35"/>
  <c r="C19" i="34"/>
  <c r="D22" i="24"/>
  <c r="C22" i="24"/>
  <c r="C192" i="24"/>
  <c r="F199" i="24" s="1"/>
  <c r="C121" i="24"/>
  <c r="C117" i="24"/>
  <c r="C89" i="24"/>
  <c r="C82" i="24"/>
  <c r="F81" i="24" s="1"/>
  <c r="D77" i="24"/>
  <c r="G76" i="24" s="1"/>
  <c r="C77" i="24"/>
  <c r="F73" i="24" s="1"/>
  <c r="G75" i="24"/>
  <c r="G73" i="24"/>
  <c r="G71" i="24"/>
  <c r="G69" i="24"/>
  <c r="G65" i="24"/>
  <c r="G21" i="24"/>
  <c r="G16" i="24"/>
  <c r="G11" i="24"/>
  <c r="D402" i="19"/>
  <c r="C402" i="19"/>
  <c r="C382" i="9"/>
  <c r="D366" i="19"/>
  <c r="G354" i="19" s="1"/>
  <c r="C366" i="19"/>
  <c r="F354" i="19" s="1"/>
  <c r="D346" i="9"/>
  <c r="C346" i="9"/>
  <c r="C585" i="9"/>
  <c r="D585" i="9"/>
  <c r="D634" i="19"/>
  <c r="C634" i="19"/>
  <c r="F293" i="8"/>
  <c r="G293" i="8"/>
  <c r="F295" i="8"/>
  <c r="F307" i="8"/>
  <c r="G60" i="37" l="1"/>
  <c r="E60" i="37"/>
  <c r="H60" i="37"/>
  <c r="L60" i="37"/>
  <c r="D60" i="37"/>
  <c r="G44" i="35"/>
  <c r="I60" i="37"/>
  <c r="H44" i="35"/>
  <c r="L44" i="35"/>
  <c r="I44" i="35"/>
  <c r="M40" i="37"/>
  <c r="F60" i="37"/>
  <c r="E44" i="35"/>
  <c r="D44" i="35"/>
  <c r="K60" i="37"/>
  <c r="M56" i="37"/>
  <c r="C44" i="35"/>
  <c r="F44" i="35"/>
  <c r="K44" i="35"/>
  <c r="M12" i="34"/>
  <c r="M19" i="34"/>
  <c r="G67" i="24"/>
  <c r="C60" i="37"/>
  <c r="L88" i="35"/>
  <c r="I27" i="34"/>
  <c r="F27" i="33"/>
  <c r="C105" i="33" s="1"/>
  <c r="K88" i="35"/>
  <c r="G88" i="35"/>
  <c r="H88" i="35"/>
  <c r="F88" i="35"/>
  <c r="J88" i="35"/>
  <c r="M51" i="37"/>
  <c r="M20" i="37"/>
  <c r="I88" i="35"/>
  <c r="D88" i="35"/>
  <c r="C88" i="35"/>
  <c r="F66" i="24"/>
  <c r="F80" i="24"/>
  <c r="F82" i="24" s="1"/>
  <c r="G22" i="24"/>
  <c r="G63" i="24"/>
  <c r="F69" i="24"/>
  <c r="F74" i="24"/>
  <c r="F79" i="24"/>
  <c r="F63" i="24"/>
  <c r="F68" i="24"/>
  <c r="F71" i="24"/>
  <c r="F76" i="24"/>
  <c r="F190" i="24"/>
  <c r="F64" i="24"/>
  <c r="F67" i="24"/>
  <c r="F72" i="24"/>
  <c r="F75" i="24"/>
  <c r="F188" i="24"/>
  <c r="F193" i="24"/>
  <c r="F62" i="24"/>
  <c r="F65" i="24"/>
  <c r="F70"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M60" i="37" l="1"/>
  <c r="C211" i="19"/>
  <c r="C445" i="19"/>
  <c r="F346" i="19"/>
  <c r="F367" i="19"/>
  <c r="F331" i="19"/>
  <c r="G342" i="19"/>
  <c r="G367" i="19"/>
  <c r="F192" i="24"/>
  <c r="F77" i="24"/>
  <c r="G77" i="24"/>
  <c r="G366" i="19"/>
  <c r="F366" i="19"/>
  <c r="F378" i="19"/>
  <c r="F379" i="19"/>
  <c r="G635" i="19"/>
  <c r="G634" i="19"/>
  <c r="G620" i="9"/>
  <c r="G621" i="9"/>
  <c r="G619" i="9"/>
  <c r="G622" i="9"/>
  <c r="G618" i="9"/>
  <c r="G386" i="9" l="1"/>
  <c r="G390" i="9"/>
  <c r="G387" i="9"/>
  <c r="G384" i="9"/>
  <c r="G388" i="9"/>
  <c r="G392" i="9"/>
  <c r="G383" i="9"/>
  <c r="G391" i="9"/>
  <c r="G385" i="9"/>
  <c r="G389" i="9"/>
  <c r="G393" i="9"/>
  <c r="G403" i="19"/>
  <c r="G402" i="19"/>
  <c r="G404" i="19"/>
  <c r="D26" i="22"/>
  <c r="E26" i="22"/>
  <c r="F26" i="22"/>
  <c r="G26" i="22"/>
  <c r="C26" i="22"/>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D372" i="9"/>
  <c r="G370" i="9" s="1"/>
  <c r="C372" i="9"/>
  <c r="F368" i="9" s="1"/>
  <c r="D365" i="9"/>
  <c r="G360" i="9" s="1"/>
  <c r="C365" i="9"/>
  <c r="F359" i="9" s="1"/>
  <c r="D328" i="9"/>
  <c r="C328" i="9"/>
  <c r="F370" i="9" l="1"/>
  <c r="F349" i="19"/>
  <c r="G320" i="9"/>
  <c r="G313" i="9"/>
  <c r="G317" i="9"/>
  <c r="G321" i="9"/>
  <c r="G322" i="9"/>
  <c r="G326" i="9"/>
  <c r="G315" i="9"/>
  <c r="G312" i="9"/>
  <c r="G325" i="9"/>
  <c r="G314" i="9"/>
  <c r="G318" i="9"/>
  <c r="G323" i="9"/>
  <c r="G327" i="9"/>
  <c r="G311" i="9"/>
  <c r="G319" i="9"/>
  <c r="G310" i="9"/>
  <c r="G324" i="9"/>
  <c r="G316" i="9"/>
  <c r="F312" i="9"/>
  <c r="F313" i="9"/>
  <c r="F322" i="9"/>
  <c r="F314" i="9"/>
  <c r="F318" i="9"/>
  <c r="F320" i="9"/>
  <c r="F325" i="9"/>
  <c r="F317" i="9"/>
  <c r="F321" i="9"/>
  <c r="F323" i="9"/>
  <c r="F327" i="9"/>
  <c r="F311" i="9"/>
  <c r="F315" i="9"/>
  <c r="F319" i="9"/>
  <c r="F324" i="9"/>
  <c r="F316" i="9"/>
  <c r="F310" i="9"/>
  <c r="F326" i="9"/>
  <c r="F326" i="19"/>
  <c r="F577" i="19"/>
  <c r="G349" i="1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l="1"/>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l="1"/>
  <c r="F567" i="9"/>
  <c r="G567" i="9"/>
  <c r="D544" i="9" l="1"/>
  <c r="C544" i="9"/>
  <c r="D305" i="9"/>
  <c r="C305" i="9"/>
  <c r="C29" i="19"/>
  <c r="F28" i="19" s="1"/>
  <c r="F28" i="9"/>
  <c r="G17" i="22" s="1"/>
  <c r="C18"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D295" i="8"/>
  <c r="C295" i="8"/>
  <c r="D291" i="8"/>
  <c r="C293" i="8"/>
  <c r="D293" i="8"/>
  <c r="C307" i="8"/>
  <c r="C291" i="8"/>
  <c r="D307" i="8"/>
  <c r="C179" i="8" l="1"/>
  <c r="C56" i="8" s="1"/>
  <c r="F10" i="33" s="1"/>
  <c r="C288" i="8"/>
  <c r="D167" i="8"/>
  <c r="F20" i="33" l="1"/>
  <c r="F8" i="33"/>
  <c r="F11" i="33"/>
  <c r="F176" i="8"/>
  <c r="F177" i="8"/>
  <c r="G166" i="8"/>
  <c r="F44" i="33" s="1"/>
  <c r="G165" i="8"/>
  <c r="F43" i="33" s="1"/>
  <c r="G164" i="8"/>
  <c r="F42" i="33" s="1"/>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D487" i="9"/>
  <c r="G492" i="9" s="1"/>
  <c r="C487" i="9"/>
  <c r="F488" i="9" s="1"/>
  <c r="D465" i="9"/>
  <c r="G470" i="9" s="1"/>
  <c r="C465" i="9"/>
  <c r="F470" i="9" s="1"/>
  <c r="D452" i="9"/>
  <c r="C452" i="9"/>
  <c r="D249" i="9"/>
  <c r="G247" i="9" s="1"/>
  <c r="C249" i="9"/>
  <c r="D227" i="9"/>
  <c r="G228" i="9" s="1"/>
  <c r="C227" i="9"/>
  <c r="F219" i="9" s="1"/>
  <c r="D214" i="9"/>
  <c r="C214" i="9"/>
  <c r="F76" i="9"/>
  <c r="D76" i="9"/>
  <c r="C76" i="9"/>
  <c r="F72" i="9"/>
  <c r="D72" i="9"/>
  <c r="C72" i="9"/>
  <c r="C15" i="9"/>
  <c r="F17" i="22" s="1"/>
  <c r="C304" i="8"/>
  <c r="C303" i="8"/>
  <c r="C302" i="8"/>
  <c r="C298" i="8"/>
  <c r="C297" i="8"/>
  <c r="C296" i="8"/>
  <c r="C292" i="8"/>
  <c r="C289" i="8"/>
  <c r="C220" i="8"/>
  <c r="C167" i="8"/>
  <c r="D157" i="8"/>
  <c r="C157" i="8"/>
  <c r="D131" i="8"/>
  <c r="C131" i="8"/>
  <c r="D100" i="8"/>
  <c r="C100" i="8"/>
  <c r="D77" i="8"/>
  <c r="G80" i="8" s="1"/>
  <c r="C77" i="8"/>
  <c r="C39" i="8" s="1"/>
  <c r="C187" i="9" l="1"/>
  <c r="F428" i="9"/>
  <c r="C425" i="9"/>
  <c r="C53" i="8"/>
  <c r="C58" i="8" s="1"/>
  <c r="F63" i="8" s="1"/>
  <c r="C38" i="8"/>
  <c r="G227" i="8"/>
  <c r="G223" i="8"/>
  <c r="G218" i="8"/>
  <c r="G226" i="8"/>
  <c r="G222" i="8"/>
  <c r="G217" i="8"/>
  <c r="G224" i="8"/>
  <c r="G225" i="8"/>
  <c r="G221" i="8"/>
  <c r="G219" i="8"/>
  <c r="G144" i="8"/>
  <c r="F45" i="33" s="1"/>
  <c r="G148" i="8"/>
  <c r="G152" i="8"/>
  <c r="G156" i="8"/>
  <c r="G161" i="8"/>
  <c r="G142" i="8"/>
  <c r="G150" i="8"/>
  <c r="G154" i="8"/>
  <c r="G159" i="8"/>
  <c r="G145" i="8"/>
  <c r="G149" i="8"/>
  <c r="G153" i="8"/>
  <c r="G158" i="8"/>
  <c r="G162" i="8"/>
  <c r="G143" i="8"/>
  <c r="G147" i="8"/>
  <c r="G151" i="8"/>
  <c r="G155" i="8"/>
  <c r="G160" i="8"/>
  <c r="G146" i="8"/>
  <c r="F127" i="8"/>
  <c r="F136" i="8"/>
  <c r="F128" i="8"/>
  <c r="F123" i="8"/>
  <c r="F121" i="8"/>
  <c r="F129" i="8"/>
  <c r="F122" i="8"/>
  <c r="F130" i="8"/>
  <c r="F117" i="8"/>
  <c r="F132" i="8"/>
  <c r="F118" i="8"/>
  <c r="F124" i="8"/>
  <c r="F133" i="8"/>
  <c r="F119" i="8"/>
  <c r="F125" i="8"/>
  <c r="F134" i="8"/>
  <c r="F120" i="8"/>
  <c r="F126" i="8"/>
  <c r="F135" i="8"/>
  <c r="F145" i="8"/>
  <c r="F149" i="8"/>
  <c r="F153" i="8"/>
  <c r="F158" i="8"/>
  <c r="F162" i="8"/>
  <c r="F160" i="8"/>
  <c r="F142" i="8"/>
  <c r="F146" i="8"/>
  <c r="F150" i="8"/>
  <c r="F154" i="8"/>
  <c r="F159" i="8"/>
  <c r="F143" i="8"/>
  <c r="F147" i="8"/>
  <c r="F151" i="8"/>
  <c r="F155" i="8"/>
  <c r="F144" i="8"/>
  <c r="F148" i="8"/>
  <c r="F152" i="8"/>
  <c r="F156" i="8"/>
  <c r="F161" i="8"/>
  <c r="F198" i="8"/>
  <c r="F208" i="8"/>
  <c r="F206" i="8"/>
  <c r="G126" i="8"/>
  <c r="F47" i="33" s="1"/>
  <c r="G133" i="8"/>
  <c r="G123" i="8"/>
  <c r="G124" i="8"/>
  <c r="G132" i="8"/>
  <c r="G121" i="8"/>
  <c r="G127" i="8"/>
  <c r="G134" i="8"/>
  <c r="G122" i="8"/>
  <c r="G128" i="8"/>
  <c r="G135" i="8"/>
  <c r="G129" i="8"/>
  <c r="G136" i="8"/>
  <c r="G130" i="8"/>
  <c r="G125" i="8"/>
  <c r="G117" i="8"/>
  <c r="G118" i="8"/>
  <c r="G120" i="8"/>
  <c r="G119" i="8"/>
  <c r="F36" i="10"/>
  <c r="F34" i="24"/>
  <c r="F38" i="24"/>
  <c r="F42" i="24"/>
  <c r="F31" i="24"/>
  <c r="F35" i="24"/>
  <c r="F39" i="24"/>
  <c r="F43" i="24"/>
  <c r="F11" i="24"/>
  <c r="F32" i="24"/>
  <c r="F36" i="24"/>
  <c r="F40" i="24"/>
  <c r="F44" i="24"/>
  <c r="F33" i="24"/>
  <c r="F37" i="24"/>
  <c r="F41" i="24"/>
  <c r="F45" i="24"/>
  <c r="F21" i="24"/>
  <c r="F16" i="24"/>
  <c r="G450" i="9"/>
  <c r="G428" i="9"/>
  <c r="F252" i="9"/>
  <c r="F241" i="9"/>
  <c r="G126" i="11"/>
  <c r="F16" i="19"/>
  <c r="F17" i="19"/>
  <c r="F15" i="19"/>
  <c r="G134" i="11"/>
  <c r="G136" i="11"/>
  <c r="G124" i="11"/>
  <c r="F153" i="11"/>
  <c r="G171" i="11"/>
  <c r="F440" i="9"/>
  <c r="F436" i="9"/>
  <c r="G120" i="11"/>
  <c r="G128" i="11"/>
  <c r="G138" i="11"/>
  <c r="G122" i="11"/>
  <c r="G130" i="11"/>
  <c r="G142" i="11"/>
  <c r="F99" i="8"/>
  <c r="F95" i="8"/>
  <c r="F98" i="8"/>
  <c r="F94" i="8"/>
  <c r="F97" i="8"/>
  <c r="F96" i="8"/>
  <c r="F141" i="8"/>
  <c r="F140" i="8"/>
  <c r="F139" i="8"/>
  <c r="F138"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41" i="8"/>
  <c r="G139" i="8"/>
  <c r="G140" i="8"/>
  <c r="G138" i="8"/>
  <c r="F46" i="33" s="1"/>
  <c r="G114" i="8"/>
  <c r="G113" i="8"/>
  <c r="G116" i="8"/>
  <c r="G112" i="8"/>
  <c r="G115" i="8"/>
  <c r="F116" i="8"/>
  <c r="F114" i="8"/>
  <c r="F115" i="8"/>
  <c r="F113" i="8"/>
  <c r="F112" i="8"/>
  <c r="G103" i="8"/>
  <c r="G99" i="8"/>
  <c r="G95" i="8"/>
  <c r="G98" i="8"/>
  <c r="G94" i="8"/>
  <c r="G97" i="8"/>
  <c r="G93" i="8"/>
  <c r="G96" i="8"/>
  <c r="F93" i="8"/>
  <c r="F179" i="8"/>
  <c r="F149" i="10"/>
  <c r="G25" i="10"/>
  <c r="G28" i="10"/>
  <c r="G32" i="10"/>
  <c r="F33" i="10"/>
  <c r="G24" i="10"/>
  <c r="F29" i="10"/>
  <c r="G33" i="10"/>
  <c r="F25" i="10"/>
  <c r="G29" i="10"/>
  <c r="G36" i="10"/>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F26" i="9"/>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F60" i="8" l="1"/>
  <c r="F62" i="8"/>
  <c r="G220" i="8"/>
  <c r="F57" i="8"/>
  <c r="F56" i="8"/>
  <c r="F54" i="8"/>
  <c r="F53" i="8"/>
  <c r="F61" i="8"/>
  <c r="F59" i="8"/>
  <c r="F55" i="8"/>
  <c r="F64" i="8"/>
  <c r="F131" i="8"/>
  <c r="C47" i="8"/>
  <c r="D45" i="8"/>
  <c r="F227" i="8"/>
  <c r="F223" i="8"/>
  <c r="F218" i="8"/>
  <c r="F224" i="8"/>
  <c r="F226" i="8"/>
  <c r="F222" i="8"/>
  <c r="F217" i="8"/>
  <c r="F225" i="8"/>
  <c r="F221" i="8"/>
  <c r="F219" i="8"/>
  <c r="G157" i="8"/>
  <c r="F157" i="8"/>
  <c r="F209" i="8"/>
  <c r="G131" i="8"/>
  <c r="F46" i="24"/>
  <c r="F22" i="24"/>
  <c r="F18" i="19"/>
  <c r="G144" i="11"/>
  <c r="F167" i="8"/>
  <c r="F152" i="10"/>
  <c r="F77" i="8"/>
  <c r="F100" i="8"/>
  <c r="G214" i="9"/>
  <c r="F42" i="10"/>
  <c r="G37" i="10"/>
  <c r="F144" i="11"/>
  <c r="G157" i="11"/>
  <c r="F179" i="11"/>
  <c r="F157" i="11"/>
  <c r="G179" i="11"/>
  <c r="G100" i="8"/>
  <c r="F37" i="10"/>
  <c r="G452" i="9"/>
  <c r="G249" i="9"/>
  <c r="G465" i="9"/>
  <c r="G227" i="9"/>
  <c r="F15" i="9"/>
  <c r="F249" i="9"/>
  <c r="F452" i="9"/>
  <c r="F465" i="9"/>
  <c r="G487" i="9"/>
  <c r="F487" i="9"/>
  <c r="F227" i="9"/>
  <c r="G77" i="8"/>
  <c r="F214" i="9"/>
  <c r="F58" i="8" l="1"/>
  <c r="F220" i="8"/>
  <c r="G503" i="19"/>
  <c r="G504" i="19"/>
  <c r="G505" i="19"/>
  <c r="G500" i="19"/>
  <c r="G506" i="19"/>
  <c r="G502" i="19"/>
  <c r="G501" i="19"/>
  <c r="G499" i="19"/>
  <c r="G507" i="19" l="1"/>
  <c r="F503" i="19"/>
  <c r="F500" i="19"/>
  <c r="F506" i="19"/>
  <c r="F504" i="19"/>
  <c r="F502" i="19"/>
  <c r="F501" i="19"/>
  <c r="F505" i="19"/>
  <c r="F499" i="19"/>
  <c r="F507"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F585" i="9" l="1"/>
  <c r="G585"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<sst xmlns="http://schemas.openxmlformats.org/spreadsheetml/2006/main" count="18901" uniqueCount="3629">
  <si>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</si>
  <si>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</si>
  <si>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</si>
  <si>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</si>
  <si>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</si>
  <si>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</si>
  <si>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</si>
  <si>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</si>
  <si>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</si>
  <si>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</si>
  <si>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</si>
  <si>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</si>
  <si>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</si>
  <si>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</si>
  <si>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</si>
  <si>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</si>
  <si>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</si>
  <si>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</si>
  <si>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</si>
  <si>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</si>
  <si>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</si>
  <si>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</si>
  <si>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</si>
  <si>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</si>
  <si>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</si>
  <si>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</si>
  <si>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</si>
  <si>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</si>
  <si>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</si>
  <si>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</si>
  <si>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</si>
  <si>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</si>
  <si>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</si>
  <si>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</si>
  <si>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</si>
  <si>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</si>
  <si>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</si>
  <si>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</si>
  <si>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</si>
  <si>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</si>
  <si>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</si>
  <si>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</si>
  <si>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</si>
  <si>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</si>
  <si>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</si>
  <si>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</si>
  <si>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</si>
  <si>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</si>
  <si>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</si>
  <si>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</si>
  <si>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</si>
  <si>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</si>
  <si>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</si>
  <si>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</si>
  <si>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</si>
  <si>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</si>
  <si>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</si>
  <si>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</si>
  <si>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</si>
  <si>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</si>
  <si>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</si>
  <si>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</si>
  <si>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</si>
  <si>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</si>
  <si>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</si>
  <si>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</si>
  <si>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</si>
  <si>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</si>
  <si>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</si>
  <si>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</si>
  <si>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</si>
  <si>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</si>
  <si>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</si>
  <si>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</si>
  <si>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</si>
  <si>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</si>
  <si>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</si>
  <si>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</si>
  <si>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</si>
  <si>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</si>
  <si>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</si>
  <si>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</si>
  <si>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</si>
  <si>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</si>
  <si>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</si>
  <si>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</si>
  <si>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</si>
  <si>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</si>
  <si>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</si>
  <si>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</si>
  <si>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</si>
  <si>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</si>
  <si>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</si>
  <si>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</si>
  <si>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</si>
  <si>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</si>
  <si>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</si>
  <si>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</si>
  <si>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</si>
  <si>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</si>
  <si>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</si>
  <si>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</si>
  <si>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</si>
  <si>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</si>
  <si>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</si>
  <si>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</si>
  <si>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</si>
  <si>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</si>
  <si>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</si>
  <si>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</si>
  <si>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</si>
  <si>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</si>
  <si>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</si>
  <si>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</si>
  <si>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</si>
  <si>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</si>
  <si>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</si>
  <si>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</si>
  <si>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</si>
  <si>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</si>
  <si>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</si>
  <si>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</si>
  <si>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</si>
  <si>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</si>
  <si>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</si>
  <si>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</si>
  <si>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</si>
  <si>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</si>
  <si>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</si>
  <si>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</si>
  <si>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</si>
  <si>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</si>
  <si>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</si>
  <si>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</si>
  <si>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</si>
  <si>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</si>
  <si>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</si>
  <si>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</si>
  <si>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</si>
  <si>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</si>
  <si>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</si>
  <si>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</si>
  <si>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</si>
  <si>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</si>
  <si>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</si>
  <si>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</si>
  <si>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</si>
  <si>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</si>
  <si>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</si>
  <si>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</si>
  <si>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</si>
  <si>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</si>
  <si>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</si>
  <si>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</si>
  <si>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</si>
  <si>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</si>
  <si>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</si>
  <si>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</si>
  <si>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</si>
  <si>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</si>
  <si>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</si>
  <si>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</si>
  <si>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</si>
  <si>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</si>
  <si>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</si>
  <si>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</si>
  <si>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</si>
  <si>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</si>
  <si>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</si>
  <si>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</si>
  <si>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</si>
  <si>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</si>
  <si>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</si>
  <si>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</si>
  <si>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</si>
  <si>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</si>
  <si>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</si>
  <si>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</si>
  <si>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</si>
  <si>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</si>
  <si>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</si>
  <si>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</si>
  <si>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</si>
  <si>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</si>
  <si>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</si>
  <si>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</si>
  <si>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</si>
  <si>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</si>
  <si>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</si>
  <si>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</si>
  <si>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</si>
  <si>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</si>
  <si>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</si>
  <si>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</si>
  <si>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</si>
  <si>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</si>
  <si>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</si>
  <si>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</si>
  <si>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</si>
  <si>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</si>
  <si>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</si>
  <si>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</si>
  <si>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</si>
  <si>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</si>
  <si>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</si>
  <si>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</si>
  <si>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</si>
  <si>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</si>
  <si>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</si>
  <si>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</si>
  <si>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</si>
  <si>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</si>
  <si>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</si>
  <si>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</si>
  <si>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</si>
  <si>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</si>
  <si>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</si>
  <si>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</si>
  <si>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</si>
  <si>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</si>
  <si>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</si>
  <si>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</si>
  <si>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</si>
  <si>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</si>
  <si>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</si>
  <si>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</si>
  <si>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</si>
  <si>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</si>
  <si>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</si>
  <si>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</si>
  <si>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</si>
  <si>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</si>
  <si>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</si>
  <si>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</si>
  <si>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</si>
  <si>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</si>
  <si>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</si>
  <si>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</si>
  <si>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</si>
  <si>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</si>
  <si>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</si>
  <si>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</si>
  <si>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</si>
  <si>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</si>
  <si>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</si>
  <si>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</si>
  <si>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</si>
  <si>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</si>
  <si>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</si>
  <si>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</si>
  <si>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</si>
  <si>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</si>
  <si>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</si>
  <si>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</si>
  <si>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</si>
  <si>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</si>
  <si>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</si>
  <si>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</si>
  <si>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</si>
  <si>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</si>
  <si>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</si>
  <si>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</si>
  <si>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</si>
  <si>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</si>
  <si>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</si>
  <si>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</si>
  <si>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</si>
  <si>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</si>
  <si>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</si>
  <si>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</si>
  <si>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</si>
  <si>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</si>
  <si>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</si>
  <si>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</si>
  <si>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</si>
  <si>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</si>
  <si>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</si>
  <si>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</si>
  <si>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</si>
  <si>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</si>
  <si>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</si>
  <si>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</si>
  <si>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</si>
  <si>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</si>
  <si>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</si>
  <si>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</si>
  <si>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</si>
  <si>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</si>
  <si>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</si>
  <si>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</si>
  <si>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</si>
  <si>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</si>
  <si>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</si>
  <si>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</si>
  <si>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</si>
  <si>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</si>
  <si>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</si>
  <si>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</si>
  <si>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</si>
  <si>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</si>
  <si>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</si>
  <si>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</si>
  <si>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</si>
  <si>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</si>
  <si>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</si>
  <si>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</si>
  <si>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</si>
  <si>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</si>
  <si>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</si>
  <si>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</si>
  <si>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</si>
  <si>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</si>
  <si>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</si>
  <si>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</si>
  <si>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</si>
  <si>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</si>
  <si>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</si>
  <si>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</si>
  <si>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</si>
  <si>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</si>
  <si>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</si>
  <si>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</si>
  <si>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</si>
  <si>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</si>
  <si>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</si>
  <si>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</si>
  <si>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</si>
  <si>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</si>
  <si>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</si>
  <si>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</si>
  <si>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</si>
  <si>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</si>
  <si>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</si>
  <si>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</si>
  <si>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</si>
  <si>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</si>
  <si>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</si>
  <si>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</si>
  <si>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</si>
  <si>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</si>
  <si>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</si>
  <si>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</si>
  <si>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</si>
  <si>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</si>
  <si>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</si>
  <si>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</si>
  <si>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</si>
  <si>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</si>
  <si>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</si>
  <si>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</si>
  <si>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</si>
  <si>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</si>
  <si>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</si>
  <si>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</si>
  <si>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</si>
  <si>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</si>
  <si>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</si>
  <si>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</si>
  <si>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</si>
  <si>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</si>
  <si>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</si>
  <si>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</si>
  <si>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</si>
  <si>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</si>
  <si>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</si>
  <si>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</si>
  <si>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</si>
  <si>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</si>
  <si>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</si>
  <si>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</si>
  <si>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</si>
  <si>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</si>
  <si>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</si>
  <si>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</si>
  <si>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</si>
  <si>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</si>
  <si>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</si>
  <si>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</si>
  <si>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</si>
  <si>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</si>
  <si>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</si>
  <si>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</si>
  <si>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</si>
  <si>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</si>
  <si>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</si>
  <si>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</si>
  <si>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</si>
  <si>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</si>
  <si>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</si>
  <si>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</si>
  <si>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</si>
  <si>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</si>
  <si>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</si>
  <si>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</si>
  <si>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</si>
  <si>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</si>
  <si>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</si>
  <si>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</si>
  <si>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</si>
  <si>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</si>
  <si>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</si>
  <si>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</si>
  <si>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</si>
  <si>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</si>
  <si>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</si>
  <si>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</si>
  <si>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</si>
  <si>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</si>
  <si>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</si>
  <si>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</si>
  <si>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</si>
  <si>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</si>
  <si>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</si>
  <si>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</si>
  <si>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</si>
  <si>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</si>
  <si>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</si>
  <si>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</si>
  <si>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</si>
  <si>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</si>
  <si>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</si>
  <si>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</si>
  <si>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</si>
  <si>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</si>
  <si>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</si>
  <si>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</si>
  <si>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</si>
  <si>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</si>
  <si>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</si>
  <si>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</si>
  <si>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</si>
  <si>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</si>
  <si>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</si>
  <si>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</si>
  <si>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</si>
  <si>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</si>
  <si>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</si>
  <si>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</si>
  <si>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</si>
  <si>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</si>
  <si>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</si>
  <si>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</si>
  <si>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</si>
  <si>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</si>
  <si>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</si>
  <si>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</si>
  <si>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</si>
  <si>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</si>
  <si>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</si>
  <si>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</si>
  <si>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</si>
  <si>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</si>
  <si>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</si>
  <si>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</si>
  <si>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</si>
  <si>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</si>
  <si>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</si>
  <si>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</si>
  <si>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</si>
  <si>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</si>
  <si>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</si>
  <si>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</si>
  <si>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</si>
  <si>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</si>
  <si>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</si>
  <si>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</si>
  <si>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</si>
  <si>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</si>
  <si>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</si>
  <si>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</si>
  <si>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</si>
  <si>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</si>
  <si>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</si>
  <si>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</si>
  <si>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</si>
  <si>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</si>
  <si>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</si>
  <si>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</si>
  <si>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</si>
  <si>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</si>
  <si>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</si>
  <si>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</si>
  <si>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</si>
  <si>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</si>
  <si>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</si>
  <si>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</si>
  <si>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</si>
  <si>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</si>
  <si>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</si>
  <si>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</si>
  <si>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</si>
  <si>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</si>
  <si>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</si>
  <si>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</si>
  <si>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</si>
  <si>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</si>
  <si>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</si>
  <si>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</si>
  <si>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</si>
  <si>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</si>
  <si>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</si>
  <si>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</si>
  <si>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</si>
  <si>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</si>
  <si>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</si>
  <si>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</si>
  <si>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</si>
  <si>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</si>
  <si>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</si>
  <si>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</si>
  <si>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</si>
  <si>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</si>
  <si>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</si>
  <si>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</si>
  <si>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</si>
  <si>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</si>
  <si>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</si>
  <si>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</si>
  <si>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</si>
  <si>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</si>
  <si>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</si>
  <si>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</si>
  <si>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</si>
  <si>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</si>
  <si>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</si>
  <si>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</si>
  <si>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</si>
  <si>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</si>
  <si>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</si>
  <si>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</si>
  <si>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</si>
  <si>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</si>
  <si>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</si>
  <si>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</si>
  <si>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</si>
  <si>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</si>
  <si>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</si>
  <si>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</si>
  <si>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</si>
  <si>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</si>
  <si>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</si>
  <si>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</si>
  <si>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</si>
  <si>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</si>
  <si>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</si>
  <si>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</si>
  <si>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</si>
  <si>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</si>
  <si>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</si>
  <si>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</si>
  <si>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</si>
  <si>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</si>
  <si>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</si>
  <si>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</si>
  <si>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</si>
  <si>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</si>
  <si>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</si>
  <si>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</si>
  <si>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</si>
  <si>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</si>
  <si>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</si>
  <si>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</si>
  <si>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</si>
  <si>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</si>
  <si>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</si>
  <si>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</si>
  <si>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</si>
  <si>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</si>
  <si>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</si>
  <si>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</si>
  <si>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</si>
  <si>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</si>
  <si>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</si>
  <si>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</si>
  <si>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</si>
  <si>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</si>
  <si>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</si>
  <si>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</si>
  <si>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</si>
  <si>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</si>
  <si>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</si>
  <si>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</si>
  <si>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</si>
  <si>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</si>
  <si>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</si>
  <si>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</si>
  <si>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</si>
  <si>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</si>
  <si>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</si>
  <si>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</si>
  <si>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</si>
  <si>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</si>
  <si>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</si>
  <si>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</si>
  <si>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</si>
  <si>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</si>
  <si>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</si>
  <si>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</si>
  <si>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</si>
  <si>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</si>
  <si>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</si>
  <si>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</si>
  <si>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</si>
  <si>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</si>
  <si>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</si>
  <si>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</si>
  <si>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</si>
  <si>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</si>
  <si>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</si>
  <si>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</si>
  <si>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</si>
  <si>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</si>
  <si>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</si>
  <si>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</si>
  <si>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</si>
  <si>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</si>
  <si>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</si>
  <si>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</si>
  <si>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</si>
  <si>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</si>
  <si>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</si>
  <si>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</si>
  <si>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</si>
  <si>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</si>
  <si>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</si>
  <si>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</si>
  <si>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</si>
  <si>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</si>
  <si>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</si>
  <si>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</si>
  <si>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</si>
  <si>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</si>
  <si>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</si>
  <si>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</si>
  <si>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</si>
  <si>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</si>
  <si>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</si>
  <si>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</si>
  <si>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</si>
  <si>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</si>
  <si>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</si>
  <si>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</si>
  <si>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</si>
  <si>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</si>
  <si>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</si>
  <si>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</si>
  <si>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</si>
  <si>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</si>
  <si>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</si>
  <si>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</si>
  <si>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</si>
  <si>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</si>
  <si>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</si>
  <si>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</si>
  <si>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</si>
  <si>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</si>
  <si>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</si>
  <si>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</si>
  <si>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</si>
  <si>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</si>
  <si>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</si>
  <si>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</si>
  <si>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</si>
  <si>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</si>
  <si>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</si>
  <si>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</si>
  <si>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</si>
  <si>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</si>
  <si>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</si>
  <si>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</si>
  <si>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</si>
  <si>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</si>
  <si>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</si>
  <si>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</si>
  <si>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</si>
  <si>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</si>
  <si>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</si>
  <si>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</si>
  <si>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</si>
  <si>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</si>
  <si>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</si>
  <si>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</si>
  <si>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</si>
  <si>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</si>
  <si>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</si>
  <si>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</si>
  <si>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</si>
  <si>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</si>
  <si>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</si>
  <si>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</si>
  <si>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</si>
  <si>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</si>
  <si>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</si>
  <si>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</si>
  <si>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</si>
  <si>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</si>
  <si>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</si>
  <si>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</si>
  <si>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</si>
  <si>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</si>
  <si>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</si>
  <si>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</si>
  <si>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</si>
  <si>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</si>
  <si>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</si>
  <si>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</si>
  <si>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</si>
  <si>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</si>
  <si>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</si>
  <si>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</si>
  <si>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</si>
  <si>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</si>
  <si>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</si>
  <si>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</si>
  <si>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</si>
  <si>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</si>
  <si>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</si>
  <si>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</si>
  <si>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</si>
  <si>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</si>
  <si>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</si>
  <si>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</si>
  <si>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</si>
  <si>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</si>
  <si>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</si>
  <si>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</si>
  <si>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</si>
  <si>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</si>
  <si>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</si>
  <si>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</si>
  <si>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</si>
  <si>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</si>
  <si>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</si>
  <si>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</si>
  <si>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</si>
  <si>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</si>
  <si>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</si>
  <si>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</si>
  <si>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</si>
  <si>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</si>
  <si>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</si>
  <si>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</si>
  <si>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</si>
  <si>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</si>
  <si>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</si>
  <si>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</si>
  <si>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</si>
  <si>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</si>
  <si>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</si>
  <si>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</si>
  <si>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</si>
  <si>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</si>
  <si>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</si>
  <si>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</si>
  <si>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</si>
  <si>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</si>
  <si>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</si>
  <si>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</si>
  <si>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</si>
  <si>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</si>
  <si>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</si>
  <si>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</si>
  <si>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</si>
  <si>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</si>
  <si>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</si>
  <si>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</si>
  <si>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</si>
  <si>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</si>
  <si>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</si>
  <si>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</si>
  <si>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</si>
  <si>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</si>
  <si>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</si>
  <si>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</si>
  <si>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</si>
  <si>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</si>
  <si>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</si>
  <si>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</si>
  <si>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</si>
  <si>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</si>
  <si>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</si>
  <si>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</si>
  <si>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</si>
  <si>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</si>
  <si>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</si>
  <si>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</si>
  <si>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</si>
  <si>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</si>
  <si>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</si>
  <si>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</si>
  <si>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</si>
  <si>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</si>
  <si>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</si>
  <si>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</si>
  <si>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</si>
  <si>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</si>
  <si>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</si>
  <si>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</si>
  <si>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</si>
  <si>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</si>
  <si>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</si>
  <si>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</si>
  <si>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</si>
  <si>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</si>
  <si>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</si>
  <si>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</si>
  <si>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</si>
  <si>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</si>
  <si>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</si>
  <si>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</si>
  <si>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</si>
  <si>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</si>
  <si>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</si>
  <si>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</si>
  <si>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</si>
  <si>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</si>
  <si>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</si>
  <si>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</si>
  <si>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</si>
  <si>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</si>
  <si>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</si>
  <si>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</si>
  <si>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</si>
  <si>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</si>
  <si>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</si>
  <si>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</si>
  <si>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</si>
  <si>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</si>
  <si>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</si>
  <si>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</si>
  <si>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</si>
  <si>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</si>
  <si>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</si>
  <si>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</si>
  <si>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</si>
  <si>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</si>
  <si>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</si>
  <si>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</si>
  <si>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</si>
  <si>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</si>
  <si>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</si>
  <si>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</si>
  <si>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</si>
  <si>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</si>
  <si>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</si>
  <si>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</si>
  <si>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</si>
  <si>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</si>
  <si>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</si>
  <si>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</si>
  <si>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</si>
  <si>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</si>
  <si>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</si>
  <si>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</si>
  <si>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</si>
  <si>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</si>
  <si>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</si>
  <si>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</si>
  <si>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</si>
  <si>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</si>
  <si>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</si>
  <si>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</si>
  <si>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</si>
  <si>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</si>
  <si>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</si>
  <si>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</si>
  <si>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</si>
  <si>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</si>
  <si>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</si>
  <si>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</si>
  <si>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</si>
  <si>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</si>
  <si>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</si>
  <si>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</si>
  <si>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</si>
  <si>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</si>
  <si>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</si>
  <si>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</si>
  <si>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</si>
  <si>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</si>
  <si>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</si>
  <si>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</si>
  <si>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</si>
  <si>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</si>
  <si>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</si>
  <si>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</si>
  <si>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</si>
  <si>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</si>
  <si>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</si>
  <si>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</si>
  <si>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</si>
  <si>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</si>
  <si>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</si>
  <si>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</si>
  <si>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</si>
  <si>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</si>
  <si>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</si>
  <si>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</si>
  <si>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</si>
  <si>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</si>
  <si>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</si>
  <si>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</si>
  <si>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</si>
  <si>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</si>
  <si>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</si>
  <si>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</si>
  <si>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</si>
  <si>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</si>
  <si>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</si>
  <si>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</si>
  <si>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</si>
  <si>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</si>
  <si>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</si>
  <si>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</si>
  <si>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</si>
  <si>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</si>
  <si>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</si>
  <si>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</si>
  <si>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</si>
  <si>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</si>
  <si>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</si>
  <si>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</si>
  <si>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</si>
  <si>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</si>
  <si>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</si>
  <si>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</si>
  <si>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</si>
  <si>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</si>
  <si>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</si>
  <si>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</si>
  <si>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</si>
  <si>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</si>
  <si>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</si>
  <si>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</si>
  <si>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</si>
  <si>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</si>
  <si>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</si>
  <si>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</si>
  <si>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</si>
  <si>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</si>
  <si>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</si>
  <si>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</si>
  <si>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</si>
  <si>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</si>
  <si>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</si>
  <si>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</si>
  <si>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</si>
  <si>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</si>
  <si>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</si>
  <si>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</si>
  <si>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</si>
  <si>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</si>
  <si>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</si>
  <si>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</si>
  <si>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</si>
  <si>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</si>
  <si>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</si>
  <si>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</si>
  <si>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</si>
  <si>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</si>
  <si>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</si>
  <si>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</si>
  <si>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</si>
  <si>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</si>
  <si>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</si>
  <si>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</si>
  <si>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</si>
  <si>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</si>
  <si>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</si>
  <si>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</si>
  <si>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</si>
  <si>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</si>
  <si>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</si>
  <si>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</si>
  <si>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</si>
  <si>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</si>
  <si>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</si>
  <si>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</si>
  <si>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</si>
  <si>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</si>
  <si>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</si>
  <si>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</si>
  <si>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</si>
  <si>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</si>
  <si>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</si>
  <si>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</si>
  <si>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</si>
  <si>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</si>
  <si>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</si>
  <si>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</si>
  <si>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</si>
  <si>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</si>
  <si>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</si>
  <si>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</si>
  <si>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</si>
  <si>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</si>
  <si>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</si>
  <si>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</si>
  <si>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</si>
  <si>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</si>
  <si>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</si>
  <si>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</si>
  <si>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</si>
  <si>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</si>
  <si>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</si>
  <si>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</si>
  <si>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</si>
  <si>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</si>
  <si>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</si>
  <si>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</si>
  <si>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</si>
  <si>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</si>
  <si>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</si>
  <si>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</si>
  <si>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</si>
  <si>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</si>
  <si>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</si>
  <si>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</si>
  <si>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</si>
  <si>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</si>
  <si>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</si>
  <si>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</si>
  <si>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</si>
  <si>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</si>
  <si>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</si>
  <si>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</si>
  <si>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</si>
  <si>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</si>
  <si>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</si>
  <si>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</si>
  <si>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</si>
  <si>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</si>
  <si>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</si>
  <si>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</si>
  <si>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</si>
  <si>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</si>
  <si>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</si>
  <si>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</si>
  <si>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</si>
  <si>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</si>
  <si>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</si>
  <si>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</si>
  <si>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</si>
  <si>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</si>
  <si>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</si>
  <si>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</si>
  <si>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</si>
  <si>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</si>
  <si>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</si>
  <si>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</si>
  <si>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</si>
  <si>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</si>
  <si>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</si>
  <si>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</si>
  <si>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</si>
  <si>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</si>
  <si>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</si>
  <si>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</si>
  <si>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</si>
  <si>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</si>
  <si>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</si>
  <si>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</si>
  <si>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</si>
  <si>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</si>
  <si>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</si>
  <si>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</si>
  <si>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</si>
  <si>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</si>
  <si>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</si>
  <si>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</si>
  <si>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</si>
  <si>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</si>
  <si>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</si>
  <si>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</si>
  <si>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</si>
  <si>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</si>
  <si>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</si>
  <si>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</si>
  <si>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</si>
  <si>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</si>
  <si>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</si>
  <si>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</si>
  <si>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</si>
  <si>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</si>
  <si>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</si>
  <si>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</si>
  <si>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</si>
  <si>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</si>
  <si>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</si>
  <si>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</si>
  <si>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</si>
  <si>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</si>
  <si>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</si>
  <si>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</si>
  <si>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</si>
  <si>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</si>
  <si>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</si>
  <si>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</si>
  <si>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</si>
  <si>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</si>
  <si>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</si>
  <si>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</si>
  <si>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</si>
  <si>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</si>
  <si>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</si>
  <si>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</si>
  <si>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</si>
  <si>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</si>
  <si>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</si>
  <si>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</si>
  <si>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</si>
  <si>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</si>
  <si>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</si>
  <si>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</si>
  <si>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</si>
  <si>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</si>
  <si>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</si>
  <si>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</si>
  <si>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</si>
  <si>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</si>
  <si>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</si>
  <si>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</si>
  <si>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</si>
  <si>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</si>
  <si>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</si>
  <si>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</si>
  <si>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</si>
  <si>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</si>
  <si>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</si>
  <si>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</si>
  <si>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</si>
  <si>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</si>
  <si>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</si>
  <si>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</si>
  <si>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</si>
  <si>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</si>
  <si>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</si>
  <si>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</si>
  <si>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</si>
  <si>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</si>
  <si>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</si>
  <si>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</si>
  <si>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</si>
  <si>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</si>
  <si>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</si>
  <si>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</si>
  <si>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</si>
  <si>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</si>
  <si>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</si>
  <si>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</si>
  <si>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</si>
  <si>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</si>
  <si>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</si>
  <si>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</si>
  <si>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</si>
  <si>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</si>
  <si>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</si>
  <si>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</si>
  <si>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</si>
  <si>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</si>
  <si>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</si>
  <si>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</si>
  <si>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</si>
  <si>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</si>
  <si>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</si>
  <si>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</si>
  <si>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</si>
  <si>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</si>
  <si>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</si>
  <si>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</si>
  <si>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</si>
  <si>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</si>
  <si>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</si>
  <si>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</si>
  <si>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</si>
  <si>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</si>
  <si>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</si>
  <si>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</si>
  <si>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</si>
  <si>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</si>
  <si>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</si>
  <si>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</si>
  <si>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</si>
  <si>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</si>
  <si>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</si>
  <si>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</si>
  <si>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</si>
  <si>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</si>
  <si>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</si>
  <si>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</si>
  <si>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</si>
  <si>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</si>
  <si>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</si>
  <si>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</si>
  <si>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</si>
  <si>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</si>
  <si>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</si>
  <si>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</si>
  <si>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</si>
  <si>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</si>
  <si>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</si>
  <si>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</si>
  <si>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</si>
  <si>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</si>
  <si>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</si>
  <si>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</si>
  <si>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</si>
  <si>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</si>
  <si>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</si>
  <si>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</si>
  <si>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</si>
  <si>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</si>
  <si>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</si>
  <si>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</si>
  <si>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</si>
  <si>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</si>
  <si>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</si>
  <si>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</si>
  <si>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</si>
  <si>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</si>
  <si>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</si>
  <si>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</si>
  <si>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</si>
  <si>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</si>
  <si>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</si>
  <si>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</si>
  <si>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</si>
  <si>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</si>
  <si>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</si>
  <si>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</si>
  <si>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</si>
  <si>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</si>
  <si>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</si>
  <si>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</si>
  <si>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</si>
  <si>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</si>
  <si>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</si>
  <si>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</si>
  <si>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</si>
  <si>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</si>
  <si>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</si>
  <si>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</si>
  <si>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</si>
  <si>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</si>
  <si>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</si>
  <si>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</si>
  <si>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</si>
  <si>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</si>
  <si>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</si>
  <si>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</si>
  <si>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</si>
  <si>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</si>
  <si>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</si>
  <si>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</si>
  <si>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</si>
  <si>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</si>
  <si>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</si>
  <si>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</si>
  <si>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</si>
  <si>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</si>
  <si>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</si>
  <si>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</si>
  <si>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</si>
  <si>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</si>
  <si>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</si>
  <si>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</si>
  <si>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</si>
  <si>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</si>
  <si>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</si>
  <si>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</si>
  <si>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</si>
  <si>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</si>
  <si>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</si>
  <si>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</si>
  <si>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</si>
  <si>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</si>
  <si>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</si>
  <si>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</si>
  <si>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</si>
  <si>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</si>
  <si>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</si>
  <si>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</si>
  <si>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</si>
  <si>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</si>
  <si>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</si>
  <si>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</si>
  <si>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</si>
  <si>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</si>
  <si>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</si>
  <si>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</si>
  <si>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</si>
  <si>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</si>
  <si>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</si>
  <si>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</si>
  <si>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</si>
  <si>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</si>
  <si>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</si>
  <si>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</si>
  <si>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</si>
  <si>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</si>
  <si>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</si>
  <si>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</si>
  <si>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</si>
  <si>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</si>
  <si>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</si>
  <si>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</si>
  <si>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</si>
  <si>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</si>
  <si>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</si>
  <si>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</si>
  <si>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</si>
  <si>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</si>
  <si>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</si>
  <si>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</si>
  <si>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</si>
  <si>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</si>
  <si>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</si>
  <si>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</si>
  <si>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</si>
  <si>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</si>
  <si>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</si>
  <si>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</si>
  <si>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</si>
  <si>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</si>
  <si>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</si>
  <si>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</si>
  <si>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</si>
  <si>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</si>
  <si>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</si>
  <si>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</si>
  <si>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</si>
  <si>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</si>
  <si>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</si>
  <si>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</si>
  <si>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</si>
  <si>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</si>
  <si>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</si>
  <si>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</si>
  <si>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</si>
  <si>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</si>
  <si>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</si>
  <si>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</si>
  <si>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</si>
  <si>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</si>
  <si>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</si>
  <si>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</si>
  <si>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</si>
  <si>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</si>
  <si>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</si>
  <si>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</si>
  <si>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</si>
  <si>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</si>
  <si>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</si>
  <si>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</si>
  <si>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</si>
  <si>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</si>
  <si>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</si>
  <si>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</si>
  <si>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</si>
  <si>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</si>
  <si>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</si>
  <si>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</si>
  <si>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</si>
  <si>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</si>
  <si>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</si>
  <si>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</si>
  <si>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</si>
  <si>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</si>
  <si>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</si>
  <si>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</si>
  <si>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</si>
  <si>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</si>
  <si>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</si>
  <si>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</si>
  <si>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</si>
  <si>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</si>
  <si>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</si>
  <si>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</si>
  <si>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</si>
  <si>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</si>
  <si>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</si>
  <si>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</si>
  <si>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</si>
  <si>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</si>
  <si>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</si>
  <si>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</si>
  <si>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</si>
  <si>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</si>
  <si>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</si>
  <si>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</si>
  <si>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</si>
  <si>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</si>
  <si>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</si>
  <si>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</si>
  <si>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</si>
  <si>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</si>
  <si>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</si>
  <si>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</si>
  <si>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</si>
  <si>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</si>
  <si>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</si>
  <si>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</si>
  <si>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</si>
  <si>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</si>
  <si>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</si>
  <si>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</si>
  <si>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</si>
  <si>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</si>
  <si>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</si>
  <si>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</si>
  <si>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</si>
  <si>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</si>
  <si>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</si>
  <si>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</si>
  <si>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</si>
  <si>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</si>
  <si>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</si>
  <si>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</si>
  <si>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</si>
  <si>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</si>
  <si>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</si>
  <si>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</si>
  <si>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</si>
  <si>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</si>
  <si>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</si>
  <si>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</si>
  <si>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</si>
  <si>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</si>
  <si>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</si>
  <si>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</si>
  <si>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</si>
  <si>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</si>
  <si>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</si>
  <si>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</si>
  <si>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</si>
  <si>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</si>
  <si>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</si>
  <si>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</si>
  <si>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</si>
  <si>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</si>
  <si>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</si>
  <si>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</si>
  <si>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</si>
  <si>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</si>
  <si>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</si>
  <si>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</si>
  <si>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</si>
  <si>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</si>
  <si>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</si>
  <si>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</si>
  <si>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</si>
  <si>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</si>
  <si>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</si>
  <si>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</si>
  <si>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</si>
  <si>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</si>
  <si>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</si>
  <si>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</si>
  <si>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</si>
  <si>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</si>
  <si>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</si>
  <si>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</si>
  <si>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</si>
  <si>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</si>
  <si>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</si>
  <si>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</si>
  <si>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</si>
  <si>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</si>
  <si>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</si>
  <si>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</si>
  <si>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</si>
  <si>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</si>
  <si>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</si>
  <si>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</si>
  <si>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</si>
  <si>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</si>
  <si>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</si>
  <si>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</si>
  <si>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</si>
  <si>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</si>
  <si>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</si>
  <si>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</si>
  <si>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</si>
  <si>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</si>
  <si>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</si>
  <si>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</si>
  <si>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</si>
  <si>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</si>
  <si>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</si>
  <si>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</si>
  <si>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</si>
  <si>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</si>
  <si>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</si>
  <si>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</si>
  <si>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</si>
  <si>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</si>
  <si>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</si>
  <si>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</si>
  <si>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</si>
  <si>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</si>
  <si>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</si>
  <si>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</si>
  <si>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</si>
  <si>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</si>
  <si>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</si>
  <si>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</si>
  <si>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</si>
  <si>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</si>
  <si>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</si>
  <si>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</si>
  <si>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</si>
  <si>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</si>
  <si>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</si>
  <si>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</si>
  <si>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</si>
  <si>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</si>
  <si>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</si>
  <si>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</si>
  <si>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</si>
  <si>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</si>
  <si>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</si>
  <si>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</si>
  <si>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</si>
  <si>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</si>
  <si>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</si>
  <si>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</si>
  <si>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</si>
  <si>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</si>
  <si>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</si>
  <si>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</si>
  <si>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</si>
  <si>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</si>
  <si>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</si>
  <si>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</si>
  <si>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</si>
  <si>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</si>
  <si>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</si>
  <si>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</si>
  <si>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</si>
  <si>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</si>
  <si>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</si>
  <si>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</si>
  <si>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</si>
  <si>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</si>
  <si>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</si>
  <si>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</si>
  <si>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</si>
  <si>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</si>
  <si>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</si>
  <si>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</si>
  <si>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</si>
  <si>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</si>
  <si>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</si>
  <si>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</si>
  <si>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</si>
  <si>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</si>
  <si>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</si>
  <si>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</si>
  <si>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</si>
  <si>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</si>
  <si>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</si>
  <si>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</si>
  <si>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</si>
  <si>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</si>
  <si>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</si>
  <si>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</si>
  <si>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</si>
  <si>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</si>
  <si>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</si>
  <si>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</si>
  <si>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</si>
  <si>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</si>
  <si>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</si>
  <si>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</si>
  <si>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</si>
  <si>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</si>
  <si>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</si>
  <si>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</si>
  <si>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</si>
  <si>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</si>
  <si>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</si>
  <si>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</si>
  <si>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</si>
  <si>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</si>
  <si>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</si>
  <si>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</si>
  <si>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</si>
  <si>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</si>
  <si>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</si>
  <si>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</si>
  <si>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</si>
  <si>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</si>
  <si>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</si>
  <si>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</si>
  <si>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</si>
  <si>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</si>
  <si>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</si>
  <si>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</si>
  <si>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</si>
  <si>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</si>
  <si>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</si>
  <si>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</si>
  <si>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</si>
  <si>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</si>
  <si>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</si>
  <si>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</si>
  <si>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</si>
  <si>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</si>
  <si>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</si>
  <si>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</si>
  <si>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</si>
  <si>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</si>
  <si>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</si>
  <si>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</si>
  <si>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</si>
  <si>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</si>
  <si>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</si>
  <si>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</si>
  <si>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</si>
  <si>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</si>
  <si>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</si>
  <si>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</si>
  <si>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</si>
  <si>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</si>
  <si>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</si>
  <si>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</si>
  <si>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</si>
  <si>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</si>
  <si>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</si>
  <si>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</si>
  <si>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</si>
  <si>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</si>
  <si>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</si>
  <si>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</si>
  <si>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</si>
  <si>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</si>
  <si>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</si>
  <si>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</si>
  <si>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</si>
  <si>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</si>
  <si>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</si>
  <si>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</si>
  <si>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</si>
  <si>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</si>
  <si>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</si>
  <si>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</si>
  <si>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</si>
  <si>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</si>
  <si>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</si>
  <si>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</si>
  <si>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</si>
  <si>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</si>
  <si>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</si>
  <si>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</si>
  <si>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</si>
  <si>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</si>
  <si>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</si>
  <si>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</si>
  <si>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</si>
  <si>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</si>
  <si>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</si>
  <si>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</si>
  <si>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</si>
  <si>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</si>
  <si>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</si>
  <si>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</si>
  <si>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</si>
  <si>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</si>
  <si>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</si>
  <si>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</si>
  <si>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</si>
  <si>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</si>
  <si>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</si>
  <si>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</si>
  <si>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</si>
  <si>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</si>
  <si>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</si>
  <si>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</si>
  <si>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</si>
  <si>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</si>
  <si>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</si>
  <si>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</si>
  <si>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</si>
  <si>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</si>
  <si>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</si>
  <si>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</si>
  <si>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</si>
  <si>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</si>
  <si>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</si>
  <si>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</si>
  <si>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</si>
  <si>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</si>
  <si>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</si>
  <si>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</si>
  <si>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</si>
  <si>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</si>
  <si>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</si>
  <si>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</si>
  <si>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</si>
  <si>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</si>
  <si>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</si>
  <si>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</si>
  <si>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</si>
  <si>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</si>
  <si>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</si>
  <si>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</si>
  <si>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</si>
  <si>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</si>
  <si>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</si>
  <si>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</si>
  <si>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</si>
  <si>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</si>
  <si>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</si>
  <si>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</si>
  <si>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</si>
  <si>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</si>
  <si>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</si>
  <si>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</si>
  <si>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</si>
  <si>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</si>
  <si>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</si>
  <si>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</si>
  <si>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</si>
  <si>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</si>
  <si>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</si>
  <si>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</si>
  <si>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</si>
  <si>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</si>
  <si>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</si>
  <si>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</si>
  <si>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</si>
  <si>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</si>
  <si>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</si>
  <si>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</si>
  <si>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</si>
  <si>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</si>
  <si>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</si>
  <si>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</si>
  <si>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</si>
  <si>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</si>
  <si>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</si>
  <si>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</si>
  <si>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</si>
  <si>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</si>
  <si>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</si>
  <si>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</si>
  <si>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</si>
  <si>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</si>
  <si>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</si>
  <si>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</si>
  <si>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</si>
  <si>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</si>
  <si>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</si>
  <si>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</si>
  <si>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</si>
  <si>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</si>
  <si>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</si>
  <si>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</si>
  <si>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</si>
  <si>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</si>
  <si>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</si>
  <si>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</si>
  <si>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</si>
  <si>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</si>
  <si>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</si>
  <si>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</si>
  <si>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</si>
  <si>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</si>
  <si>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</si>
  <si>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</si>
  <si>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</si>
  <si>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</si>
  <si>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</si>
  <si>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</si>
  <si>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</si>
  <si>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</si>
  <si>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</si>
  <si>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</si>
  <si>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</si>
  <si>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</si>
  <si>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</si>
  <si>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</si>
  <si>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</si>
  <si>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</si>
  <si>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</si>
  <si>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</si>
  <si>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</si>
  <si>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</si>
  <si>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</si>
  <si>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</si>
  <si>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</si>
  <si>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</si>
  <si>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</si>
  <si>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</si>
  <si>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</si>
  <si>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</si>
  <si>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</si>
  <si>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</si>
  <si>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</si>
  <si>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</si>
  <si>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</si>
  <si>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</si>
  <si>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</si>
  <si>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</si>
  <si>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</si>
  <si>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</si>
  <si>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</si>
  <si>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</si>
  <si>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</si>
  <si>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</si>
  <si>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</si>
  <si>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</si>
  <si>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</si>
  <si>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</si>
  <si>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</si>
  <si>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</si>
  <si>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</si>
  <si>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</si>
  <si>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</si>
  <si>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</si>
  <si>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</si>
  <si>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</si>
  <si>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</si>
  <si>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</si>
  <si>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</si>
  <si>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</si>
  <si>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</si>
  <si>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</si>
  <si>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</si>
  <si>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</si>
  <si>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</si>
  <si>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</si>
  <si>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</si>
  <si>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</si>
  <si>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</si>
  <si>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</si>
  <si>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</si>
  <si>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</si>
  <si>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</si>
  <si>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</si>
  <si>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</si>
  <si>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</si>
  <si>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</si>
  <si>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</si>
  <si>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</si>
  <si>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</si>
  <si>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</si>
  <si>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</si>
  <si>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</si>
  <si>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</si>
  <si>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</si>
  <si>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</si>
  <si>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</si>
  <si>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</si>
  <si>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</si>
  <si>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</si>
  <si>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</si>
  <si>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</si>
  <si>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</si>
  <si>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</si>
  <si>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</si>
  <si>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</si>
  <si>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</si>
  <si>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</si>
  <si>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</si>
  <si>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</si>
  <si>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</si>
  <si>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</si>
  <si>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</si>
  <si>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</si>
  <si>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</si>
  <si>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</si>
  <si>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</si>
  <si>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</si>
  <si>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</si>
  <si>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</si>
  <si>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</si>
  <si>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</si>
  <si>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</si>
  <si>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</si>
  <si>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</si>
  <si>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</si>
  <si>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</si>
  <si>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</si>
  <si>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</si>
  <si>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</si>
  <si>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</si>
  <si>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</si>
  <si>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</si>
  <si>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</si>
  <si>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</si>
  <si>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</si>
  <si>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</si>
  <si>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</si>
  <si>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</si>
  <si>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</si>
  <si>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</si>
  <si>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</si>
  <si>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</si>
  <si>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</si>
  <si>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</si>
  <si>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</si>
  <si>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</si>
  <si>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</si>
  <si>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</si>
  <si>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</si>
  <si>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</si>
  <si>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</si>
  <si>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</si>
  <si>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</si>
  <si>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</si>
  <si>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</si>
  <si>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</si>
  <si>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</si>
  <si>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</si>
  <si>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</si>
  <si>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</si>
  <si>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</si>
  <si>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</si>
  <si>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</si>
  <si>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</si>
  <si>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</si>
  <si>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</si>
  <si>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</si>
  <si>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</si>
  <si>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</si>
  <si>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</si>
  <si>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</si>
  <si>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</si>
  <si>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</si>
  <si>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</si>
  <si>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</si>
  <si>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</si>
  <si>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</si>
  <si>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</si>
  <si>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</si>
  <si>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</si>
  <si>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</si>
  <si>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</si>
  <si>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</si>
  <si>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</si>
  <si>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</si>
  <si>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</si>
  <si>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</si>
  <si>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</si>
  <si>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</si>
  <si>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</si>
  <si>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</si>
  <si>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</si>
  <si>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</si>
  <si>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</si>
  <si>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</si>
  <si>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</si>
  <si>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</si>
  <si>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</si>
  <si>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</si>
  <si>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</si>
  <si>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</si>
  <si>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</si>
  <si>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</si>
  <si>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</si>
  <si>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</si>
  <si>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</si>
  <si>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</si>
  <si>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</si>
  <si>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</si>
  <si>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</si>
  <si>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</si>
  <si>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</si>
  <si>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</si>
  <si>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</si>
  <si>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</si>
  <si>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</si>
  <si>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</si>
  <si>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</si>
  <si>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</si>
  <si>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</si>
  <si>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</si>
  <si>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</si>
  <si>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</si>
  <si>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</si>
  <si>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</si>
  <si>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</si>
  <si>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</si>
  <si>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</si>
  <si>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</si>
  <si>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</si>
  <si>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</si>
  <si>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</si>
  <si>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</si>
  <si>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</si>
  <si>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</si>
  <si>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</si>
  <si>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</si>
  <si>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</si>
  <si>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</si>
  <si>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</si>
  <si>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</si>
  <si>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</si>
  <si>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</si>
  <si>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</si>
  <si>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</si>
  <si>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</si>
  <si>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</si>
  <si>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</si>
  <si>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</si>
  <si>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</si>
  <si>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</si>
  <si>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</si>
  <si>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</si>
  <si>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</si>
  <si>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</si>
  <si>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</si>
  <si>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</si>
  <si>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</si>
  <si>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</si>
  <si>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</si>
  <si>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</si>
  <si>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</si>
  <si>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</si>
  <si>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</si>
  <si>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</si>
  <si>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</si>
  <si>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</si>
  <si>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</si>
  <si>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</si>
  <si>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</si>
  <si>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</si>
  <si>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</si>
  <si>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</si>
  <si>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</si>
  <si>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</si>
  <si>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</si>
  <si>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</si>
  <si>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</si>
  <si>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</si>
  <si>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</si>
  <si>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</si>
  <si>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</si>
  <si>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</si>
  <si>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</si>
  <si>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</si>
  <si>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</si>
  <si>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</si>
  <si>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</si>
  <si>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</si>
  <si>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</si>
  <si>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</si>
  <si>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</si>
  <si>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</si>
  <si>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</si>
  <si>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</si>
  <si>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</si>
  <si>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</si>
  <si>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</si>
  <si>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</si>
  <si>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</si>
  <si>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</si>
  <si>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</si>
  <si>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</si>
  <si>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</si>
  <si>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</si>
  <si>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</si>
  <si>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</si>
  <si>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</si>
  <si>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</si>
  <si>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</si>
  <si>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</si>
  <si>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</si>
  <si>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</si>
  <si>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</si>
  <si>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</si>
  <si>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</si>
  <si>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</si>
  <si>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</si>
  <si>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</si>
  <si>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</si>
  <si>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</si>
  <si>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</si>
  <si>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</si>
  <si>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</si>
  <si>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</si>
  <si>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</si>
  <si>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</si>
  <si>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</si>
  <si>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</si>
  <si>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</si>
  <si>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</si>
  <si>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</si>
  <si>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</si>
  <si>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</si>
  <si>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</si>
  <si>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</si>
  <si>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</si>
  <si>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</si>
  <si>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</si>
  <si>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</si>
  <si>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</si>
  <si>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</si>
  <si>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</si>
  <si>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</si>
  <si>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</si>
  <si>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</si>
  <si>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</si>
  <si>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</si>
  <si>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</si>
  <si>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</si>
  <si>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</si>
  <si>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</si>
  <si>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</si>
  <si>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</si>
  <si>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</si>
  <si>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</si>
  <si>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</si>
  <si>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</si>
  <si>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</si>
  <si>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</si>
  <si>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</si>
  <si>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</si>
  <si>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</si>
  <si>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</si>
  <si>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</si>
  <si>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</si>
  <si>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</si>
  <si>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</si>
  <si>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</si>
  <si>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</si>
  <si>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</si>
  <si>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</si>
  <si>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</si>
  <si>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</si>
  <si>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</si>
  <si>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</si>
  <si>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</si>
  <si>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</si>
  <si>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</si>
  <si>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</si>
  <si>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</si>
  <si>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</si>
  <si>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</si>
  <si>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</si>
  <si>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</si>
  <si>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</si>
  <si>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</si>
  <si>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</si>
  <si>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</si>
  <si>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</si>
  <si>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</si>
  <si>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</si>
  <si>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</si>
  <si>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</si>
  <si>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</si>
  <si>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</si>
  <si>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</si>
  <si>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</si>
  <si>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</si>
  <si>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</si>
  <si>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</si>
  <si>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</si>
  <si>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</si>
  <si>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</si>
  <si>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</si>
  <si>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</si>
  <si>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</si>
  <si>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</si>
  <si>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</si>
  <si>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</si>
  <si>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</si>
  <si>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</si>
  <si>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</si>
  <si>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</si>
  <si>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</si>
  <si>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</si>
  <si>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</si>
  <si>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</si>
  <si>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</si>
  <si>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</si>
  <si>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</si>
  <si>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</si>
  <si>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</si>
  <si>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</si>
  <si>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</si>
  <si>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</si>
  <si>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</si>
  <si>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</si>
  <si>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</si>
  <si>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</si>
  <si>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</si>
  <si>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</si>
  <si>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</si>
  <si>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</si>
  <si>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</si>
  <si>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</si>
  <si>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</si>
  <si>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</si>
  <si>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</si>
  <si>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</si>
  <si>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</si>
  <si>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</si>
  <si>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</si>
  <si>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</si>
  <si>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</si>
  <si>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</si>
  <si>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</si>
  <si>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</si>
  <si>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</si>
  <si>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</si>
  <si>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</si>
  <si>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</si>
  <si>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</si>
  <si>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</si>
  <si>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</si>
  <si>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</si>
  <si>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</si>
  <si>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</si>
  <si>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</si>
  <si>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</si>
  <si>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</si>
  <si>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</si>
  <si>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</si>
  <si>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</si>
  <si>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</si>
  <si>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</si>
  <si>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</si>
  <si>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</si>
  <si>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</si>
  <si>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</si>
  <si>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</si>
  <si>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</si>
  <si>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</si>
  <si>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</si>
  <si>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</si>
  <si>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</si>
  <si>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</si>
  <si>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</si>
  <si>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</si>
  <si>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</si>
  <si>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</si>
  <si>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</si>
  <si>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</si>
  <si>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</si>
  <si>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</si>
  <si>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</si>
  <si>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</si>
  <si>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</si>
  <si>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</si>
  <si>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</si>
  <si>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</si>
  <si>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</si>
  <si>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</si>
  <si>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</si>
  <si>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</si>
  <si>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</si>
  <si>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</si>
  <si>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</si>
  <si>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</si>
  <si>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</si>
  <si>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</si>
  <si>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</si>
  <si>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</si>
  <si>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</si>
  <si>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</si>
  <si>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</si>
  <si>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</si>
  <si>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</si>
  <si>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</si>
  <si>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</si>
  <si>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</si>
  <si>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</si>
  <si>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</si>
  <si>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</si>
  <si>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</si>
  <si>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</si>
  <si>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</si>
  <si>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</si>
  <si>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</si>
  <si>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</si>
  <si>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</si>
  <si>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</si>
  <si>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</si>
  <si>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</si>
  <si>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</si>
  <si>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</si>
  <si>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</si>
  <si>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</si>
  <si>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</si>
  <si>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</si>
  <si>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</si>
  <si>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</si>
  <si>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</si>
  <si>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</si>
  <si>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</si>
  <si>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</si>
  <si>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</si>
  <si>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</si>
  <si>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</si>
  <si>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</si>
  <si>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</si>
  <si>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</si>
  <si>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</si>
  <si>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</si>
  <si>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</si>
  <si>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</si>
  <si>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</si>
  <si>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</si>
  <si>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</si>
  <si>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</si>
  <si>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</si>
  <si>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</si>
  <si>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</si>
  <si>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</si>
  <si>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</si>
  <si>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</si>
  <si>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</si>
  <si>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</si>
  <si>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</si>
  <si>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</si>
  <si>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</si>
  <si>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</si>
  <si>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</si>
  <si>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</si>
  <si>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</si>
  <si>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</si>
  <si>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</si>
  <si>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</si>
  <si>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</si>
  <si>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</si>
  <si>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</si>
  <si>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</si>
  <si>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</si>
  <si>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</si>
  <si>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</si>
  <si>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</si>
  <si>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</si>
  <si>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</si>
  <si>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</si>
  <si>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</si>
  <si>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</si>
  <si>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</si>
  <si>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</si>
  <si>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</si>
  <si>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</si>
  <si>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</si>
  <si>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</si>
  <si>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</si>
  <si>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</si>
  <si>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</si>
  <si>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</si>
  <si>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</si>
  <si>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</si>
  <si>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</si>
  <si>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</si>
  <si>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</si>
  <si>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</si>
  <si>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</si>
  <si>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</si>
  <si>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</si>
  <si>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</si>
  <si>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</si>
  <si>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</si>
  <si>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</si>
  <si>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</si>
  <si>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</si>
  <si>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</si>
  <si>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</si>
  <si>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</si>
  <si>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</si>
  <si>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</si>
  <si>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</si>
  <si>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</si>
  <si>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</si>
  <si>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</si>
  <si>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</si>
  <si>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</si>
  <si>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</si>
  <si>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</si>
  <si>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</si>
  <si>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</si>
  <si>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</si>
  <si>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</si>
  <si>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</si>
  <si>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</si>
  <si>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</si>
  <si>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</si>
  <si>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</si>
  <si>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</si>
  <si>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</si>
  <si>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</si>
  <si>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</si>
  <si>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</si>
  <si>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</si>
  <si>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</si>
  <si>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</si>
  <si>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</si>
  <si>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</si>
  <si>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</si>
  <si>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</si>
  <si>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</si>
  <si>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</si>
  <si>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</si>
  <si>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</si>
  <si>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</si>
  <si>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</si>
  <si>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</si>
  <si>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</si>
  <si>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</si>
  <si>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</si>
  <si>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</si>
  <si>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</si>
  <si>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</si>
  <si>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</si>
  <si>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</si>
  <si>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</si>
  <si>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</si>
  <si>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</si>
  <si>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</si>
  <si>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</si>
  <si>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</si>
  <si>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</si>
  <si>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</si>
  <si>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</si>
  <si>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</si>
  <si>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</si>
  <si>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</si>
  <si>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</si>
  <si>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</si>
  <si>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</si>
  <si>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</si>
  <si>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</si>
  <si>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</si>
  <si>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</si>
  <si>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</si>
  <si>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</si>
  <si>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</si>
  <si>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</si>
  <si>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</si>
  <si>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</si>
  <si>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</si>
  <si>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</si>
  <si>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</si>
  <si>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</si>
  <si>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</si>
  <si>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</si>
  <si>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</si>
  <si>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</si>
  <si>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</si>
  <si>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</si>
  <si>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</si>
  <si>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</si>
  <si>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</si>
  <si>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</si>
  <si>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</si>
  <si>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</si>
  <si>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</si>
  <si>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</si>
  <si>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</si>
  <si>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</si>
  <si>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</si>
  <si>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</si>
  <si>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</si>
  <si>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</si>
  <si>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</si>
  <si>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</si>
  <si>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</si>
  <si>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</si>
  <si>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</si>
  <si>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</si>
  <si>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</si>
  <si>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</si>
  <si>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</si>
  <si>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</si>
  <si>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</si>
  <si>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</si>
  <si>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</si>
  <si>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</si>
  <si>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</si>
  <si>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</si>
  <si>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</si>
  <si>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</si>
  <si>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</si>
  <si>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</si>
  <si>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</si>
  <si>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</si>
  <si>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</si>
  <si>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</si>
  <si>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</si>
  <si>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</si>
  <si>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</si>
  <si>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</si>
  <si>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</si>
  <si>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</si>
  <si>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</si>
  <si>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</si>
  <si>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</si>
  <si>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</si>
  <si>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</si>
  <si>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</si>
  <si>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</si>
  <si>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</si>
  <si>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</si>
  <si>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</si>
  <si>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</si>
  <si>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</si>
  <si>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</si>
  <si>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</si>
  <si>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</si>
  <si>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</si>
  <si>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</si>
  <si>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</si>
  <si>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</si>
  <si>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</si>
  <si>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</si>
  <si>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</si>
  <si>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</si>
  <si>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</si>
  <si>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</si>
  <si>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</si>
  <si>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</si>
  <si>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</si>
  <si>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</si>
  <si>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</si>
  <si>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</si>
  <si>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</si>
  <si>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</si>
  <si>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</si>
  <si>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</si>
  <si>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</si>
  <si>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</si>
  <si>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</si>
  <si>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</si>
  <si>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</si>
  <si>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</si>
  <si>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</si>
  <si>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</si>
  <si>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</si>
  <si>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</si>
  <si>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</si>
  <si>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</si>
  <si>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</si>
  <si>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</si>
  <si>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</si>
  <si>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</si>
  <si>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</si>
  <si>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</si>
  <si>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</si>
  <si>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</si>
  <si>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</si>
  <si>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</si>
  <si>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</si>
  <si>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</si>
  <si>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</si>
  <si>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</si>
  <si>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</si>
  <si>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</si>
  <si>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</si>
  <si>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</si>
  <si>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</si>
  <si>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</si>
  <si>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</si>
  <si>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</si>
  <si>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</si>
  <si>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</si>
  <si>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</si>
  <si>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</si>
  <si>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</si>
  <si>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</si>
  <si>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</si>
  <si>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</si>
  <si>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</si>
  <si>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</si>
  <si>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</si>
  <si>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</si>
  <si>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</si>
  <si>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</si>
  <si>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</si>
  <si>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</si>
  <si>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</si>
  <si>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</si>
  <si>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</si>
  <si>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</si>
  <si>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</si>
  <si>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</si>
  <si>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</si>
  <si>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</si>
  <si>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</si>
  <si>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</si>
  <si>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</si>
  <si>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</si>
  <si>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</si>
  <si>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</si>
  <si>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</si>
  <si>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</si>
  <si>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</si>
  <si>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</si>
  <si>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</si>
  <si>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</si>
  <si>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</si>
  <si>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</si>
  <si>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</si>
  <si>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</si>
  <si>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</si>
  <si>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</si>
  <si>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</si>
  <si>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</si>
  <si>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</si>
  <si>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</si>
  <si>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</si>
  <si>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</si>
  <si>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</si>
  <si>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</si>
  <si>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</si>
  <si>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</si>
  <si>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</si>
  <si>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</si>
  <si>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</si>
  <si>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</si>
  <si>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</si>
  <si>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</si>
  <si>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</si>
  <si>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</si>
  <si>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</si>
  <si>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</si>
  <si>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</si>
  <si>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</si>
  <si>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</si>
  <si>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</si>
  <si>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</si>
  <si>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</si>
  <si>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</si>
  <si>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</si>
  <si>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</si>
  <si>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</si>
  <si>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</si>
  <si>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</si>
  <si>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</si>
  <si>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</si>
  <si>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</si>
  <si>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</si>
  <si>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</si>
  <si>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</si>
  <si>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</si>
  <si>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</si>
  <si>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</si>
  <si>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</si>
  <si>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</si>
  <si>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</si>
  <si>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</si>
  <si>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</si>
  <si>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</si>
  <si>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</si>
  <si>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</si>
  <si>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</si>
  <si>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</si>
  <si>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</si>
  <si>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</si>
  <si>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</si>
  <si>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</si>
  <si>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</si>
  <si>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</si>
  <si>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</si>
  <si>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</si>
  <si>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</si>
  <si>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</si>
  <si>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</si>
  <si>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</si>
  <si>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</si>
  <si>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</si>
  <si>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</si>
  <si>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</si>
  <si>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</si>
  <si>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</si>
  <si>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</si>
  <si>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</si>
  <si>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</si>
  <si>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</si>
  <si>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</si>
  <si>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</si>
  <si>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</si>
  <si>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</si>
  <si>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</si>
  <si>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</si>
  <si>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</si>
  <si>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</si>
  <si>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</si>
  <si>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</si>
  <si>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</si>
  <si>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</si>
  <si>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</si>
  <si>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</si>
  <si>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</si>
  <si>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</si>
  <si>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</si>
  <si>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</si>
  <si>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</si>
  <si>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</si>
  <si>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</si>
  <si>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</si>
  <si>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</si>
  <si>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</si>
  <si>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</si>
  <si>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</si>
  <si>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</si>
  <si>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</si>
  <si>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</si>
  <si>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</si>
  <si>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</si>
  <si>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</si>
  <si>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</si>
  <si>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</si>
  <si>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</si>
  <si>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</si>
  <si>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</si>
  <si>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</si>
  <si>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</si>
  <si>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</si>
  <si>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</si>
  <si>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</si>
  <si>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</si>
  <si>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</si>
  <si>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</si>
  <si>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</si>
  <si>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</si>
  <si>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</si>
  <si>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</si>
  <si>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F1. Harmonised Transparency Template - Sustainable Mortgage Data</t>
  </si>
  <si>
    <t>G1. Crisis Mortgage Payment Holidays</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</si>
  <si>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</si>
  <si>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</si>
  <si>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</si>
  <si>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</si>
  <si>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</si>
  <si>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</si>
  <si>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</si>
  <si>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</si>
  <si>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</si>
  <si>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</si>
  <si>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</si>
  <si>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</si>
  <si>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</si>
  <si>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</si>
  <si>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</si>
  <si>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</si>
  <si>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</si>
  <si>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</si>
  <si>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</si>
  <si>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</si>
  <si>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</si>
  <si>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</si>
  <si>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</si>
  <si>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</si>
  <si>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</si>
  <si>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</si>
  <si>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</si>
  <si>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</si>
  <si>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</si>
  <si>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</si>
  <si>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</si>
  <si>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</si>
  <si>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</si>
  <si>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</si>
  <si>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</si>
  <si>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</si>
  <si>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</si>
  <si>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</si>
  <si>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</si>
  <si>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</si>
  <si>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</si>
  <si>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</si>
  <si>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</si>
  <si>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</si>
  <si>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</si>
  <si>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</si>
  <si>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</si>
  <si>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</si>
  <si>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</si>
  <si>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</si>
  <si>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</si>
  <si>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</si>
  <si>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</si>
  <si>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</si>
  <si>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</si>
  <si>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</si>
  <si>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</si>
  <si>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</si>
  <si>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</si>
  <si>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</si>
  <si>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</si>
  <si>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</si>
  <si>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</si>
  <si>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</si>
  <si>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</si>
  <si>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</si>
  <si>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</si>
  <si>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</si>
  <si>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</si>
  <si>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</si>
  <si>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</si>
  <si>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</si>
  <si>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</si>
  <si>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</si>
  <si>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</si>
  <si>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</si>
  <si>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</si>
  <si>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</si>
  <si>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</si>
  <si>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</si>
  <si>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</si>
  <si>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</si>
  <si>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</si>
  <si>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</si>
  <si>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</si>
  <si>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</si>
  <si>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</si>
  <si>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</si>
  <si>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</si>
  <si>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</si>
  <si>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</si>
  <si>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</si>
  <si>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</si>
  <si>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</si>
  <si>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</si>
  <si>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</si>
  <si>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</si>
  <si>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</si>
  <si>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</si>
  <si>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</si>
  <si>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</si>
  <si>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</si>
  <si>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</si>
  <si>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</si>
  <si>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</si>
  <si>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</si>
  <si>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</si>
  <si>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</si>
  <si>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</si>
  <si>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</si>
  <si>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</si>
  <si>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</si>
  <si>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</si>
  <si>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</si>
  <si>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</si>
  <si>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</si>
  <si>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</si>
  <si>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</si>
  <si>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</si>
  <si>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</si>
  <si>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</si>
  <si>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</si>
  <si>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</si>
  <si>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</si>
  <si>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</si>
  <si>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</si>
  <si>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</si>
  <si>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</si>
  <si>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</si>
  <si>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</si>
  <si>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</si>
  <si>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</si>
  <si>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</si>
  <si>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</si>
  <si>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</si>
  <si>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</si>
  <si>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</si>
  <si>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</si>
  <si>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</si>
  <si>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</si>
  <si>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</si>
  <si>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</si>
  <si>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</si>
  <si>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</si>
  <si>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</si>
  <si>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</si>
  <si>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</si>
  <si>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</si>
  <si>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</si>
  <si>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</si>
  <si>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</si>
  <si>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</si>
  <si>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</si>
  <si>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</si>
  <si>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</si>
  <si>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</si>
  <si>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</si>
  <si>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</si>
  <si>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</si>
  <si>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</si>
  <si>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</si>
  <si>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</si>
  <si>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</si>
  <si>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</si>
  <si>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</si>
  <si>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</si>
  <si>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</si>
  <si>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</si>
  <si>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</si>
  <si>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</si>
  <si>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</si>
  <si>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</si>
  <si>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</si>
  <si>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</si>
  <si>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</si>
  <si>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</si>
  <si>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</si>
  <si>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</si>
  <si>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</si>
  <si>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</si>
  <si>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</si>
  <si>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</si>
  <si>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</si>
  <si>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</si>
  <si>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</si>
  <si>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</si>
  <si>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</si>
  <si>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</si>
  <si>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</si>
  <si>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</si>
  <si>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</si>
  <si>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</si>
  <si>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</si>
  <si>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</si>
  <si>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</si>
  <si>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</si>
  <si>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</si>
  <si>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</si>
  <si>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</si>
  <si>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</si>
  <si>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</si>
  <si>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</si>
  <si>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</si>
  <si>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</si>
  <si>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</si>
  <si>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</si>
  <si>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</si>
  <si>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</si>
  <si>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</si>
  <si>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</si>
  <si>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</si>
  <si>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</si>
  <si>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</si>
  <si>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</si>
  <si>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</si>
  <si>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</si>
  <si>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</si>
  <si>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</si>
  <si>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</si>
  <si>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</si>
  <si>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</si>
  <si>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</si>
  <si>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</si>
  <si>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</si>
  <si>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</si>
  <si>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</si>
  <si>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</si>
  <si>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</si>
  <si>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</si>
  <si>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</si>
  <si>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</si>
  <si>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</si>
  <si>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</si>
  <si>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(iv) ND4: Please complete the cell with ND4 when the information is confidential</t>
  </si>
  <si>
    <t>12. For your information Legal Entity Identifier (LEI) for counterparty information may be found in http://www.lei-lookup.com/#!search</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</si>
  <si>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</si>
  <si>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</si>
  <si>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</si>
  <si>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</si>
  <si>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</si>
  <si>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</si>
  <si>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</si>
  <si>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</si>
  <si>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</si>
  <si>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</si>
  <si>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</si>
  <si>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</si>
  <si>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</si>
  <si>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</si>
  <si>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</si>
  <si>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</si>
  <si>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</si>
  <si>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</si>
  <si>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</si>
  <si>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</si>
  <si>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</si>
  <si>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</si>
  <si>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</si>
  <si>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</si>
  <si>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</si>
  <si>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</si>
  <si>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</si>
  <si>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</si>
  <si>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</si>
  <si>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</si>
  <si>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</si>
  <si>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</si>
  <si>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</si>
  <si>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</si>
  <si>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</si>
  <si>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</si>
  <si>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</si>
  <si>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</si>
  <si>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</si>
  <si>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</si>
  <si>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</si>
  <si>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</si>
  <si>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</si>
  <si>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</si>
  <si>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</si>
  <si>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</si>
  <si>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</si>
  <si>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</si>
  <si>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</si>
  <si>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</si>
  <si>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</si>
  <si>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</si>
  <si>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</si>
  <si>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</si>
  <si>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</si>
  <si>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</si>
  <si>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</si>
  <si>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</si>
  <si>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r>
      <t>0. All worksheets:</t>
    </r>
    <r>
      <rPr>
        <sz val="9"/>
        <color theme="1"/>
        <rFont val="Verdana"/>
        <family val="2"/>
      </rPr>
      <t xml:space="preserve"> Update the year of the HTT template next to the title of each</t>
    </r>
  </si>
  <si>
    <t>OS.9.12.1</t>
  </si>
  <si>
    <t>OS.9.12.2</t>
  </si>
  <si>
    <t>OS.9.12.3</t>
  </si>
  <si>
    <t>OS.9.12.4</t>
  </si>
  <si>
    <t>OS.9.12.5</t>
  </si>
  <si>
    <t>OS.9.13.1</t>
  </si>
  <si>
    <t>OS.9.13.2</t>
  </si>
  <si>
    <t>OS.9.13.3</t>
  </si>
  <si>
    <t>OS.9.13.4</t>
  </si>
  <si>
    <t>OS.9.13.5</t>
  </si>
  <si>
    <t>Confidential Information</t>
  </si>
  <si>
    <t>Basel Compliance, subject to national jurisdiction (Y/N)</t>
  </si>
  <si>
    <t>NZD</t>
  </si>
  <si>
    <t>G.1.1.6</t>
  </si>
  <si>
    <t>% No. of Dwellings with no CO2 data</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</si>
  <si>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</si>
  <si>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5. Breakdown by regions of the main country of origin</t>
  </si>
  <si>
    <t>Response 15</t>
  </si>
  <si>
    <t>Question 15: What is the Cover Pools' FIGI identifier and where can I find it?</t>
  </si>
  <si>
    <t>% Defaulted Loans pursuant Art 178 CRR</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</si>
  <si>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</si>
  <si>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Cover Pool's FIGI Identifier (non-mandatory)</t>
  </si>
  <si>
    <t>2025  Version</t>
  </si>
  <si>
    <t>HTT 2025</t>
  </si>
  <si>
    <t>Updates for HTT 2025</t>
  </si>
  <si>
    <t xml:space="preserve">Here below the list of updates of HTT 2025 with respect to HTT 2024 agreed during meeting of the Label Committee of 10 September 2024. </t>
  </si>
  <si>
    <r>
      <t xml:space="preserve">1. Worksheet "FAQ": </t>
    </r>
    <r>
      <rPr>
        <sz val="9"/>
        <color theme="1"/>
        <rFont val="Verdana"/>
        <family val="2"/>
      </rPr>
      <t>Addition of a new no data specification, ND4, indicating no data when the information is confidential</t>
    </r>
  </si>
  <si>
    <r>
      <t xml:space="preserve">2. Worksheet "FAQ": </t>
    </r>
    <r>
      <rPr>
        <sz val="9"/>
        <color theme="1"/>
        <rFont val="Verdana"/>
        <family val="2"/>
      </rPr>
      <t>Addition of explanation on the FIGI number</t>
    </r>
  </si>
  <si>
    <r>
      <t>3. Worksheet “A. HTT General”:</t>
    </r>
    <r>
      <rPr>
        <sz val="9"/>
        <color theme="1"/>
        <rFont val="Verdana"/>
        <family val="2"/>
      </rPr>
      <t xml:space="preserve"> Section 1. Basic Fact: New row 19 containing the Cover Pool’s FIGI Identifier (non-mandatory) </t>
    </r>
  </si>
  <si>
    <r>
      <t xml:space="preserve">4. Worksheet “A. HTT General”: </t>
    </r>
    <r>
      <rPr>
        <sz val="9"/>
        <color theme="1"/>
        <rFont val="Verdana"/>
        <family val="2"/>
      </rPr>
      <t xml:space="preserve">Section 2 Regulatory Summary: Correction of </t>
    </r>
    <r>
      <rPr>
        <b/>
        <u/>
        <sz val="9"/>
        <color theme="1"/>
        <rFont val="Verdana"/>
        <family val="2"/>
      </rPr>
      <t>jursdiction</t>
    </r>
    <r>
      <rPr>
        <sz val="9"/>
        <color theme="1"/>
        <rFont val="Verdana"/>
        <family val="2"/>
      </rPr>
      <t xml:space="preserve"> with jurisdiction</t>
    </r>
  </si>
  <si>
    <r>
      <t xml:space="preserve">5. Worksheet “A. HTT General”: </t>
    </r>
    <r>
      <rPr>
        <sz val="9"/>
        <color theme="1"/>
        <rFont val="Verdana"/>
        <family val="2"/>
      </rPr>
      <t>Section 3.6 addition of NZD among the possible currencies</t>
    </r>
  </si>
  <si>
    <r>
      <t>6. Worksheet “A. HTT General”:</t>
    </r>
    <r>
      <rPr>
        <sz val="9"/>
        <color theme="1"/>
        <rFont val="Verdana"/>
        <family val="2"/>
      </rPr>
      <t xml:space="preserve"> Section 3.7 addition of NZD among the possible currencies</t>
    </r>
  </si>
  <si>
    <r>
      <t xml:space="preserve">8. Worksheet “A. HTT General”: </t>
    </r>
    <r>
      <rPr>
        <sz val="9"/>
        <color theme="1"/>
        <rFont val="Verdana"/>
        <family val="2"/>
      </rPr>
      <t xml:space="preserve">Section 3.10 addition of the United Kingdom among the countries for the Substitute Assets following Brexit, Row 198 </t>
    </r>
  </si>
  <si>
    <r>
      <t xml:space="preserve">7. Worksheet “A. HTT General”: </t>
    </r>
    <r>
      <rPr>
        <sz val="9"/>
        <color theme="1"/>
        <rFont val="Verdana"/>
        <family val="2"/>
      </rPr>
      <t xml:space="preserve">Link C229 to C30 for consistency </t>
    </r>
  </si>
  <si>
    <r>
      <t xml:space="preserve">9. Worksheet “B1. HTT Mortgage Assets”: </t>
    </r>
    <r>
      <rPr>
        <sz val="9"/>
        <color theme="1"/>
        <rFont val="Verdana"/>
        <family val="2"/>
      </rPr>
      <t>Section 7.5 Unify the percentages and highlight the sub-total for the main Country of origin</t>
    </r>
  </si>
  <si>
    <r>
      <t xml:space="preserve">11. Worksheets “B1. HTT Mortgage Assets", "F1. Sustainable M data": </t>
    </r>
    <r>
      <rPr>
        <sz val="9"/>
        <color theme="1"/>
        <rFont val="Verdana"/>
        <family val="2"/>
      </rPr>
      <t>Sections 20 and 29 "CO2 Emission" Take “no data” line out and insert on the RHS a new column indicating the % of dwellings with no CO2 data</t>
    </r>
  </si>
  <si>
    <r>
      <t xml:space="preserve">12. Worksheet “B3. HTT Shipping Assets", "F1. Sustainable M data": </t>
    </r>
    <r>
      <rPr>
        <sz val="9"/>
        <color theme="1"/>
        <rFont val="Verdana"/>
        <family val="2"/>
      </rPr>
      <t>Sections 6 and 8</t>
    </r>
    <r>
      <rPr>
        <b/>
        <sz val="9"/>
        <color theme="1"/>
        <rFont val="Verdana"/>
        <family val="2"/>
      </rPr>
      <t xml:space="preserve"> </t>
    </r>
    <r>
      <rPr>
        <sz val="9"/>
        <color theme="1"/>
        <rFont val="Verdana"/>
        <family val="2"/>
      </rPr>
      <t xml:space="preserve">unify the seasoning brackets </t>
    </r>
  </si>
  <si>
    <r>
      <t xml:space="preserve">13. Worksheet "F1. Sustainable M data": </t>
    </r>
    <r>
      <rPr>
        <sz val="9"/>
        <color theme="1"/>
        <rFont val="Verdana"/>
        <family val="2"/>
      </rPr>
      <t>Section 9 addition of Defaulted Loans pursuant to art. 178 CRR to the NPLs section</t>
    </r>
  </si>
  <si>
    <r>
      <t xml:space="preserve">10. Worksheet “B1. HTT Mortgage Assets”: </t>
    </r>
    <r>
      <rPr>
        <sz val="9"/>
        <color theme="1"/>
        <rFont val="Verdana"/>
        <family val="2"/>
      </rPr>
      <t>Section 7.4 Unify the percentages and highlight the EU, EEA and Other sub-totals</t>
    </r>
  </si>
  <si>
    <t>Yes</t>
  </si>
  <si>
    <t>No</t>
  </si>
  <si>
    <t>Non-EEA, Art 14 CBD compliant</t>
  </si>
  <si>
    <t>kapitalcenter</t>
  </si>
  <si>
    <t>field_number</t>
  </si>
  <si>
    <t>kolonne1</t>
  </si>
  <si>
    <t>D</t>
  </si>
  <si>
    <t>E</t>
  </si>
  <si>
    <t>G</t>
  </si>
  <si>
    <t>H</t>
  </si>
  <si>
    <t>I</t>
  </si>
  <si>
    <t>Residual</t>
  </si>
  <si>
    <t>kolonne2</t>
  </si>
  <si>
    <t>kolonne3</t>
  </si>
  <si>
    <t>Nykredit Realkredit A/S</t>
  </si>
  <si>
    <t>Investor Relations (nykredit.com)</t>
  </si>
  <si>
    <t>Danner HTT-indberetningen</t>
  </si>
  <si>
    <t>Årstal</t>
  </si>
  <si>
    <t>Kvartal</t>
  </si>
  <si>
    <t>Kapitalcenter</t>
  </si>
  <si>
    <t>Måned</t>
  </si>
  <si>
    <t>Rapporteringsdato</t>
  </si>
  <si>
    <t>Q1</t>
  </si>
  <si>
    <t>03</t>
  </si>
  <si>
    <t>Format-eksempel:</t>
  </si>
  <si>
    <t>31/03/24</t>
  </si>
  <si>
    <t>Danner NTT-indberetningen</t>
  </si>
  <si>
    <t>Sti til HTT-rapporting</t>
  </si>
  <si>
    <t xml:space="preserve">Mulige kapitalcentre </t>
  </si>
  <si>
    <t>Mulige kvartaler</t>
  </si>
  <si>
    <t>Q2</t>
  </si>
  <si>
    <t>Q3</t>
  </si>
  <si>
    <t>Q4</t>
  </si>
  <si>
    <t>Mulige måneder</t>
  </si>
  <si>
    <t>06</t>
  </si>
  <si>
    <t>09</t>
  </si>
  <si>
    <t>12</t>
  </si>
  <si>
    <t>Y</t>
  </si>
  <si>
    <t>Nykredit Realkredit A/S :: Covered Bond Label</t>
  </si>
  <si>
    <t>N</t>
  </si>
  <si>
    <t>[link on the issuer's website to the objective criteria the labelled pool is committed to]</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</si>
  <si>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</si>
  <si>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</si>
  <si>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</si>
  <si>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</si>
  <si>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</si>
  <si>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</si>
  <si>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</si>
  <si>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</si>
  <si>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</si>
  <si>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</si>
  <si>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</si>
  <si>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</si>
  <si>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</si>
  <si>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</si>
  <si>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</si>
  <si>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</si>
  <si>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</si>
  <si>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</si>
  <si>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</si>
  <si>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</si>
  <si>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</si>
  <si>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</si>
  <si>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</si>
  <si>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</si>
  <si>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</si>
  <si>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</si>
  <si>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</si>
  <si>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</si>
  <si>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</si>
  <si>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</si>
  <si>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</si>
  <si>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</si>
  <si>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</si>
  <si>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</si>
  <si>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</si>
  <si>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</si>
  <si>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</si>
  <si>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</si>
  <si>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</si>
  <si>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</si>
  <si>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</si>
  <si>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</si>
  <si>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</si>
  <si>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</si>
  <si>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</si>
  <si>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</si>
  <si>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</si>
  <si>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</si>
  <si>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 xml:space="preserve">The Danish FSA sets guidelines for the grouping of property in categories. Property type is determined by its primary use. </t>
  </si>
  <si>
    <t>Virtually all of Nykredit's mortgage loans are match funded.</t>
  </si>
  <si>
    <t>A loan is categorised as non-performing at the latest when the payment of instalments and/or interest is 90 days past due.</t>
  </si>
  <si>
    <t xml:space="preserve">Market Value. </t>
  </si>
  <si>
    <t>A and B label/estimate or equivalent labelled properties</t>
  </si>
  <si>
    <t>New properties are buildings constructed within the last 5 calender years</t>
  </si>
  <si>
    <t>LIU16F6VZJSD6UKHD557</t>
  </si>
  <si>
    <t>Nykredit Bank A/S</t>
  </si>
  <si>
    <t>52965FONQ5NZKP0WZL45</t>
  </si>
  <si>
    <t>Counterparty 1</t>
  </si>
  <si>
    <t xml:space="preserve">Denmark </t>
  </si>
  <si>
    <t>ECBC National Label Transparency Template (NTT) for Danish issuers</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</si>
  <si>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</si>
  <si>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</si>
  <si>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</si>
  <si>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</si>
  <si>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</si>
  <si>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</si>
  <si>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</si>
  <si>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</si>
  <si>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</si>
  <si>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</si>
  <si>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</si>
  <si>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</si>
  <si>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</si>
  <si>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</si>
  <si>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</si>
  <si>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</si>
  <si>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</si>
  <si>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</si>
  <si>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</si>
  <si>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</si>
  <si>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</si>
  <si>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</si>
  <si>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</si>
  <si>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</si>
  <si>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</si>
  <si>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</si>
  <si>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</si>
  <si>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</si>
  <si>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</si>
  <si>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</si>
  <si>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</si>
  <si>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</si>
  <si>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</si>
  <si>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</si>
  <si>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</si>
  <si>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</si>
  <si>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</si>
  <si>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</si>
  <si>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</si>
  <si>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</si>
  <si>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</si>
  <si>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</si>
  <si>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</si>
  <si>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</si>
  <si>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</si>
  <si>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</si>
  <si>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</si>
  <si>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</si>
  <si>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</si>
  <si>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</si>
  <si>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</si>
  <si>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</si>
  <si>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</si>
  <si>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</si>
  <si>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</si>
  <si>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</si>
  <si>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</si>
  <si>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</si>
  <si>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</si>
  <si>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</si>
  <si>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</si>
  <si>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</si>
  <si>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</si>
  <si>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</si>
  <si>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</si>
  <si>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</si>
  <si>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</si>
  <si>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</si>
  <si>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</si>
  <si>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</si>
  <si>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</si>
  <si>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</si>
  <si>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</si>
  <si>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</si>
  <si>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</si>
  <si>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</si>
  <si>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</si>
  <si>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</si>
  <si>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</si>
  <si>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</si>
  <si>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</si>
  <si>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</si>
  <si>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</si>
  <si>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</si>
  <si>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</si>
  <si>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</si>
  <si>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</si>
  <si>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</si>
  <si>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</si>
  <si>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</si>
  <si>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</si>
  <si>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</si>
  <si>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</si>
  <si>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</si>
  <si>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</si>
  <si>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</si>
  <si>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</si>
  <si>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</si>
  <si>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</si>
  <si>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</si>
  <si>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</si>
  <si>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</si>
  <si>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</si>
  <si>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</si>
  <si>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</si>
  <si>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</si>
  <si>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</si>
  <si>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</si>
  <si>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</si>
  <si>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</si>
  <si>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</si>
  <si>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</si>
  <si>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</si>
  <si>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</si>
  <si>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</si>
  <si>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</si>
  <si>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</si>
  <si>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</si>
  <si>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</si>
  <si>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G1.1.1</t>
  </si>
  <si>
    <t>Additional tier 1 capital (e.g. hybrid core capital)</t>
  </si>
  <si>
    <t>G1.1.2</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</si>
  <si>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</si>
  <si>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</si>
  <si>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</si>
  <si>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</si>
  <si>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</si>
  <si>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</si>
  <si>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</si>
  <si>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</si>
  <si>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</si>
  <si>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G2.3.1</t>
  </si>
  <si>
    <t>1 year</t>
  </si>
  <si>
    <t>G2.3.2</t>
  </si>
  <si>
    <r>
      <t xml:space="preserve">&gt; 1 and </t>
    </r>
    <r>
      <rPr>
        <sz val="11"/>
        <rFont val="Calibri"/>
        <family val="2"/>
      </rPr>
      <t>≤ 2 years</t>
    </r>
  </si>
  <si>
    <t>G2.3.3</t>
  </si>
  <si>
    <r>
      <t xml:space="preserve">&gt; 2 and </t>
    </r>
    <r>
      <rPr>
        <sz val="11"/>
        <rFont val="Calibri"/>
        <family val="2"/>
      </rPr>
      <t>≤ 3 years</t>
    </r>
  </si>
  <si>
    <t>G2.3.4</t>
  </si>
  <si>
    <r>
      <t xml:space="preserve">&gt; 3 and </t>
    </r>
    <r>
      <rPr>
        <sz val="11"/>
        <rFont val="Calibri"/>
        <family val="2"/>
      </rPr>
      <t>≤ 4 years</t>
    </r>
  </si>
  <si>
    <t>G2.3.5</t>
  </si>
  <si>
    <r>
      <t xml:space="preserve">&gt; 4 and </t>
    </r>
    <r>
      <rPr>
        <sz val="11"/>
        <rFont val="Calibri"/>
        <family val="2"/>
      </rPr>
      <t>≤ 5 years</t>
    </r>
  </si>
  <si>
    <t>G2.3.6</t>
  </si>
  <si>
    <t>5-10 years</t>
  </si>
  <si>
    <t>G2.3.7</t>
  </si>
  <si>
    <t>10-20 years</t>
  </si>
  <si>
    <t>G2.3.8</t>
  </si>
  <si>
    <t>&gt;  20 years</t>
  </si>
  <si>
    <t>G2.4.1</t>
  </si>
  <si>
    <t>Amortisation profile of issued CBs</t>
  </si>
  <si>
    <t>Bullet</t>
  </si>
  <si>
    <t>G2.4.2</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</si>
  <si>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</si>
  <si>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</si>
  <si>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</si>
  <si>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</si>
  <si>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</si>
  <si>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</si>
  <si>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</si>
  <si>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</si>
  <si>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</si>
  <si>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</si>
  <si>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</si>
  <si>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</si>
  <si>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</si>
  <si>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</si>
  <si>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</si>
  <si>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</si>
  <si>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</si>
  <si>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</si>
  <si>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</si>
  <si>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</si>
  <si>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</si>
  <si>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</si>
  <si>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</si>
  <si>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</si>
  <si>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</si>
  <si>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</si>
  <si>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t>G2.1a.1</t>
  </si>
  <si>
    <r>
      <t>0-</t>
    </r>
    <r>
      <rPr>
        <u/>
        <sz val="11"/>
        <color theme="1"/>
        <rFont val="Calibri"/>
        <family val="2"/>
        <scheme val="minor"/>
      </rPr>
      <t>&lt;</t>
    </r>
    <r>
      <rPr>
        <sz val="11"/>
        <color theme="1"/>
        <rFont val="Calibri"/>
        <family val="2"/>
        <scheme val="minor"/>
      </rPr>
      <t>1 year</t>
    </r>
  </si>
  <si>
    <t>G2.1a.2</t>
  </si>
  <si>
    <r>
      <t xml:space="preserve">&gt;1- </t>
    </r>
    <r>
      <rPr>
        <u/>
        <sz val="11"/>
        <color theme="1"/>
        <rFont val="Calibri"/>
        <family val="2"/>
        <scheme val="minor"/>
      </rPr>
      <t xml:space="preserve">&lt; </t>
    </r>
    <r>
      <rPr>
        <sz val="11"/>
        <color theme="1"/>
        <rFont val="Calibri"/>
        <family val="2"/>
        <scheme val="minor"/>
      </rPr>
      <t>5 years</t>
    </r>
  </si>
  <si>
    <t>G2.1a.3</t>
  </si>
  <si>
    <t>&gt; 5  years</t>
  </si>
  <si>
    <t xml:space="preserve">Table G2.1b - Assets other than the loan portfolio in the cover pool  </t>
  </si>
  <si>
    <t>Rating/type of cover asset</t>
  </si>
  <si>
    <t>G2.1b.1</t>
  </si>
  <si>
    <t>Exposures to/guaranteed by govenments etc. in EU</t>
  </si>
  <si>
    <t>G2.1b.2</t>
  </si>
  <si>
    <t>Exposures to/guaranteed by govenments etc. third countries</t>
  </si>
  <si>
    <t>G2.1b.3</t>
  </si>
  <si>
    <t>G2.1b.4</t>
  </si>
  <si>
    <t xml:space="preserve">Table G2.1c - Assets other than the loan portfolio in the cover pool  </t>
  </si>
  <si>
    <t>Maturity structure/Type of cover asset</t>
  </si>
  <si>
    <t>G2.1c.1</t>
  </si>
  <si>
    <t>G2.1c.2</t>
  </si>
  <si>
    <t>G2.1c.3</t>
  </si>
  <si>
    <t>G2.1c.4</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</si>
  <si>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</si>
  <si>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</si>
  <si>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</si>
  <si>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</si>
  <si>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</si>
  <si>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</si>
  <si>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</si>
  <si>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</si>
  <si>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</si>
  <si>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</si>
  <si>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</si>
  <si>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</si>
  <si>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</si>
  <si>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</si>
  <si>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</si>
  <si>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</si>
  <si>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</si>
  <si>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</si>
  <si>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</si>
  <si>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</si>
  <si>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</si>
  <si>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</si>
  <si>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</si>
  <si>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</si>
  <si>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</si>
  <si>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</si>
  <si>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</si>
  <si>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</si>
  <si>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</si>
  <si>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</si>
  <si>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</si>
  <si>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</si>
  <si>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</si>
  <si>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</si>
  <si>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</si>
  <si>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M1</t>
  </si>
  <si>
    <t>In %</t>
  </si>
  <si>
    <t>Table M2/B2</t>
  </si>
  <si>
    <t>M2</t>
  </si>
  <si>
    <t>Table M3/B3</t>
  </si>
  <si>
    <t>M3</t>
  </si>
  <si>
    <t>Table M4a/B4a</t>
  </si>
  <si>
    <t>Per cent</t>
  </si>
  <si>
    <t>0 - 19,9</t>
  </si>
  <si>
    <t>20 - 39,9</t>
  </si>
  <si>
    <t>40 - 59,9</t>
  </si>
  <si>
    <t>60 - 69,9</t>
  </si>
  <si>
    <t>70 - 79,9</t>
  </si>
  <si>
    <t>80 - 84,9</t>
  </si>
  <si>
    <t>85 - 89,9</t>
  </si>
  <si>
    <t>90 - 94,9</t>
  </si>
  <si>
    <t>95 - 100</t>
  </si>
  <si>
    <t>&gt; 100</t>
  </si>
  <si>
    <t>M4a.1</t>
  </si>
  <si>
    <t>M4a.2</t>
  </si>
  <si>
    <t>M4a.3</t>
  </si>
  <si>
    <t>M4a.4</t>
  </si>
  <si>
    <t>M4a.5</t>
  </si>
  <si>
    <t>M4a.6</t>
  </si>
  <si>
    <t>M4a.7</t>
  </si>
  <si>
    <t>M4a.8</t>
  </si>
  <si>
    <t>Agricultutal properties</t>
  </si>
  <si>
    <t>M4a.9</t>
  </si>
  <si>
    <t>Properties for social and cultural purposes</t>
  </si>
  <si>
    <t>M4a.10</t>
  </si>
  <si>
    <t>Table M4b/B4b</t>
  </si>
  <si>
    <t>Lending, by-loan to-value (LTV), current property value, per cent</t>
  </si>
  <si>
    <t>Table M4c/B4c</t>
  </si>
  <si>
    <t>Lending, by-loan to-value (LTV), current property value, DKKm (Entire loan entered in the top LTV bracket)</t>
  </si>
  <si>
    <t>Avg. LTV</t>
  </si>
  <si>
    <t>M4c.1</t>
  </si>
  <si>
    <t>M4c.2</t>
  </si>
  <si>
    <t>M4c.3</t>
  </si>
  <si>
    <t>M4c.4</t>
  </si>
  <si>
    <t>M4c.5</t>
  </si>
  <si>
    <t>M4c.6</t>
  </si>
  <si>
    <t>M4c.7</t>
  </si>
  <si>
    <t>M4c.8</t>
  </si>
  <si>
    <t>M4c.9</t>
  </si>
  <si>
    <t>M4c.10</t>
  </si>
  <si>
    <t>M4c</t>
  </si>
  <si>
    <t>Table M4d/B4d</t>
  </si>
  <si>
    <t>Lending, by-loan to-value (LTV), current property value, PER CENT (Entire loan entered in the top LTV bracket)</t>
  </si>
  <si>
    <t>Table M5/B5 - Total</t>
  </si>
  <si>
    <t>Outside Denmark</t>
  </si>
  <si>
    <t>M5.1</t>
  </si>
  <si>
    <t>M5.2</t>
  </si>
  <si>
    <t>M5.3</t>
  </si>
  <si>
    <t>M5.4</t>
  </si>
  <si>
    <t>M5.5</t>
  </si>
  <si>
    <t>M5.6</t>
  </si>
  <si>
    <t>M5.7</t>
  </si>
  <si>
    <t>M5.8</t>
  </si>
  <si>
    <t>Agricultural properties</t>
  </si>
  <si>
    <t>M5.9</t>
  </si>
  <si>
    <t>M5.10</t>
  </si>
  <si>
    <t>Tables M5x below are distributed by issuer's choice. Must sum to column "Outside Denmark" in table M5</t>
  </si>
  <si>
    <r>
      <t xml:space="preserve">Table M5a </t>
    </r>
    <r>
      <rPr>
        <b/>
        <i/>
        <sz val="12"/>
        <rFont val="Calibri"/>
        <family val="2"/>
        <scheme val="minor"/>
      </rPr>
      <t>- Outside Denmark</t>
    </r>
  </si>
  <si>
    <t>Greenland &amp; Faroe Islands</t>
  </si>
  <si>
    <t>M5a.1</t>
  </si>
  <si>
    <t>M5a.2</t>
  </si>
  <si>
    <t>M5a.3</t>
  </si>
  <si>
    <t>M5a.4</t>
  </si>
  <si>
    <t>M5a.5</t>
  </si>
  <si>
    <t>M5a.6</t>
  </si>
  <si>
    <t>M5a.7</t>
  </si>
  <si>
    <t>M5a.8</t>
  </si>
  <si>
    <t>M5a.9</t>
  </si>
  <si>
    <t>M5a.10</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</si>
  <si>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</si>
  <si>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</si>
  <si>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</si>
  <si>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</si>
  <si>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</si>
  <si>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</si>
  <si>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</si>
  <si>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</si>
  <si>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</si>
  <si>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M6.1</t>
  </si>
  <si>
    <t>Index Loans</t>
  </si>
  <si>
    <t>M6.2</t>
  </si>
  <si>
    <t>Fixed-rate loans</t>
  </si>
  <si>
    <t>M6.3</t>
  </si>
  <si>
    <t>Fixed-rate shorter period than maturity (ARM's etc.)</t>
  </si>
  <si>
    <t>M6.3.1</t>
  </si>
  <si>
    <t>- rate fixed ≤ 1 year</t>
  </si>
  <si>
    <t>M6.3.2</t>
  </si>
  <si>
    <t>- rate fixed &gt; 1 and ≤ 3 years</t>
  </si>
  <si>
    <t>M6.3.3</t>
  </si>
  <si>
    <t>- rate fixed &gt; 3 and ≤ 5 years</t>
  </si>
  <si>
    <t>M6.3.4</t>
  </si>
  <si>
    <t>- rate fixed &gt; 5 years</t>
  </si>
  <si>
    <t>M6.4</t>
  </si>
  <si>
    <t>Money market based loans</t>
  </si>
  <si>
    <t>M6.4.1</t>
  </si>
  <si>
    <t>Non Capped floaters</t>
  </si>
  <si>
    <t>M6.4.2</t>
  </si>
  <si>
    <t>Capped floaters</t>
  </si>
  <si>
    <t>M6.5</t>
  </si>
  <si>
    <t xml:space="preserve">* Interest-only loans at time of compilation. Interest-only is typically limited to a maximum of 10 years. </t>
  </si>
  <si>
    <t>Table M7/B7</t>
  </si>
  <si>
    <t>M7.1</t>
  </si>
  <si>
    <t>M7.2</t>
  </si>
  <si>
    <t>M7.3</t>
  </si>
  <si>
    <t>M7.3.1</t>
  </si>
  <si>
    <t>M7.3.2</t>
  </si>
  <si>
    <t>M7.3.3</t>
  </si>
  <si>
    <t>M7.3.4</t>
  </si>
  <si>
    <t>M7.4</t>
  </si>
  <si>
    <t>M7.4.1</t>
  </si>
  <si>
    <t>M7.4.2</t>
  </si>
  <si>
    <t>M7.5</t>
  </si>
  <si>
    <t xml:space="preserve">Other </t>
  </si>
  <si>
    <t>Table M8/B8</t>
  </si>
  <si>
    <t>Not Capped floaters</t>
  </si>
  <si>
    <t>Table M9/B9</t>
  </si>
  <si>
    <t>M9.1</t>
  </si>
  <si>
    <t>&lt; 12 months</t>
  </si>
  <si>
    <t>M9.2</t>
  </si>
  <si>
    <t>≥ 12 - ≤ 24 months</t>
  </si>
  <si>
    <t>M9.3</t>
  </si>
  <si>
    <t>≥ 24 - ≤ 36 months</t>
  </si>
  <si>
    <t>M9.4</t>
  </si>
  <si>
    <t>≥ 36 - ≤ 60 months</t>
  </si>
  <si>
    <t>M9.5</t>
  </si>
  <si>
    <t>≥ 60 months</t>
  </si>
  <si>
    <t>Table M10/B10</t>
  </si>
  <si>
    <t>M10.1</t>
  </si>
  <si>
    <t>&lt; 1 Years</t>
  </si>
  <si>
    <t>M10.2</t>
  </si>
  <si>
    <t>≥ 1 - ≤ 3 Years</t>
  </si>
  <si>
    <t>M10.3</t>
  </si>
  <si>
    <t>≥ 3 - ≤ 5 Years</t>
  </si>
  <si>
    <t>M10.4</t>
  </si>
  <si>
    <t>≥ 5 - ≤ 10 Years</t>
  </si>
  <si>
    <t>M10.5</t>
  </si>
  <si>
    <t xml:space="preserve">≥ 10 - ≤ 20 Years </t>
  </si>
  <si>
    <t>M10.6</t>
  </si>
  <si>
    <t>&gt; 20 Years</t>
  </si>
  <si>
    <t>Table M11/B11</t>
  </si>
  <si>
    <t>90 day Non-performing loans by property type, as percentage of total payments, %</t>
  </si>
  <si>
    <t>90 day NPL</t>
  </si>
  <si>
    <t>Table M11a/B11a</t>
  </si>
  <si>
    <t>Table M11b/B11b</t>
  </si>
  <si>
    <t>M11b.1</t>
  </si>
  <si>
    <t>&lt; 60per cent LTV</t>
  </si>
  <si>
    <t>M11b.2</t>
  </si>
  <si>
    <t>60-69.9 per cent LTV</t>
  </si>
  <si>
    <t>M11b.3</t>
  </si>
  <si>
    <t>70-79.9 per cent LTV</t>
  </si>
  <si>
    <t>M11b.4</t>
  </si>
  <si>
    <t>80-89.9 per cent LTV</t>
  </si>
  <si>
    <t>M11b.5</t>
  </si>
  <si>
    <t>90-100 per cent LTV</t>
  </si>
  <si>
    <t>M11b.6</t>
  </si>
  <si>
    <t>&gt;100 per cent LTV</t>
  </si>
  <si>
    <t>Table M12/B12</t>
  </si>
  <si>
    <t>M12</t>
  </si>
  <si>
    <t>Total realised losses</t>
  </si>
  <si>
    <t>Table M12a/B12a</t>
  </si>
  <si>
    <t>M12a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</si>
  <si>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</si>
  <si>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</si>
  <si>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</si>
  <si>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</si>
  <si>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</si>
  <si>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</si>
  <si>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</si>
  <si>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</si>
  <si>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</si>
  <si>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</si>
  <si>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</si>
  <si>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</si>
  <si>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</si>
  <si>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</si>
  <si>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</si>
  <si>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</si>
  <si>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</si>
  <si>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</si>
  <si>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</si>
  <si>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</si>
  <si>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</si>
  <si>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</si>
  <si>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</si>
  <si>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</si>
  <si>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</si>
  <si>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</si>
  <si>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</si>
  <si>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</si>
  <si>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</si>
  <si>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</si>
  <si>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</si>
  <si>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</si>
  <si>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</si>
  <si>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</si>
  <si>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</si>
  <si>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</si>
  <si>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</si>
  <si>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</si>
  <si>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</si>
  <si>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</si>
  <si>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</si>
  <si>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</si>
  <si>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</si>
  <si>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</si>
  <si>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</si>
  <si>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</si>
  <si>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</si>
  <si>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</si>
  <si>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by_variable</t>
  </si>
  <si>
    <t>vaerdi</t>
  </si>
  <si>
    <t>GRØNLAND</t>
  </si>
  <si>
    <t>Storbritannien</t>
  </si>
  <si>
    <t>Sverige</t>
  </si>
  <si>
    <t>Frankrig</t>
  </si>
  <si>
    <t>Spanien</t>
  </si>
  <si>
    <t>Tyskland</t>
  </si>
  <si>
    <t>Mellem 2 og 5 mio</t>
  </si>
  <si>
    <t>Mellem 20 og 50 mio</t>
  </si>
  <si>
    <t>Mellem 5 og 20 mio</t>
  </si>
  <si>
    <t>Mellem 50 og 100 mio</t>
  </si>
  <si>
    <t>Over 100 mio</t>
  </si>
  <si>
    <t>Under 2 mio</t>
  </si>
  <si>
    <t>100 &lt;</t>
  </si>
  <si>
    <t>Q2 2025</t>
  </si>
  <si>
    <t>30/07/25</t>
  </si>
  <si>
    <t>30/06/25</t>
  </si>
  <si>
    <t>Nykredit Realkredit - Capital Center I</t>
  </si>
  <si>
    <t>Reporting Date: 30/07/25</t>
  </si>
  <si>
    <t>Cut-off Date: 30/06/25</t>
  </si>
  <si>
    <t>2025</t>
  </si>
  <si>
    <t>30 June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</si>
</sst>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7"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b/>
      <u/>
      <sz val="9"/>
      <color theme="1"/>
      <name val="Verdana"/>
      <family val="2"/>
    </font>
    <font>
      <sz val="11"/>
      <color rgb="FF000000"/>
      <name val="Nykredit Sans"/>
    </font>
    <font>
      <sz val="14"/>
      <color theme="0"/>
      <name val="Calibri"/>
      <family val="2"/>
      <scheme val="minor"/>
    </font>
    <font>
      <sz val="11"/>
      <color rgb="FFFF0000"/>
      <name val="Calibri"/>
      <family val="2"/>
      <scheme val="minor"/>
    </font>
    <font>
      <sz val="9"/>
      <name val="Calibri"/>
      <family val="2"/>
      <scheme val="minor"/>
    </font>
    <font>
      <b/>
      <sz val="9"/>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0"/>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b/>
      <sz val="12"/>
      <color theme="0" tint="-0.34998626667073579"/>
      <name val="Calibri"/>
      <family val="2"/>
      <scheme val="minor"/>
    </font>
    <font>
      <sz val="11"/>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s>
  <fills count="12">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8" fillId="0" borderId="0" applyNumberFormat="0" applyFill="0" applyBorder="0" applyAlignment="0" applyProtection="0">
      <alignment vertical="top"/>
      <protection locked="0"/>
    </xf>
    <xf numFmtId="164" fontId="4" fillId="0" borderId="0" applyFont="0" applyFill="0" applyBorder="0" applyAlignment="0" applyProtection="0"/>
  </cellStyleXfs>
  <cellXfs count="529">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1"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0" fontId="49" fillId="0" borderId="0" xfId="0" quotePrefix="1" applyFont="1" applyAlignment="1">
      <alignment horizontal="center" vertical="center" wrapText="1"/>
    </xf>
    <xf numFmtId="165" fontId="49"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31" fillId="8" borderId="0" xfId="0" applyFont="1" applyFill="1" applyAlignment="1">
      <alignment horizontal="center" vertical="center" wrapText="1"/>
    </xf>
    <xf numFmtId="165" fontId="31" fillId="8" borderId="0" xfId="1" applyNumberFormat="1" applyFont="1" applyFill="1" applyBorder="1" applyAlignment="1" applyProtection="1">
      <alignment horizontal="center" vertical="center" wrapText="1"/>
    </xf>
    <xf numFmtId="4" fontId="0" fillId="0" borderId="0" xfId="0" applyNumberFormat="1"/>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4" fillId="0" borderId="0" xfId="0" applyFont="1" applyAlignment="1" applyProtection="1">
      <alignment horizontal="left" vertical="center" wrapText="1"/>
      <protection locked="0"/>
    </xf>
    <xf numFmtId="0" fontId="14" fillId="0" borderId="0" xfId="2" applyProtection="1">
      <protection locked="0"/>
    </xf>
    <xf numFmtId="10" fontId="2" fillId="0" borderId="0" xfId="1" applyNumberFormat="1" applyFont="1" applyAlignment="1">
      <alignment horizontal="center" vertical="center" wrapText="1"/>
    </xf>
    <xf numFmtId="0" fontId="56" fillId="4" borderId="0" xfId="0" applyFont="1" applyFill="1" applyAlignment="1">
      <alignment horizontal="left" vertical="center"/>
    </xf>
    <xf numFmtId="0" fontId="56" fillId="4" borderId="0" xfId="0" applyFont="1" applyFill="1" applyAlignment="1">
      <alignment horizontal="justify" vertical="center"/>
    </xf>
    <xf numFmtId="0" fontId="57" fillId="10" borderId="0" xfId="9" applyFont="1" applyFill="1"/>
    <xf numFmtId="49" fontId="58" fillId="10" borderId="0" xfId="9" quotePrefix="1" applyNumberFormat="1" applyFont="1" applyFill="1" applyAlignment="1">
      <alignment horizontal="center" vertical="top"/>
    </xf>
    <xf numFmtId="168" fontId="41" fillId="10" borderId="0" xfId="9" applyNumberFormat="1" applyFill="1" applyAlignment="1">
      <alignment horizontal="center"/>
    </xf>
    <xf numFmtId="0" fontId="59" fillId="4" borderId="0" xfId="0" applyFont="1" applyFill="1" applyAlignment="1">
      <alignment horizontal="center" vertical="center" wrapText="1"/>
    </xf>
    <xf numFmtId="0" fontId="60" fillId="4" borderId="0" xfId="0" applyFont="1" applyFill="1" applyAlignment="1">
      <alignment horizontal="left" vertical="top"/>
    </xf>
    <xf numFmtId="0" fontId="61" fillId="4" borderId="0" xfId="0" applyFont="1" applyFill="1" applyAlignment="1">
      <alignment horizontal="center" vertical="center"/>
    </xf>
    <xf numFmtId="0" fontId="3" fillId="4" borderId="0" xfId="0" applyFont="1" applyFill="1"/>
    <xf numFmtId="0" fontId="63" fillId="4" borderId="0" xfId="0" applyFont="1" applyFill="1" applyAlignment="1">
      <alignment horizontal="right"/>
    </xf>
    <xf numFmtId="0" fontId="63" fillId="4" borderId="0" xfId="0" applyFont="1" applyFill="1"/>
    <xf numFmtId="15" fontId="64" fillId="4" borderId="0" xfId="0" quotePrefix="1" applyNumberFormat="1" applyFont="1" applyFill="1"/>
    <xf numFmtId="0" fontId="65" fillId="4" borderId="0" xfId="0" applyFont="1" applyFill="1"/>
    <xf numFmtId="0" fontId="66" fillId="4" borderId="0" xfId="0" applyFont="1" applyFill="1"/>
    <xf numFmtId="0" fontId="67" fillId="4" borderId="0" xfId="0" applyFont="1" applyFill="1" applyAlignment="1">
      <alignment horizontal="left"/>
    </xf>
    <xf numFmtId="0" fontId="66" fillId="4" borderId="0" xfId="0" applyFont="1" applyFill="1" applyAlignment="1">
      <alignment horizontal="left"/>
    </xf>
    <xf numFmtId="0" fontId="69" fillId="4" borderId="0" xfId="10" applyFont="1" applyFill="1" applyBorder="1" applyAlignment="1" applyProtection="1"/>
    <xf numFmtId="0" fontId="68" fillId="4" borderId="0" xfId="10" quotePrefix="1" applyFill="1" applyBorder="1" applyAlignment="1" applyProtection="1"/>
    <xf numFmtId="0" fontId="70" fillId="4" borderId="0" xfId="0" applyFont="1" applyFill="1"/>
    <xf numFmtId="0" fontId="69" fillId="4" borderId="0" xfId="10" applyFont="1" applyFill="1" applyAlignment="1" applyProtection="1"/>
    <xf numFmtId="0" fontId="56" fillId="4" borderId="0" xfId="0" applyFont="1" applyFill="1" applyAlignment="1">
      <alignment horizontal="justify" vertical="center" wrapText="1"/>
    </xf>
    <xf numFmtId="0" fontId="71" fillId="4" borderId="0" xfId="0" applyFont="1" applyFill="1" applyAlignment="1">
      <alignment vertical="center"/>
    </xf>
    <xf numFmtId="0" fontId="72" fillId="4" borderId="0" xfId="0" applyFont="1" applyFill="1"/>
    <xf numFmtId="0" fontId="73" fillId="4" borderId="0" xfId="0" applyFont="1" applyFill="1" applyAlignment="1">
      <alignment horizontal="justify" vertical="center" wrapText="1"/>
    </xf>
    <xf numFmtId="0" fontId="74" fillId="4" borderId="0" xfId="0" applyFont="1" applyFill="1" applyAlignment="1">
      <alignment vertical="center"/>
    </xf>
    <xf numFmtId="0" fontId="73" fillId="11" borderId="0" xfId="0" applyFont="1" applyFill="1" applyAlignment="1">
      <alignment vertical="center"/>
    </xf>
    <xf numFmtId="0" fontId="75" fillId="11"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35" xfId="0" applyFont="1" applyFill="1" applyBorder="1" applyAlignment="1">
      <alignment horizontal="left" vertical="center" wrapText="1" indent="3"/>
    </xf>
    <xf numFmtId="169" fontId="45" fillId="4" borderId="35" xfId="3" applyNumberFormat="1" applyFont="1" applyFill="1" applyBorder="1" applyAlignment="1">
      <alignment vertical="center" wrapText="1"/>
    </xf>
    <xf numFmtId="167" fontId="45" fillId="4" borderId="35" xfId="0" applyNumberFormat="1" applyFont="1" applyFill="1" applyBorder="1" applyAlignment="1">
      <alignment vertical="center" wrapText="1"/>
    </xf>
    <xf numFmtId="0" fontId="45" fillId="4" borderId="36" xfId="0" applyFont="1" applyFill="1" applyBorder="1" applyAlignment="1">
      <alignment vertical="center" wrapText="1"/>
    </xf>
    <xf numFmtId="165" fontId="45" fillId="4" borderId="36"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35" xfId="0" applyFont="1" applyFill="1" applyBorder="1" applyAlignment="1">
      <alignment vertical="center" wrapText="1"/>
    </xf>
    <xf numFmtId="0" fontId="45" fillId="4" borderId="12" xfId="0" applyFont="1" applyFill="1" applyBorder="1" applyAlignment="1">
      <alignment vertical="center" wrapText="1"/>
    </xf>
    <xf numFmtId="169" fontId="2" fillId="0" borderId="12" xfId="3" applyNumberFormat="1"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6" fillId="4" borderId="0" xfId="0" applyFont="1" applyFill="1" applyAlignment="1">
      <alignment horizontal="justify" vertical="center" wrapText="1"/>
    </xf>
    <xf numFmtId="0" fontId="77" fillId="11" borderId="0" xfId="0" applyFont="1" applyFill="1" applyAlignment="1">
      <alignment horizontal="justify" vertical="center" wrapText="1"/>
    </xf>
    <xf numFmtId="0" fontId="45" fillId="11" borderId="0" xfId="0" applyFont="1" applyFill="1" applyAlignment="1">
      <alignment vertical="center" wrapText="1"/>
    </xf>
    <xf numFmtId="0" fontId="45" fillId="4" borderId="0" xfId="0" applyFont="1" applyFill="1" applyAlignment="1">
      <alignment horizontal="justify" vertical="center" wrapText="1"/>
    </xf>
    <xf numFmtId="170" fontId="2" fillId="4" borderId="0" xfId="3" applyNumberFormat="1" applyFont="1" applyFill="1" applyBorder="1" applyAlignment="1">
      <alignment vertical="top" wrapText="1"/>
    </xf>
    <xf numFmtId="167" fontId="0" fillId="4" borderId="0" xfId="0" applyNumberFormat="1" applyFill="1" applyAlignment="1">
      <alignment vertical="top" wrapText="1"/>
    </xf>
    <xf numFmtId="0" fontId="74" fillId="11" borderId="0" xfId="0" applyFont="1" applyFill="1" applyAlignment="1">
      <alignment horizontal="justify" vertical="center" wrapText="1"/>
    </xf>
    <xf numFmtId="0" fontId="45" fillId="4" borderId="0" xfId="0" applyFont="1" applyFill="1" applyAlignment="1">
      <alignment horizontal="left" vertical="center" wrapText="1" indent="6"/>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3" fillId="0" borderId="35" xfId="0" applyNumberFormat="1" applyFont="1" applyBorder="1" applyAlignment="1">
      <alignment vertical="center" wrapText="1"/>
    </xf>
    <xf numFmtId="169" fontId="45" fillId="4" borderId="35" xfId="0" applyNumberFormat="1" applyFont="1" applyFill="1" applyBorder="1" applyAlignment="1">
      <alignment vertical="center" wrapText="1"/>
    </xf>
    <xf numFmtId="169" fontId="0" fillId="4" borderId="0" xfId="3" applyNumberFormat="1" applyFont="1" applyFill="1" applyBorder="1" applyAlignment="1">
      <alignment horizontal="right" vertical="top" wrapText="1"/>
    </xf>
    <xf numFmtId="169" fontId="53" fillId="4" borderId="35" xfId="0" applyNumberFormat="1" applyFont="1" applyFill="1" applyBorder="1" applyAlignment="1">
      <alignment vertical="center" wrapText="1"/>
    </xf>
    <xf numFmtId="170" fontId="2" fillId="0" borderId="35" xfId="3" applyNumberFormat="1" applyFont="1" applyFill="1" applyBorder="1" applyAlignment="1">
      <alignment vertical="top" wrapText="1"/>
    </xf>
    <xf numFmtId="170" fontId="0" fillId="4" borderId="35"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35" xfId="0" applyNumberFormat="1" applyFont="1" applyFill="1" applyBorder="1" applyAlignment="1">
      <alignment vertical="center" wrapText="1"/>
    </xf>
    <xf numFmtId="164" fontId="45" fillId="4" borderId="35" xfId="0" applyNumberFormat="1" applyFont="1" applyFill="1" applyBorder="1" applyAlignment="1">
      <alignment vertical="center" wrapText="1"/>
    </xf>
    <xf numFmtId="0" fontId="68" fillId="4" borderId="0" xfId="10" applyFill="1" applyAlignment="1" applyProtection="1">
      <alignment horizontal="right"/>
    </xf>
    <xf numFmtId="0" fontId="3" fillId="4" borderId="0" xfId="0" applyFont="1" applyFill="1" applyAlignment="1">
      <alignment vertical="center"/>
    </xf>
    <xf numFmtId="0" fontId="77" fillId="11" borderId="0" xfId="0" applyFont="1" applyFill="1" applyAlignment="1">
      <alignment horizontal="left" vertical="center" wrapText="1"/>
    </xf>
    <xf numFmtId="0" fontId="75" fillId="11" borderId="0" xfId="0" applyFont="1" applyFill="1" applyAlignment="1">
      <alignment horizontal="center" vertical="center" wrapText="1"/>
    </xf>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35" xfId="0" applyFill="1" applyBorder="1"/>
    <xf numFmtId="0" fontId="45" fillId="4" borderId="35" xfId="0" applyFont="1" applyFill="1" applyBorder="1" applyAlignment="1">
      <alignment vertical="center"/>
    </xf>
    <xf numFmtId="165" fontId="0" fillId="4" borderId="35" xfId="1" applyNumberFormat="1" applyFont="1" applyFill="1" applyBorder="1" applyAlignment="1">
      <alignment vertical="center" wrapText="1"/>
    </xf>
    <xf numFmtId="165" fontId="0" fillId="4" borderId="35" xfId="1" applyNumberFormat="1" applyFont="1" applyFill="1" applyBorder="1" applyAlignment="1">
      <alignment vertical="center"/>
    </xf>
    <xf numFmtId="169" fontId="45" fillId="4" borderId="0" xfId="3" applyNumberFormat="1" applyFont="1" applyFill="1" applyBorder="1" applyAlignment="1">
      <alignment vertical="center"/>
    </xf>
    <xf numFmtId="169" fontId="45" fillId="0" borderId="0" xfId="3" applyNumberFormat="1" applyFont="1" applyFill="1" applyBorder="1" applyAlignment="1">
      <alignment vertical="center"/>
    </xf>
    <xf numFmtId="0" fontId="6" fillId="4" borderId="0" xfId="0" applyFont="1" applyFill="1"/>
    <xf numFmtId="0" fontId="2" fillId="4" borderId="0" xfId="0" applyFont="1" applyFill="1" applyAlignment="1">
      <alignment vertical="center"/>
    </xf>
    <xf numFmtId="0" fontId="2" fillId="4" borderId="0" xfId="0" applyFont="1" applyFill="1"/>
    <xf numFmtId="0" fontId="53"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3"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35" xfId="0" applyFont="1" applyFill="1" applyBorder="1" applyAlignment="1">
      <alignment horizontal="left" vertical="center"/>
    </xf>
    <xf numFmtId="0" fontId="2" fillId="4" borderId="35" xfId="0" applyFont="1" applyFill="1" applyBorder="1"/>
    <xf numFmtId="0" fontId="53" fillId="4" borderId="35" xfId="0" applyFont="1" applyFill="1" applyBorder="1"/>
    <xf numFmtId="1" fontId="2" fillId="4" borderId="35" xfId="0" applyNumberFormat="1" applyFont="1" applyFill="1" applyBorder="1" applyAlignment="1">
      <alignment horizontal="right" vertical="center"/>
    </xf>
    <xf numFmtId="1" fontId="53" fillId="4" borderId="35" xfId="0" applyNumberFormat="1" applyFont="1" applyFill="1" applyBorder="1" applyAlignment="1">
      <alignment horizontal="right" vertical="center"/>
    </xf>
    <xf numFmtId="169" fontId="2" fillId="4" borderId="0" xfId="3" applyNumberFormat="1" applyFont="1" applyFill="1" applyBorder="1" applyAlignment="1">
      <alignment vertical="center"/>
    </xf>
    <xf numFmtId="0" fontId="74"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69" fontId="2" fillId="4" borderId="0" xfId="3" applyNumberFormat="1" applyFont="1" applyFill="1" applyBorder="1"/>
    <xf numFmtId="170" fontId="0" fillId="4" borderId="0" xfId="3" applyNumberFormat="1" applyFont="1" applyFill="1" applyBorder="1"/>
    <xf numFmtId="170" fontId="53" fillId="4" borderId="0" xfId="3" applyNumberFormat="1" applyFont="1" applyFill="1" applyBorder="1" applyAlignment="1">
      <alignment horizontal="right"/>
    </xf>
    <xf numFmtId="10" fontId="2" fillId="4" borderId="0" xfId="1"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6" fillId="11"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9" fontId="0" fillId="0" borderId="0" xfId="0" applyNumberFormat="1"/>
    <xf numFmtId="164" fontId="0" fillId="4" borderId="0" xfId="3" applyFont="1" applyFill="1" applyBorder="1"/>
    <xf numFmtId="0" fontId="80" fillId="4" borderId="0" xfId="0" applyFont="1" applyFill="1"/>
    <xf numFmtId="0" fontId="81"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7" fillId="11" borderId="0" xfId="0" applyFont="1" applyFill="1" applyAlignment="1">
      <alignment vertical="center" wrapText="1"/>
    </xf>
    <xf numFmtId="0" fontId="77"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35" xfId="0" applyFill="1" applyBorder="1" applyAlignment="1">
      <alignment vertical="center"/>
    </xf>
    <xf numFmtId="0" fontId="81" fillId="4" borderId="0" xfId="0" applyFont="1" applyFill="1" applyAlignment="1">
      <alignment vertical="center"/>
    </xf>
    <xf numFmtId="0" fontId="84" fillId="4" borderId="0" xfId="0" applyFont="1" applyFill="1" applyAlignment="1">
      <alignment vertical="center"/>
    </xf>
    <xf numFmtId="0" fontId="77" fillId="4" borderId="0" xfId="0" applyFont="1" applyFill="1" applyAlignment="1">
      <alignment horizontal="justify" vertical="center" wrapText="1"/>
    </xf>
    <xf numFmtId="0" fontId="0" fillId="4" borderId="0" xfId="0" applyFill="1" applyAlignment="1">
      <alignment vertical="center" wrapText="1"/>
    </xf>
    <xf numFmtId="0" fontId="85"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8" fillId="4" borderId="0" xfId="0" applyFont="1" applyFill="1"/>
    <xf numFmtId="0" fontId="86" fillId="11" borderId="35" xfId="0" applyFont="1" applyFill="1" applyBorder="1"/>
    <xf numFmtId="0" fontId="0" fillId="11" borderId="35" xfId="0" applyFill="1" applyBorder="1"/>
    <xf numFmtId="0" fontId="2" fillId="4" borderId="35" xfId="0" applyFont="1" applyFill="1" applyBorder="1" applyAlignment="1">
      <alignment wrapText="1"/>
    </xf>
    <xf numFmtId="0" fontId="0" fillId="4" borderId="35" xfId="0" applyFill="1" applyBorder="1" applyAlignment="1">
      <alignment wrapText="1"/>
    </xf>
    <xf numFmtId="0" fontId="3" fillId="4" borderId="35"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7" fillId="4" borderId="0" xfId="0" applyFont="1" applyFill="1"/>
    <xf numFmtId="0" fontId="20" fillId="11" borderId="35" xfId="0" applyFont="1" applyFill="1" applyBorder="1"/>
    <xf numFmtId="0" fontId="2" fillId="11" borderId="35"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0" fontId="14" fillId="4" borderId="0" xfId="2" applyFill="1" applyAlignment="1" applyProtection="1">
      <alignment horizontal="right"/>
    </xf>
    <xf numFmtId="3" fontId="0" fillId="4" borderId="0" xfId="0" applyNumberFormat="1" applyFill="1"/>
    <xf numFmtId="0" fontId="86" fillId="11" borderId="0" xfId="0" applyFont="1" applyFill="1" applyAlignment="1">
      <alignment horizontal="left"/>
    </xf>
    <xf numFmtId="0" fontId="86" fillId="11" borderId="0" xfId="0" applyFont="1" applyFill="1" applyAlignment="1">
      <alignment horizontal="right"/>
    </xf>
    <xf numFmtId="0" fontId="0" fillId="11" borderId="0" xfId="0" applyFill="1" applyAlignment="1">
      <alignment horizontal="left"/>
    </xf>
    <xf numFmtId="0" fontId="0" fillId="11" borderId="0" xfId="0" applyFill="1"/>
    <xf numFmtId="0" fontId="0" fillId="4" borderId="35" xfId="0" applyFill="1" applyBorder="1" applyAlignment="1">
      <alignment horizontal="right" wrapText="1"/>
    </xf>
    <xf numFmtId="0" fontId="0" fillId="4" borderId="35" xfId="0" quotePrefix="1"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1"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1" borderId="0" xfId="0" applyFont="1" applyFill="1" applyAlignment="1">
      <alignment horizontal="right"/>
    </xf>
    <xf numFmtId="0" fontId="2" fillId="11" borderId="0" xfId="0" applyFont="1" applyFill="1"/>
    <xf numFmtId="0" fontId="2" fillId="4" borderId="35" xfId="0" applyFont="1" applyFill="1" applyBorder="1" applyAlignment="1">
      <alignment horizontal="right" wrapText="1"/>
    </xf>
    <xf numFmtId="0" fontId="2" fillId="4" borderId="0" xfId="0" applyFont="1" applyFill="1" applyAlignment="1">
      <alignment wrapText="1"/>
    </xf>
    <xf numFmtId="0" fontId="78" fillId="0" borderId="0" xfId="0" applyFont="1"/>
    <xf numFmtId="0" fontId="3" fillId="11" borderId="0" xfId="0" applyFont="1" applyFill="1"/>
    <xf numFmtId="0" fontId="3" fillId="4" borderId="12" xfId="0" applyFont="1" applyFill="1" applyBorder="1"/>
    <xf numFmtId="0" fontId="23" fillId="11" borderId="0" xfId="0" applyFont="1" applyFill="1"/>
    <xf numFmtId="0" fontId="2" fillId="4" borderId="35" xfId="0" applyFont="1" applyFill="1" applyBorder="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170" fontId="2" fillId="4" borderId="0" xfId="3" applyNumberFormat="1" applyFont="1" applyFill="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9"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35" xfId="1" applyNumberFormat="1" applyFont="1" applyFill="1" applyBorder="1" applyAlignment="1">
      <alignment horizontal="right"/>
    </xf>
    <xf numFmtId="170" fontId="0" fillId="4" borderId="12" xfId="3" applyNumberFormat="1" applyFont="1" applyFill="1" applyBorder="1"/>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90" fillId="4" borderId="0" xfId="0" applyFont="1" applyFill="1"/>
    <xf numFmtId="0" fontId="91" fillId="4" borderId="0" xfId="0" applyFont="1" applyFill="1"/>
    <xf numFmtId="0" fontId="92" fillId="11" borderId="0" xfId="0" applyFont="1" applyFill="1" applyAlignment="1">
      <alignment horizontal="left"/>
    </xf>
    <xf numFmtId="0" fontId="93" fillId="11" borderId="0" xfId="0" applyFont="1" applyFill="1"/>
    <xf numFmtId="0" fontId="91" fillId="4" borderId="35" xfId="0" applyFont="1" applyFill="1" applyBorder="1"/>
    <xf numFmtId="0" fontId="91" fillId="4" borderId="35" xfId="0" applyFont="1" applyFill="1" applyBorder="1" applyAlignment="1">
      <alignment horizontal="right" wrapText="1"/>
    </xf>
    <xf numFmtId="0" fontId="93" fillId="4" borderId="35" xfId="0" applyFont="1" applyFill="1" applyBorder="1" applyAlignment="1">
      <alignment horizontal="right" wrapText="1"/>
    </xf>
    <xf numFmtId="2" fontId="91" fillId="4" borderId="0" xfId="0" applyNumberFormat="1" applyFont="1" applyFill="1"/>
    <xf numFmtId="0" fontId="94" fillId="4" borderId="0" xfId="0" applyFont="1" applyFill="1"/>
    <xf numFmtId="0" fontId="93" fillId="4" borderId="12" xfId="0" applyFont="1" applyFill="1" applyBorder="1"/>
    <xf numFmtId="2" fontId="93" fillId="4" borderId="12" xfId="3" applyNumberFormat="1" applyFont="1" applyFill="1" applyBorder="1"/>
    <xf numFmtId="0" fontId="93" fillId="4" borderId="0" xfId="0" applyFont="1" applyFill="1"/>
    <xf numFmtId="2" fontId="93" fillId="4" borderId="0" xfId="3" applyNumberFormat="1" applyFont="1" applyFill="1" applyBorder="1"/>
    <xf numFmtId="0" fontId="91" fillId="4" borderId="35" xfId="0" applyFont="1" applyFill="1" applyBorder="1" applyAlignment="1">
      <alignment horizontal="center" wrapText="1"/>
    </xf>
    <xf numFmtId="0" fontId="93" fillId="4" borderId="35" xfId="0" applyFont="1" applyFill="1" applyBorder="1" applyAlignment="1">
      <alignment horizontal="center" wrapText="1"/>
    </xf>
    <xf numFmtId="0" fontId="95" fillId="4" borderId="0" xfId="0" applyFont="1" applyFill="1"/>
    <xf numFmtId="2" fontId="91" fillId="4" borderId="0" xfId="3" applyNumberFormat="1" applyFont="1" applyFill="1" applyAlignment="1">
      <alignment horizontal="center"/>
    </xf>
    <xf numFmtId="2" fontId="93" fillId="4" borderId="12" xfId="3" applyNumberFormat="1" applyFont="1" applyFill="1" applyBorder="1" applyAlignment="1">
      <alignment horizontal="center"/>
    </xf>
    <xf numFmtId="164" fontId="91" fillId="4" borderId="0" xfId="3" applyFont="1" applyFill="1"/>
    <xf numFmtId="2" fontId="93" fillId="4" borderId="0" xfId="3" applyNumberFormat="1" applyFont="1" applyFill="1" applyBorder="1" applyAlignment="1">
      <alignment horizontal="center"/>
    </xf>
    <xf numFmtId="0" fontId="92" fillId="11" borderId="35" xfId="0" applyFont="1" applyFill="1" applyBorder="1" applyAlignment="1">
      <alignment horizontal="left"/>
    </xf>
    <xf numFmtId="0" fontId="93" fillId="11" borderId="35" xfId="0" applyFont="1" applyFill="1" applyBorder="1"/>
    <xf numFmtId="0" fontId="91" fillId="4" borderId="0" xfId="0" applyFont="1" applyFill="1" applyAlignment="1">
      <alignment horizontal="center" wrapText="1"/>
    </xf>
    <xf numFmtId="2" fontId="91" fillId="4" borderId="35" xfId="3" applyNumberFormat="1" applyFont="1" applyFill="1" applyBorder="1" applyAlignment="1">
      <alignment horizontal="center"/>
    </xf>
    <xf numFmtId="2" fontId="91" fillId="4" borderId="0" xfId="3" applyNumberFormat="1" applyFont="1" applyFill="1" applyBorder="1" applyAlignment="1">
      <alignment horizontal="center" wrapText="1"/>
    </xf>
    <xf numFmtId="0" fontId="96" fillId="4" borderId="0" xfId="2" applyFont="1" applyFill="1" applyAlignment="1" applyProtection="1">
      <alignment horizontal="right"/>
    </xf>
    <xf numFmtId="0" fontId="0" fillId="0" borderId="0" xfId="0"/>
    <xf numFmtId="0" fontId="52" fillId="9" borderId="0" xfId="0" applyFont="1" applyFill="1" applyAlignment="1">
      <alignment horizontal="center"/>
    </xf>
    <xf numFmtId="0" fontId="52"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168" fontId="58" fillId="10" borderId="0" xfId="9" applyNumberFormat="1" applyFont="1" applyFill="1" applyAlignment="1">
      <alignment horizontal="center" wrapText="1"/>
    </xf>
    <xf numFmtId="0" fontId="62" fillId="4" borderId="0" xfId="0" applyFont="1" applyFill="1" applyAlignment="1">
      <alignment horizontal="left" wrapText="1"/>
    </xf>
    <xf numFmtId="0" fontId="56" fillId="4" borderId="0" xfId="0" applyFont="1" applyFill="1" applyAlignment="1">
      <alignment horizontal="center" vertical="center" wrapText="1"/>
    </xf>
    <xf numFmtId="0" fontId="0" fillId="4" borderId="0" xfId="0" applyFill="1" applyAlignment="1">
      <alignment horizontal="center" vertical="center"/>
    </xf>
    <xf numFmtId="0" fontId="0" fillId="4" borderId="35" xfId="0" applyFill="1" applyBorder="1" applyAlignment="1">
      <alignment horizontal="center" vertical="center"/>
    </xf>
    <xf numFmtId="0" fontId="56" fillId="4" borderId="0" xfId="0" applyFont="1" applyFill="1" applyAlignment="1">
      <alignment horizontal="left" vertical="center"/>
    </xf>
    <xf numFmtId="0" fontId="77" fillId="11" borderId="0" xfId="0" applyFont="1" applyFill="1" applyAlignment="1">
      <alignment horizontal="center" vertical="center" wrapText="1"/>
    </xf>
    <xf numFmtId="0" fontId="75" fillId="4" borderId="0" xfId="0" applyFont="1" applyFill="1" applyAlignment="1">
      <alignment horizontal="center" vertical="center" wrapText="1"/>
    </xf>
    <xf numFmtId="0" fontId="3" fillId="4" borderId="0" xfId="0" applyFont="1" applyFill="1" applyAlignment="1">
      <alignment vertical="center"/>
    </xf>
    <xf numFmtId="0" fontId="56"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1" fillId="4" borderId="35" xfId="0" applyFont="1" applyFill="1" applyBorder="1" applyAlignment="1">
      <alignment horizontal="center"/>
    </xf>
    <xf numFmtId="0" fontId="24" fillId="4" borderId="35"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2" xfId="3" xr:uid="{00000000-0005-0000-0000-000000000000}"/>
    <cellStyle name="Hyperlink 2" xfId="10" xr:uid="{0D7E81B5-1C43-427F-9DCC-57588BC35E36}"/>
    <cellStyle name="Komma 2" xfId="11" xr:uid="{EC68DF54-3667-40D4-8079-E0F118932234}"/>
    <cellStyle name="Link" xfId="2" builtinId="8"/>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F0B1C74E-3697-48AF-A51F-358A225D0729}"/>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11</xdr:row>
          <xdr:rowOff>28575</xdr:rowOff>
        </xdr:from>
        <xdr:to>
          <xdr:col>4</xdr:col>
          <xdr:colOff>219075</xdr:colOff>
          <xdr:row>12</xdr:row>
          <xdr:rowOff>171450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3</xdr:row>
          <xdr:rowOff>142875</xdr:rowOff>
        </xdr:from>
        <xdr:to>
          <xdr:col>4</xdr:col>
          <xdr:colOff>180975</xdr:colOff>
          <xdr:row>5</xdr:row>
          <xdr:rowOff>95250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6</xdr:row>
          <xdr:rowOff>66675</xdr:rowOff>
        </xdr:from>
        <xdr:to>
          <xdr:col>4</xdr:col>
          <xdr:colOff>180975</xdr:colOff>
          <xdr:row>8</xdr:row>
          <xdr:rowOff>19050</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8</xdr:row>
          <xdr:rowOff>142875</xdr:rowOff>
        </xdr:from>
        <xdr:to>
          <xdr:col>4</xdr:col>
          <xdr:colOff>180975</xdr:colOff>
          <xdr:row>10</xdr:row>
          <xdr:rowOff>76200</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A762FE04-F2B1-4DF4-9786-E68CDBFDA2C3}"/>
            </a:ext>
          </a:extLst>
        </xdr:cNvPr>
        <xdr:cNvSpPr txBox="1"/>
      </xdr:nvSpPr>
      <xdr:spPr>
        <a:xfrm>
          <a:off x="0" y="345440"/>
          <a:ext cx="393509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57150</xdr:rowOff>
        </xdr:to>
        <xdr:sp macro="" textlink="">
          <xdr:nvSpPr>
            <xdr:cNvPr id="17413" name="Button 5"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18</xdr:row>
          <xdr:rowOff>171450</xdr:rowOff>
        </xdr:from>
        <xdr:to>
          <xdr:col>4</xdr:col>
          <xdr:colOff>285750</xdr:colOff>
          <xdr:row>21</xdr:row>
          <xdr:rowOff>19050</xdr:rowOff>
        </xdr:to>
        <xdr:sp macro="" textlink="">
          <xdr:nvSpPr>
            <xdr:cNvPr id="17414" name="Button 6"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133350</xdr:rowOff>
        </xdr:from>
        <xdr:to>
          <xdr:col>4</xdr:col>
          <xdr:colOff>285750</xdr:colOff>
          <xdr:row>23</xdr:row>
          <xdr:rowOff>171450</xdr:rowOff>
        </xdr:to>
        <xdr:sp macro="" textlink="">
          <xdr:nvSpPr>
            <xdr:cNvPr id="17415" name="Button 7" hidden="1">
              <a:extLst>
                <a:ext uri="{63B3BB69-23CF-44E3-9099-C40C66FF867C}">
                  <a14:compatExt spid="_x0000_s17415"/>
                </a:ext>
                <a:ext uri="{FF2B5EF4-FFF2-40B4-BE49-F238E27FC236}">
                  <a16:creationId xmlns:a16="http://schemas.microsoft.com/office/drawing/2014/main" id="{00000000-0008-0000-0000-000007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4A4B58FE-1EFF-49D0-9457-6F79A2FD94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156017F6-377E-4DB7-83CC-7F4DF6CB6E2F}"/>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52982"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5EC24CBF-5724-48D0-98C0-28BCAB3BBA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E903DC84-0F73-4DFC-881B-4ED335CECA2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3265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B65EBC52-4EED-4CAA-9E8D-59EBC623C3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1667667F-0BE9-418C-B8B4-C5767E14E69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6167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A3E374D7-9E90-4E0E-BB9A-546DA1ED4215}"/>
            </a:ext>
          </a:extLst>
        </xdr:cNvPr>
        <xdr:cNvSpPr txBox="1"/>
      </xdr:nvSpPr>
      <xdr:spPr>
        <a:xfrm>
          <a:off x="251011" y="9972676"/>
          <a:ext cx="4880162"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15/08/2025</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30/06/2025</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4C2B2C41-C7E1-4E8F-B44A-6918DD9D15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14B9239F-0EB1-4528-8FEE-10F0C932D786}"/>
            </a:ext>
          </a:extLst>
        </xdr:cNvPr>
        <xdr:cNvSpPr txBox="1"/>
      </xdr:nvSpPr>
      <xdr:spPr>
        <a:xfrm>
          <a:off x="134472" y="11513482"/>
          <a:ext cx="9997887"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CC5EFE46-FB25-4EF6-B01E-19DBB46FB4BB}"/>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68937"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8A15A8B4-6A04-4161-8840-CA6788EA7C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66CB0EAA-9438-480A-9E8A-3C3DBB3F7FF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0626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FFC5C252-092D-495B-8D3F-55456311C0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3"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91DBBFD8-7957-411C-AD2C-50C274EC761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9849324" y="475616"/>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643E2051-EC09-4F66-B4C5-1CB1FDC364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5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28A2119F-A21B-4862-BD23-835C57C93CF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7766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2C7293CE-7531-4ECF-891B-22B0A34542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54A65F64-2E91-4FD0-9B32-916DDE0B58B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047338" y="574702"/>
          <a:ext cx="1509833" cy="454317"/>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0A17847-3E9C-48A4-A90E-952439C816C9}" name="Table1" displayName="Table1" ref="H2:M3" totalsRowShown="0">
  <autoFilter ref="H2:M3" xr:uid="{718F13A6-E2D7-4FBF-A799-0E30197299A6}"/>
  <tableColumns count="6">
    <tableColumn id="1" xr3:uid="{F90E2D12-776C-45A2-814D-F56B2385C427}" name="Årstal"/>
    <tableColumn id="3" xr3:uid="{3F99FCB2-CF02-4687-A275-0B0391845DA9}" name="Kvartal"/>
    <tableColumn id="2" xr3:uid="{6D9F7CD6-14AB-48CD-A3CA-D0C7B627CC82}" name="Kapitalcenter"/>
    <tableColumn id="4" xr3:uid="{5B7AC6FB-79F4-4097-8824-CE88BA55AD5A}" name="Måned"/>
    <tableColumn id="5" xr3:uid="{80B84E55-1C65-4F56-A6E8-182825073258}" name="Rapporteringsdato"/>
    <tableColumn id="6" xr3:uid="{5700A744-A8B7-4CF2-9DAF-21C0F6470C0D}"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8DE6F0C-E874-4619-A970-6878A20ADCB9}" name="Table2" displayName="Table2" ref="A46:A52" totalsRowShown="0">
  <autoFilter ref="A46:A52" xr:uid="{24CD511C-73EB-4732-9FC8-08E3DBE1E9FE}"/>
  <tableColumns count="1">
    <tableColumn id="1" xr3:uid="{2E17AEE6-14ED-40C1-B94A-8C7D5E252123}"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C10D603-4310-4E49-AEAA-54A6307D3A74}" name="Table3" displayName="Table3" ref="A54:A58" totalsRowShown="0">
  <autoFilter ref="A54:A58" xr:uid="{54B247F8-2BD9-4A29-836C-66286F51EB5A}"/>
  <tableColumns count="1">
    <tableColumn id="1" xr3:uid="{DCD3271D-BC38-4DEB-8363-69F0AB9F5C2B}"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C294906-4B30-4C29-BFD2-952274184D27}" name="Table4" displayName="Table4" ref="A60:A64" totalsRowShown="0">
  <autoFilter ref="A60:A64" xr:uid="{4851A8CA-B611-4696-9F89-8D5B173DF455}"/>
  <tableColumns count="1">
    <tableColumn id="1" xr3:uid="{5F196220-514A-4BA0-A503-28F0FCE18EE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s://www.nykredit.com/siteassets/ir/files/bond-issuance/prospects/base-prospectus/2024/base-prospectus-8-may-2024.pdf"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6.bin"/><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64-nykredit-realkredit-a-s" TargetMode="External"/><Relationship Id="rId5" Type="http://schemas.openxmlformats.org/officeDocument/2006/relationships/hyperlink" Target="https://www.nykredit.com/en-gb/investor-relations/" TargetMode="External"/><Relationship Id="rId4" Type="http://schemas.openxmlformats.org/officeDocument/2006/relationships/hyperlink" Target="https://eur-lex.europa.eu/eli/dir/2019/2162/oj"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E61CA-4098-40D8-9493-BAE135645ECE}">
  <sheetPr codeName="Sheet1"/>
  <dimension ref="A1:M66"/>
  <sheetViews>
    <sheetView workbookViewId="0">
      <selection activeCell="J3" sqref="J3"/>
    </sheetView>
  </sheetViews>
  <sheetFormatPr defaultRowHeight="15" x14ac:dyDescent="0.25"/>
  <cols>
    <col min="1" max="1" width="17.42578125" customWidth="1"/>
    <col min="8" max="8" width="15.28515625" customWidth="1"/>
    <col min="9" max="9" width="15.42578125" customWidth="1"/>
    <col min="10" max="10" width="20.5703125" bestFit="1" customWidth="1"/>
    <col min="11" max="11" width="13.5703125" customWidth="1"/>
    <col min="12" max="12" width="23.28515625" customWidth="1"/>
    <col min="13" max="13" width="21.5703125" customWidth="1"/>
    <col min="16" max="16" width="32.42578125" bestFit="1" customWidth="1"/>
    <col min="17" max="17" width="68" customWidth="1"/>
  </cols>
  <sheetData>
    <row r="1" spans="1:13" ht="18.75" x14ac:dyDescent="0.3">
      <c r="A1" s="473" t="s">
        <v>3075</v>
      </c>
      <c r="B1" s="473"/>
      <c r="C1" s="473"/>
      <c r="D1" s="473"/>
      <c r="E1" s="473"/>
    </row>
    <row r="2" spans="1:13" x14ac:dyDescent="0.25">
      <c r="H2" t="s">
        <v>3076</v>
      </c>
      <c r="I2" t="s">
        <v>3077</v>
      </c>
      <c r="J2" t="s">
        <v>3078</v>
      </c>
      <c r="K2" t="s">
        <v>3079</v>
      </c>
      <c r="L2" t="s">
        <v>3080</v>
      </c>
      <c r="M2" t="s">
        <v>86</v>
      </c>
    </row>
    <row r="3" spans="1:13" x14ac:dyDescent="0.25">
      <c r="H3">
        <v>2025</v>
      </c>
      <c r="I3" t="s">
        <v>3089</v>
      </c>
      <c r="J3" t="s">
        <v>3069</v>
      </c>
      <c r="K3" s="229" t="s">
        <v>3093</v>
      </c>
      <c r="L3" s="230" t="s">
        <v>3622</v>
      </c>
      <c r="M3" s="230" t="s">
        <v>3623</v>
      </c>
    </row>
    <row r="5" spans="1:13" x14ac:dyDescent="0.25">
      <c r="L5" t="s">
        <v>3083</v>
      </c>
    </row>
    <row r="6" spans="1:13" x14ac:dyDescent="0.25">
      <c r="L6" s="229" t="s">
        <v>3084</v>
      </c>
    </row>
    <row r="18" spans="1:8" ht="18.75" x14ac:dyDescent="0.3">
      <c r="A18" s="474" t="s">
        <v>3085</v>
      </c>
      <c r="B18" s="474"/>
      <c r="C18" s="474"/>
      <c r="D18" s="474"/>
      <c r="E18" s="474"/>
    </row>
    <row r="26" spans="1:8" x14ac:dyDescent="0.25">
      <c r="H26" s="229"/>
    </row>
    <row r="28" spans="1:8" x14ac:dyDescent="0.25">
      <c r="H28" s="229"/>
    </row>
    <row r="39" spans="1:1" x14ac:dyDescent="0.25">
      <c r="A39" t="s">
        <v>3086</v>
      </c>
    </row>
    <row r="40" spans="1:1" x14ac:dyDescent="0.25">
      <c r="A40" t="str" cm="1">
        <f t="array" ref="A40">"S:\Product_Reporting\3_Ekstern\3002 HTT NTT\"&amp;$H$3&amp;"-"&amp;Table1[Måned]&amp;"\3002_05 HTT\"</f>
        <v>S:\Product_Reporting\3_Ekstern\3002 HTT NTT\2025-06\3002_05 HTT\</v>
      </c>
    </row>
    <row r="41" spans="1:1" x14ac:dyDescent="0.25">
      <c r="A41" t="s">
        <v>3078</v>
      </c>
    </row>
    <row r="42" spans="1:1" x14ac:dyDescent="0.25">
      <c r="A42" t="str" cm="1">
        <f t="array" ref="A42">Table1[Kapitalcenter]</f>
        <v>I</v>
      </c>
    </row>
    <row r="43" spans="1:1" x14ac:dyDescent="0.25">
      <c r="A43" t="str" cm="1">
        <f t="array" ref="A43">Table1[Årstal]&amp;"_"&amp;Table1[Kvartal]</f>
        <v>2025_Q2</v>
      </c>
    </row>
    <row r="44" spans="1:1" x14ac:dyDescent="0.25">
      <c r="A44" t="str" cm="1">
        <f t="array" ref="A44">"S:\Product_Reporting\3_Ekstern\3002 HTT NTT\"&amp;$H$3&amp;"-"&amp;Table1[Måned]&amp;"\3002_06 NTT\"</f>
        <v>S:\Product_Reporting\3_Ekstern\3002 HTT NTT\2025-06\3002_06 NTT\</v>
      </c>
    </row>
    <row r="45" spans="1:1" x14ac:dyDescent="0.25">
      <c r="A45" s="231" t="str" cm="1">
        <f t="array" ref="A45">"S:\ECBC Labbeling af Covered Bonds\"&amp;Table1[Årstal]&amp;Table1[Kvartal]&amp;"\Til S&amp;P\"</f>
        <v>S:\ECBC Labbeling af Covered Bonds\2025Q2\Til S&amp;P\</v>
      </c>
    </row>
    <row r="46" spans="1:1" x14ac:dyDescent="0.25">
      <c r="A46" t="s">
        <v>3087</v>
      </c>
    </row>
    <row r="47" spans="1:1" x14ac:dyDescent="0.25">
      <c r="A47" t="s">
        <v>3065</v>
      </c>
    </row>
    <row r="48" spans="1:1" x14ac:dyDescent="0.25">
      <c r="A48" t="s">
        <v>3066</v>
      </c>
    </row>
    <row r="49" spans="1:1" x14ac:dyDescent="0.25">
      <c r="A49" t="s">
        <v>3067</v>
      </c>
    </row>
    <row r="50" spans="1:1" x14ac:dyDescent="0.25">
      <c r="A50" t="s">
        <v>3068</v>
      </c>
    </row>
    <row r="51" spans="1:1" x14ac:dyDescent="0.25">
      <c r="A51" t="s">
        <v>3069</v>
      </c>
    </row>
    <row r="52" spans="1:1" x14ac:dyDescent="0.25">
      <c r="A52" t="s">
        <v>3070</v>
      </c>
    </row>
    <row r="54" spans="1:1" x14ac:dyDescent="0.25">
      <c r="A54" t="s">
        <v>3088</v>
      </c>
    </row>
    <row r="55" spans="1:1" x14ac:dyDescent="0.25">
      <c r="A55" t="s">
        <v>3081</v>
      </c>
    </row>
    <row r="56" spans="1:1" x14ac:dyDescent="0.25">
      <c r="A56" t="s">
        <v>3089</v>
      </c>
    </row>
    <row r="57" spans="1:1" x14ac:dyDescent="0.25">
      <c r="A57" t="s">
        <v>3090</v>
      </c>
    </row>
    <row r="58" spans="1:1" x14ac:dyDescent="0.25">
      <c r="A58" t="s">
        <v>3091</v>
      </c>
    </row>
    <row r="60" spans="1:1" x14ac:dyDescent="0.25">
      <c r="A60" t="s">
        <v>3092</v>
      </c>
    </row>
    <row r="61" spans="1:1" x14ac:dyDescent="0.25">
      <c r="A61" s="229" t="s">
        <v>3082</v>
      </c>
    </row>
    <row r="62" spans="1:1" x14ac:dyDescent="0.25">
      <c r="A62" s="229" t="s">
        <v>3093</v>
      </c>
    </row>
    <row r="63" spans="1:1" x14ac:dyDescent="0.25">
      <c r="A63" s="229" t="s">
        <v>3094</v>
      </c>
    </row>
    <row r="64" spans="1:1" x14ac:dyDescent="0.25">
      <c r="A64" s="229" t="s">
        <v>3095</v>
      </c>
    </row>
    <row r="66" spans="1:1" x14ac:dyDescent="0.25">
      <c r="A66" s="231" t="str" cm="1">
        <f t="array" ref="A66">"S:\ECBC Labbeling af Covered Bonds\"&amp;Table1[Årstal]&amp;Table1[Kvartal]&amp;"\"</f>
        <v>S:\ECBC Labbeling af Covered Bonds\2025Q2\</v>
      </c>
    </row>
  </sheetData>
  <mergeCells count="2">
    <mergeCell ref="A1:E1"/>
    <mergeCell ref="A18:E18"/>
  </mergeCells>
  <dataValidations count="3">
    <dataValidation type="list" allowBlank="1" showInputMessage="1" showErrorMessage="1" sqref="I3" xr:uid="{05E90DE3-C930-4E46-A59A-04AB7302AFEF}">
      <formula1>$A$55:$A$58</formula1>
    </dataValidation>
    <dataValidation type="list" allowBlank="1" showInputMessage="1" showErrorMessage="1" sqref="K3" xr:uid="{070BC63F-7A0E-44E2-8DA1-C7A1EE6DBF55}">
      <formula1>$A$61:$A$64</formula1>
    </dataValidation>
    <dataValidation type="list" allowBlank="1" showInputMessage="1" showErrorMessage="1" promptTitle="Vælg kapitalcenter" prompt="Listen skal opdateres, hvis der oprettes nye kapitalcentre." sqref="J3" xr:uid="{44BEB60B-B525-4C2C-922E-29D09AA33AB8}">
      <formula1>$A$47:$A$52</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0]!skjul_faner">
                <anchor moveWithCells="1" sizeWithCells="1">
                  <from>
                    <xdr:col>0</xdr:col>
                    <xdr:colOff>285750</xdr:colOff>
                    <xdr:row>11</xdr:row>
                    <xdr:rowOff>28575</xdr:rowOff>
                  </from>
                  <to>
                    <xdr:col>4</xdr:col>
                    <xdr:colOff>219075</xdr:colOff>
                    <xdr:row>12</xdr:row>
                    <xdr:rowOff>171450</xdr:rowOff>
                  </to>
                </anchor>
              </controlPr>
            </control>
          </mc:Choice>
        </mc:AlternateContent>
        <mc:AlternateContent xmlns:mc="http://schemas.openxmlformats.org/markup-compatibility/2006">
          <mc:Choice Requires="x14">
            <control shapeId="17410" r:id="rId5" name="Button 2">
              <controlPr defaultSize="0" print="0" autoFill="0" autoPict="0" macro="[0]!gem_rapport">
                <anchor moveWithCells="1" sizeWithCells="1">
                  <from>
                    <xdr:col>0</xdr:col>
                    <xdr:colOff>257175</xdr:colOff>
                    <xdr:row>3</xdr:row>
                    <xdr:rowOff>142875</xdr:rowOff>
                  </from>
                  <to>
                    <xdr:col>4</xdr:col>
                    <xdr:colOff>180975</xdr:colOff>
                    <xdr:row>5</xdr:row>
                    <xdr:rowOff>95250</xdr:rowOff>
                  </to>
                </anchor>
              </controlPr>
            </control>
          </mc:Choice>
        </mc:AlternateContent>
        <mc:AlternateContent xmlns:mc="http://schemas.openxmlformats.org/markup-compatibility/2006">
          <mc:Choice Requires="x14">
            <control shapeId="17411" r:id="rId6" name="Button 3">
              <controlPr defaultSize="0" print="0" autoFill="0" autoPict="0" macro="[0]!ingen_formler">
                <anchor moveWithCells="1" sizeWithCells="1">
                  <from>
                    <xdr:col>0</xdr:col>
                    <xdr:colOff>257175</xdr:colOff>
                    <xdr:row>6</xdr:row>
                    <xdr:rowOff>66675</xdr:rowOff>
                  </from>
                  <to>
                    <xdr:col>4</xdr:col>
                    <xdr:colOff>180975</xdr:colOff>
                    <xdr:row>8</xdr:row>
                    <xdr:rowOff>19050</xdr:rowOff>
                  </to>
                </anchor>
              </controlPr>
            </control>
          </mc:Choice>
        </mc:AlternateContent>
        <mc:AlternateContent xmlns:mc="http://schemas.openxmlformats.org/markup-compatibility/2006">
          <mc:Choice Requires="x14">
            <control shapeId="17412" r:id="rId7" name="Button 4">
              <controlPr defaultSize="0" print="0" autoFill="0" autoPict="0" macro="[0]!gem_rapport_ntt">
                <anchor moveWithCells="1" sizeWithCells="1">
                  <from>
                    <xdr:col>0</xdr:col>
                    <xdr:colOff>257175</xdr:colOff>
                    <xdr:row>8</xdr:row>
                    <xdr:rowOff>142875</xdr:rowOff>
                  </from>
                  <to>
                    <xdr:col>4</xdr:col>
                    <xdr:colOff>180975</xdr:colOff>
                    <xdr:row>10</xdr:row>
                    <xdr:rowOff>76200</xdr:rowOff>
                  </to>
                </anchor>
              </controlPr>
            </control>
          </mc:Choice>
        </mc:AlternateContent>
        <mc:AlternateContent xmlns:mc="http://schemas.openxmlformats.org/markup-compatibility/2006">
          <mc:Choice Requires="x14">
            <control shapeId="17413"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57150</xdr:rowOff>
                  </to>
                </anchor>
              </controlPr>
            </control>
          </mc:Choice>
        </mc:AlternateContent>
        <mc:AlternateContent xmlns:mc="http://schemas.openxmlformats.org/markup-compatibility/2006">
          <mc:Choice Requires="x14">
            <control shapeId="17414" r:id="rId9" name="Button 6">
              <controlPr defaultSize="0" print="0" autoFill="0" autoPict="0" macro="[0]!ingen_formler_ntt">
                <anchor moveWithCells="1" sizeWithCells="1">
                  <from>
                    <xdr:col>0</xdr:col>
                    <xdr:colOff>285750</xdr:colOff>
                    <xdr:row>18</xdr:row>
                    <xdr:rowOff>171450</xdr:rowOff>
                  </from>
                  <to>
                    <xdr:col>4</xdr:col>
                    <xdr:colOff>285750</xdr:colOff>
                    <xdr:row>21</xdr:row>
                    <xdr:rowOff>19050</xdr:rowOff>
                  </to>
                </anchor>
              </controlPr>
            </control>
          </mc:Choice>
        </mc:AlternateContent>
        <mc:AlternateContent xmlns:mc="http://schemas.openxmlformats.org/markup-compatibility/2006">
          <mc:Choice Requires="x14">
            <control shapeId="17415" r:id="rId10" name="Button 7">
              <controlPr defaultSize="0" print="0" autoFill="0" autoPict="0" macro="[0]!gem_rapport_endelig_inkl_ntt">
                <anchor moveWithCells="1" sizeWithCells="1">
                  <from>
                    <xdr:col>0</xdr:col>
                    <xdr:colOff>304800</xdr:colOff>
                    <xdr:row>21</xdr:row>
                    <xdr:rowOff>133350</xdr:rowOff>
                  </from>
                  <to>
                    <xdr:col>4</xdr:col>
                    <xdr:colOff>285750</xdr:colOff>
                    <xdr:row>23</xdr:row>
                    <xdr:rowOff>171450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E36E00"/>
  </sheetPr>
  <dimension ref="A1:N179"/>
  <sheetViews>
    <sheetView zoomScale="75" zoomScaleNormal="75" workbookViewId="0">
      <selection activeCell="A2" sqref="A2"/>
    </sheetView>
  </sheetViews>
  <sheetFormatPr defaultColWidth="8.85546875" defaultRowHeight="15" outlineLevelRow="1" x14ac:dyDescent="0.25"/>
  <cols>
    <col min="1" max="1" width="12.140625" style="51" customWidth="1"/>
    <col min="2" max="2" width="60.5703125" style="51" customWidth="1"/>
    <col min="3" max="4" width="40.5703125" style="51" customWidth="1"/>
    <col min="5" max="5" width="7.42578125" style="51" customWidth="1"/>
    <col min="6" max="6" width="40.5703125" style="51" customWidth="1"/>
    <col min="7" max="7" width="40.5703125" style="49" customWidth="1"/>
    <col min="8" max="8" width="7.42578125" style="51" customWidth="1"/>
    <col min="9" max="9" width="71.85546875"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4" ht="31.5" x14ac:dyDescent="0.25">
      <c r="A1" s="48" t="s">
        <v>773</v>
      </c>
      <c r="B1" s="48"/>
      <c r="C1" s="49"/>
      <c r="D1" s="49"/>
      <c r="E1" s="49"/>
      <c r="F1" s="216" t="s">
        <v>3043</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56" t="s">
        <v>774</v>
      </c>
      <c r="C5" s="55"/>
      <c r="E5" s="57"/>
      <c r="F5" s="57"/>
      <c r="H5"/>
      <c r="L5" s="49"/>
      <c r="M5" s="49"/>
    </row>
    <row r="6" spans="1:14" ht="15.75" thickBot="1" x14ac:dyDescent="0.3">
      <c r="B6" s="60" t="s">
        <v>775</v>
      </c>
      <c r="H6"/>
      <c r="L6" s="49"/>
      <c r="M6" s="49"/>
    </row>
    <row r="7" spans="1:14" s="95" customFormat="1" x14ac:dyDescent="0.25">
      <c r="A7" s="51"/>
      <c r="B7" s="75"/>
      <c r="C7" s="51"/>
      <c r="D7" s="51"/>
      <c r="E7" s="51"/>
      <c r="F7" s="51"/>
      <c r="G7" s="49"/>
      <c r="H7"/>
      <c r="I7" s="51"/>
      <c r="J7" s="51"/>
      <c r="K7" s="51"/>
      <c r="L7" s="49"/>
      <c r="M7" s="49"/>
      <c r="N7" s="49"/>
    </row>
    <row r="8" spans="1:14" ht="37.5" x14ac:dyDescent="0.25">
      <c r="A8" s="62" t="s">
        <v>78</v>
      </c>
      <c r="B8" s="62" t="s">
        <v>775</v>
      </c>
      <c r="C8" s="63"/>
      <c r="D8" s="63"/>
      <c r="E8" s="63"/>
      <c r="F8" s="63"/>
      <c r="G8" s="64"/>
      <c r="H8"/>
      <c r="I8" s="68"/>
      <c r="J8" s="57"/>
      <c r="K8" s="57"/>
      <c r="L8" s="57"/>
      <c r="M8" s="57"/>
    </row>
    <row r="9" spans="1:14" ht="15" customHeight="1" x14ac:dyDescent="0.25">
      <c r="A9" s="70"/>
      <c r="B9" s="71" t="s">
        <v>776</v>
      </c>
      <c r="C9" s="70"/>
      <c r="D9" s="70"/>
      <c r="E9" s="70"/>
      <c r="F9" s="73"/>
      <c r="G9" s="73"/>
      <c r="H9"/>
      <c r="I9" s="68"/>
      <c r="J9" s="65"/>
      <c r="K9" s="65"/>
      <c r="L9" s="65"/>
      <c r="M9" s="83"/>
      <c r="N9" s="83"/>
    </row>
    <row r="10" spans="1:14" x14ac:dyDescent="0.25">
      <c r="A10" s="51" t="s">
        <v>777</v>
      </c>
      <c r="B10" s="51" t="s">
        <v>778</v>
      </c>
      <c r="C10" s="133" t="s">
        <v>80</v>
      </c>
      <c r="E10" s="68"/>
      <c r="F10" s="68"/>
      <c r="H10"/>
      <c r="I10" s="68"/>
      <c r="L10" s="68"/>
      <c r="M10" s="68"/>
    </row>
    <row r="11" spans="1:14" outlineLevel="1" x14ac:dyDescent="0.25">
      <c r="A11" s="51" t="s">
        <v>779</v>
      </c>
      <c r="B11" s="80" t="s">
        <v>473</v>
      </c>
      <c r="C11" s="133"/>
      <c r="E11" s="68"/>
      <c r="F11" s="68"/>
      <c r="H11"/>
      <c r="I11" s="68"/>
      <c r="L11" s="68"/>
      <c r="M11" s="68"/>
    </row>
    <row r="12" spans="1:14" outlineLevel="1" x14ac:dyDescent="0.25">
      <c r="A12" s="51" t="s">
        <v>780</v>
      </c>
      <c r="B12" s="80" t="s">
        <v>475</v>
      </c>
      <c r="C12" s="133"/>
      <c r="E12" s="68"/>
      <c r="F12" s="68"/>
      <c r="H12"/>
      <c r="I12" s="68"/>
      <c r="L12" s="68"/>
      <c r="M12" s="68"/>
    </row>
    <row r="13" spans="1:14" outlineLevel="1" x14ac:dyDescent="0.25">
      <c r="A13" s="51" t="s">
        <v>781</v>
      </c>
      <c r="E13" s="68"/>
      <c r="F13" s="68"/>
      <c r="H13"/>
      <c r="I13" s="68"/>
      <c r="L13" s="68"/>
      <c r="M13" s="68"/>
    </row>
    <row r="14" spans="1:14" outlineLevel="1" x14ac:dyDescent="0.25">
      <c r="A14" s="51" t="s">
        <v>782</v>
      </c>
      <c r="E14" s="68"/>
      <c r="F14" s="68"/>
      <c r="H14"/>
      <c r="I14" s="68"/>
      <c r="L14" s="68"/>
      <c r="M14" s="68"/>
    </row>
    <row r="15" spans="1:14" outlineLevel="1" x14ac:dyDescent="0.25">
      <c r="A15" s="51" t="s">
        <v>783</v>
      </c>
      <c r="E15" s="68"/>
      <c r="F15" s="68"/>
      <c r="H15"/>
      <c r="I15" s="68"/>
      <c r="L15" s="68"/>
      <c r="M15" s="68"/>
    </row>
    <row r="16" spans="1:14" outlineLevel="1" x14ac:dyDescent="0.25">
      <c r="A16" s="51" t="s">
        <v>784</v>
      </c>
      <c r="E16" s="68"/>
      <c r="F16" s="68"/>
      <c r="H16"/>
      <c r="I16" s="68"/>
      <c r="L16" s="68"/>
      <c r="M16" s="68"/>
    </row>
    <row r="17" spans="1:14" outlineLevel="1" x14ac:dyDescent="0.25">
      <c r="A17" s="51" t="s">
        <v>785</v>
      </c>
      <c r="E17" s="68"/>
      <c r="F17" s="68"/>
      <c r="H17"/>
      <c r="I17" s="68"/>
      <c r="L17" s="68"/>
      <c r="M17" s="68"/>
    </row>
    <row r="18" spans="1:14" x14ac:dyDescent="0.25">
      <c r="A18" s="70"/>
      <c r="B18" s="70" t="s">
        <v>786</v>
      </c>
      <c r="C18" s="70" t="s">
        <v>645</v>
      </c>
      <c r="D18" s="70" t="s">
        <v>787</v>
      </c>
      <c r="E18" s="70"/>
      <c r="F18" s="70" t="s">
        <v>788</v>
      </c>
      <c r="G18" s="70" t="s">
        <v>789</v>
      </c>
      <c r="H18"/>
      <c r="I18" s="94"/>
      <c r="J18" s="65"/>
      <c r="K18" s="65"/>
      <c r="L18" s="57"/>
      <c r="M18" s="65"/>
      <c r="N18" s="65"/>
    </row>
    <row r="19" spans="1:14" x14ac:dyDescent="0.25">
      <c r="A19" s="51" t="s">
        <v>790</v>
      </c>
      <c r="B19" s="51" t="s">
        <v>791</v>
      </c>
      <c r="C19" s="132" t="s">
        <v>80</v>
      </c>
      <c r="D19" s="65"/>
      <c r="E19" s="65"/>
      <c r="F19" s="83"/>
      <c r="G19" s="83"/>
      <c r="H19"/>
      <c r="I19" s="68"/>
      <c r="L19" s="65"/>
      <c r="M19" s="83"/>
      <c r="N19" s="83"/>
    </row>
    <row r="20" spans="1:14" x14ac:dyDescent="0.25">
      <c r="A20" s="65"/>
      <c r="B20" s="94"/>
      <c r="C20" s="65"/>
      <c r="D20" s="65"/>
      <c r="E20" s="65"/>
      <c r="F20" s="83"/>
      <c r="G20" s="83"/>
      <c r="H20"/>
      <c r="I20" s="94"/>
      <c r="J20" s="65"/>
      <c r="K20" s="65"/>
      <c r="L20" s="65"/>
      <c r="M20" s="83"/>
      <c r="N20" s="83"/>
    </row>
    <row r="21" spans="1:14" x14ac:dyDescent="0.25">
      <c r="B21" s="51" t="s">
        <v>650</v>
      </c>
      <c r="C21" s="65"/>
      <c r="D21" s="65"/>
      <c r="E21" s="65"/>
      <c r="F21" s="83"/>
      <c r="G21" s="83"/>
      <c r="H21"/>
      <c r="I21" s="68"/>
      <c r="J21" s="65"/>
      <c r="K21" s="65"/>
      <c r="L21" s="65"/>
      <c r="M21" s="83"/>
      <c r="N21" s="83"/>
    </row>
    <row r="22" spans="1:14" x14ac:dyDescent="0.25">
      <c r="A22" s="51" t="s">
        <v>792</v>
      </c>
      <c r="B22" s="68" t="s">
        <v>572</v>
      </c>
      <c r="C22" s="132" t="s">
        <v>80</v>
      </c>
      <c r="D22" s="133" t="s">
        <v>80</v>
      </c>
      <c r="E22" s="68"/>
      <c r="F22" s="139" t="str">
        <f>IF($C$37=0,"",IF(C22="[for completion]","",C22/$C$37))</f>
        <v/>
      </c>
      <c r="G22" s="139" t="str">
        <f>IF($D$37=0,"",IF(D22="[for completion]","",D22/$D$37))</f>
        <v/>
      </c>
      <c r="H22"/>
      <c r="I22" s="68"/>
      <c r="L22" s="68"/>
      <c r="M22" s="77"/>
      <c r="N22" s="77"/>
    </row>
    <row r="23" spans="1:14" x14ac:dyDescent="0.25">
      <c r="A23" s="51" t="s">
        <v>793</v>
      </c>
      <c r="B23" s="68" t="s">
        <v>572</v>
      </c>
      <c r="C23" s="132" t="s">
        <v>80</v>
      </c>
      <c r="D23" s="133" t="s">
        <v>80</v>
      </c>
      <c r="E23" s="68"/>
      <c r="F23" s="139" t="str">
        <f t="shared" ref="F23:F36" si="0">IF($C$37=0,"",IF(C23="[for completion]","",C23/$C$37))</f>
        <v/>
      </c>
      <c r="G23" s="139" t="str">
        <f t="shared" ref="G23:G36" si="1">IF($D$37=0,"",IF(D23="[for completion]","",D23/$D$37))</f>
        <v/>
      </c>
      <c r="H23"/>
      <c r="I23" s="68"/>
      <c r="L23" s="68"/>
      <c r="M23" s="77"/>
      <c r="N23" s="77"/>
    </row>
    <row r="24" spans="1:14" x14ac:dyDescent="0.25">
      <c r="A24" s="51" t="s">
        <v>794</v>
      </c>
      <c r="B24" s="68" t="s">
        <v>572</v>
      </c>
      <c r="C24" s="132" t="s">
        <v>80</v>
      </c>
      <c r="D24" s="133" t="s">
        <v>80</v>
      </c>
      <c r="F24" s="139" t="str">
        <f t="shared" si="0"/>
        <v/>
      </c>
      <c r="G24" s="139" t="str">
        <f t="shared" si="1"/>
        <v/>
      </c>
      <c r="H24"/>
      <c r="I24" s="68"/>
      <c r="M24" s="77"/>
      <c r="N24" s="77"/>
    </row>
    <row r="25" spans="1:14" x14ac:dyDescent="0.25">
      <c r="A25" s="51" t="s">
        <v>795</v>
      </c>
      <c r="B25" s="68" t="s">
        <v>572</v>
      </c>
      <c r="C25" s="132" t="s">
        <v>80</v>
      </c>
      <c r="D25" s="133" t="s">
        <v>80</v>
      </c>
      <c r="E25" s="87"/>
      <c r="F25" s="139" t="str">
        <f t="shared" si="0"/>
        <v/>
      </c>
      <c r="G25" s="139" t="str">
        <f t="shared" si="1"/>
        <v/>
      </c>
      <c r="H25"/>
      <c r="I25" s="68"/>
      <c r="L25" s="87"/>
      <c r="M25" s="77"/>
      <c r="N25" s="77"/>
    </row>
    <row r="26" spans="1:14" x14ac:dyDescent="0.25">
      <c r="A26" s="51" t="s">
        <v>796</v>
      </c>
      <c r="B26" s="68" t="s">
        <v>572</v>
      </c>
      <c r="C26" s="132" t="s">
        <v>80</v>
      </c>
      <c r="D26" s="133" t="s">
        <v>80</v>
      </c>
      <c r="E26" s="87"/>
      <c r="F26" s="139" t="str">
        <f t="shared" si="0"/>
        <v/>
      </c>
      <c r="G26" s="139" t="str">
        <f t="shared" si="1"/>
        <v/>
      </c>
      <c r="H26"/>
      <c r="I26" s="68"/>
      <c r="L26" s="87"/>
      <c r="M26" s="77"/>
      <c r="N26" s="77"/>
    </row>
    <row r="27" spans="1:14" x14ac:dyDescent="0.25">
      <c r="A27" s="51" t="s">
        <v>797</v>
      </c>
      <c r="B27" s="68" t="s">
        <v>572</v>
      </c>
      <c r="C27" s="132" t="s">
        <v>80</v>
      </c>
      <c r="D27" s="133" t="s">
        <v>80</v>
      </c>
      <c r="E27" s="87"/>
      <c r="F27" s="139" t="str">
        <f t="shared" si="0"/>
        <v/>
      </c>
      <c r="G27" s="139" t="str">
        <f t="shared" si="1"/>
        <v/>
      </c>
      <c r="H27"/>
      <c r="I27" s="68"/>
      <c r="L27" s="87"/>
      <c r="M27" s="77"/>
      <c r="N27" s="77"/>
    </row>
    <row r="28" spans="1:14" x14ac:dyDescent="0.25">
      <c r="A28" s="51" t="s">
        <v>798</v>
      </c>
      <c r="B28" s="68" t="s">
        <v>572</v>
      </c>
      <c r="C28" s="132" t="s">
        <v>80</v>
      </c>
      <c r="D28" s="133" t="s">
        <v>80</v>
      </c>
      <c r="E28" s="87"/>
      <c r="F28" s="139" t="str">
        <f t="shared" si="0"/>
        <v/>
      </c>
      <c r="G28" s="139" t="str">
        <f t="shared" si="1"/>
        <v/>
      </c>
      <c r="H28"/>
      <c r="I28" s="68"/>
      <c r="L28" s="87"/>
      <c r="M28" s="77"/>
      <c r="N28" s="77"/>
    </row>
    <row r="29" spans="1:14" x14ac:dyDescent="0.25">
      <c r="A29" s="51" t="s">
        <v>799</v>
      </c>
      <c r="B29" s="68" t="s">
        <v>572</v>
      </c>
      <c r="C29" s="132" t="s">
        <v>80</v>
      </c>
      <c r="D29" s="133" t="s">
        <v>80</v>
      </c>
      <c r="E29" s="87"/>
      <c r="F29" s="139" t="str">
        <f t="shared" si="0"/>
        <v/>
      </c>
      <c r="G29" s="139" t="str">
        <f t="shared" si="1"/>
        <v/>
      </c>
      <c r="H29"/>
      <c r="I29" s="68"/>
      <c r="L29" s="87"/>
      <c r="M29" s="77"/>
      <c r="N29" s="77"/>
    </row>
    <row r="30" spans="1:14" x14ac:dyDescent="0.25">
      <c r="A30" s="51" t="s">
        <v>800</v>
      </c>
      <c r="B30" s="68" t="s">
        <v>572</v>
      </c>
      <c r="C30" s="132" t="s">
        <v>80</v>
      </c>
      <c r="D30" s="133" t="s">
        <v>80</v>
      </c>
      <c r="E30" s="87"/>
      <c r="F30" s="139" t="str">
        <f t="shared" si="0"/>
        <v/>
      </c>
      <c r="G30" s="139" t="str">
        <f t="shared" si="1"/>
        <v/>
      </c>
      <c r="H30"/>
      <c r="I30" s="68"/>
      <c r="L30" s="87"/>
      <c r="M30" s="77"/>
      <c r="N30" s="77"/>
    </row>
    <row r="31" spans="1:14" x14ac:dyDescent="0.25">
      <c r="A31" s="51" t="s">
        <v>801</v>
      </c>
      <c r="B31" s="68" t="s">
        <v>572</v>
      </c>
      <c r="C31" s="132" t="s">
        <v>80</v>
      </c>
      <c r="D31" s="133" t="s">
        <v>80</v>
      </c>
      <c r="E31" s="87"/>
      <c r="F31" s="139" t="str">
        <f t="shared" si="0"/>
        <v/>
      </c>
      <c r="G31" s="139" t="str">
        <f t="shared" si="1"/>
        <v/>
      </c>
      <c r="H31"/>
      <c r="I31" s="68"/>
      <c r="L31" s="87"/>
      <c r="M31" s="77"/>
      <c r="N31" s="77"/>
    </row>
    <row r="32" spans="1:14" x14ac:dyDescent="0.25">
      <c r="A32" s="51" t="s">
        <v>802</v>
      </c>
      <c r="B32" s="68" t="s">
        <v>572</v>
      </c>
      <c r="C32" s="132" t="s">
        <v>80</v>
      </c>
      <c r="D32" s="133" t="s">
        <v>80</v>
      </c>
      <c r="E32" s="87"/>
      <c r="F32" s="139" t="str">
        <f t="shared" si="0"/>
        <v/>
      </c>
      <c r="G32" s="139" t="str">
        <f t="shared" si="1"/>
        <v/>
      </c>
      <c r="H32"/>
      <c r="I32" s="68"/>
      <c r="L32" s="87"/>
      <c r="M32" s="77"/>
      <c r="N32" s="77"/>
    </row>
    <row r="33" spans="1:14" x14ac:dyDescent="0.25">
      <c r="A33" s="51" t="s">
        <v>803</v>
      </c>
      <c r="B33" s="68" t="s">
        <v>572</v>
      </c>
      <c r="C33" s="132" t="s">
        <v>80</v>
      </c>
      <c r="D33" s="133" t="s">
        <v>80</v>
      </c>
      <c r="E33" s="87"/>
      <c r="F33" s="139" t="str">
        <f t="shared" si="0"/>
        <v/>
      </c>
      <c r="G33" s="139" t="str">
        <f t="shared" si="1"/>
        <v/>
      </c>
      <c r="H33"/>
      <c r="I33" s="68"/>
      <c r="L33" s="87"/>
      <c r="M33" s="77"/>
      <c r="N33" s="77"/>
    </row>
    <row r="34" spans="1:14" x14ac:dyDescent="0.25">
      <c r="A34" s="51" t="s">
        <v>804</v>
      </c>
      <c r="B34" s="68" t="s">
        <v>572</v>
      </c>
      <c r="C34" s="132" t="s">
        <v>80</v>
      </c>
      <c r="D34" s="133" t="s">
        <v>80</v>
      </c>
      <c r="E34" s="87"/>
      <c r="F34" s="139" t="str">
        <f t="shared" si="0"/>
        <v/>
      </c>
      <c r="G34" s="139" t="str">
        <f t="shared" si="1"/>
        <v/>
      </c>
      <c r="H34"/>
      <c r="I34" s="68"/>
      <c r="L34" s="87"/>
      <c r="M34" s="77"/>
      <c r="N34" s="77"/>
    </row>
    <row r="35" spans="1:14" x14ac:dyDescent="0.25">
      <c r="A35" s="51" t="s">
        <v>805</v>
      </c>
      <c r="B35" s="68" t="s">
        <v>572</v>
      </c>
      <c r="C35" s="132" t="s">
        <v>80</v>
      </c>
      <c r="D35" s="133" t="s">
        <v>80</v>
      </c>
      <c r="E35" s="87"/>
      <c r="F35" s="139" t="str">
        <f t="shared" si="0"/>
        <v/>
      </c>
      <c r="G35" s="139" t="str">
        <f t="shared" si="1"/>
        <v/>
      </c>
      <c r="H35"/>
      <c r="I35" s="68"/>
      <c r="L35" s="87"/>
      <c r="M35" s="77"/>
      <c r="N35" s="77"/>
    </row>
    <row r="36" spans="1:14" x14ac:dyDescent="0.25">
      <c r="A36" s="51" t="s">
        <v>806</v>
      </c>
      <c r="B36" s="68" t="s">
        <v>572</v>
      </c>
      <c r="C36" s="132" t="s">
        <v>80</v>
      </c>
      <c r="D36" s="133" t="s">
        <v>80</v>
      </c>
      <c r="E36" s="87"/>
      <c r="F36" s="139" t="str">
        <f t="shared" si="0"/>
        <v/>
      </c>
      <c r="G36" s="139" t="str">
        <f t="shared" si="1"/>
        <v/>
      </c>
      <c r="H36"/>
      <c r="I36" s="68"/>
      <c r="L36" s="87"/>
      <c r="M36" s="77"/>
      <c r="N36" s="77"/>
    </row>
    <row r="37" spans="1:14" x14ac:dyDescent="0.25">
      <c r="A37" s="51" t="s">
        <v>807</v>
      </c>
      <c r="B37" s="78" t="s">
        <v>138</v>
      </c>
      <c r="C37" s="134">
        <f>SUM(C22:C36)</f>
        <v>0</v>
      </c>
      <c r="D37" s="76">
        <f>SUM(D22:D36)</f>
        <v>0</v>
      </c>
      <c r="E37" s="87"/>
      <c r="F37" s="140">
        <f>SUM(F22:F36)</f>
        <v>0</v>
      </c>
      <c r="G37" s="140">
        <f>SUM(G22:G36)</f>
        <v>0</v>
      </c>
      <c r="H37"/>
      <c r="I37" s="78"/>
      <c r="J37" s="68"/>
      <c r="K37" s="68"/>
      <c r="L37" s="87"/>
      <c r="M37" s="79"/>
      <c r="N37" s="79"/>
    </row>
    <row r="38" spans="1:14" x14ac:dyDescent="0.25">
      <c r="A38" s="70"/>
      <c r="B38" s="71" t="s">
        <v>808</v>
      </c>
      <c r="C38" s="70" t="s">
        <v>107</v>
      </c>
      <c r="D38" s="70"/>
      <c r="E38" s="72"/>
      <c r="F38" s="70" t="s">
        <v>788</v>
      </c>
      <c r="G38" s="70"/>
      <c r="H38"/>
      <c r="I38" s="94"/>
      <c r="J38" s="65"/>
      <c r="K38" s="65"/>
      <c r="L38" s="57"/>
      <c r="M38" s="65"/>
      <c r="N38" s="65"/>
    </row>
    <row r="39" spans="1:14" x14ac:dyDescent="0.25">
      <c r="A39" s="51" t="s">
        <v>809</v>
      </c>
      <c r="B39" s="68" t="s">
        <v>810</v>
      </c>
      <c r="C39" s="132" t="s">
        <v>80</v>
      </c>
      <c r="E39" s="96"/>
      <c r="F39" s="139" t="str">
        <f>IF($C$42=0,"",IF(C39="[for completion]","",C39/$C$42))</f>
        <v/>
      </c>
      <c r="G39" s="76"/>
      <c r="H39"/>
      <c r="I39" s="68"/>
      <c r="L39" s="96"/>
      <c r="M39" s="77"/>
      <c r="N39" s="76"/>
    </row>
    <row r="40" spans="1:14" x14ac:dyDescent="0.25">
      <c r="A40" s="51" t="s">
        <v>811</v>
      </c>
      <c r="B40" s="68" t="s">
        <v>812</v>
      </c>
      <c r="C40" s="132" t="s">
        <v>80</v>
      </c>
      <c r="E40" s="96"/>
      <c r="F40" s="139" t="str">
        <f>IF($C$42=0,"",IF(C40="[for completion]","",C40/$C$42))</f>
        <v/>
      </c>
      <c r="G40" s="76"/>
      <c r="H40"/>
      <c r="I40" s="68"/>
      <c r="L40" s="96"/>
      <c r="M40" s="77"/>
      <c r="N40" s="76"/>
    </row>
    <row r="41" spans="1:14" x14ac:dyDescent="0.25">
      <c r="A41" s="51" t="s">
        <v>813</v>
      </c>
      <c r="B41" s="68" t="s">
        <v>136</v>
      </c>
      <c r="C41" s="132" t="s">
        <v>80</v>
      </c>
      <c r="E41" s="87"/>
      <c r="F41" s="139" t="str">
        <f>IF($C$42=0,"",IF(C41="[for completion]","",C41/$C$42))</f>
        <v/>
      </c>
      <c r="G41" s="76"/>
      <c r="H41"/>
      <c r="I41" s="68"/>
      <c r="L41" s="87"/>
      <c r="M41" s="77"/>
      <c r="N41" s="76"/>
    </row>
    <row r="42" spans="1:14" x14ac:dyDescent="0.25">
      <c r="A42" s="51" t="s">
        <v>814</v>
      </c>
      <c r="B42" s="78" t="s">
        <v>138</v>
      </c>
      <c r="C42" s="134">
        <f>SUM(C39:C41)</f>
        <v>0</v>
      </c>
      <c r="D42" s="68"/>
      <c r="E42" s="87"/>
      <c r="F42" s="140">
        <f>SUM(F39:F41)</f>
        <v>0</v>
      </c>
      <c r="G42" s="76"/>
      <c r="H42"/>
      <c r="I42" s="68"/>
      <c r="L42" s="87"/>
      <c r="M42" s="77"/>
      <c r="N42" s="76"/>
    </row>
    <row r="43" spans="1:14" outlineLevel="1" x14ac:dyDescent="0.25">
      <c r="A43" s="51" t="s">
        <v>815</v>
      </c>
      <c r="B43" s="78"/>
      <c r="C43" s="68"/>
      <c r="D43" s="68"/>
      <c r="E43" s="87"/>
      <c r="F43" s="79"/>
      <c r="G43" s="76"/>
      <c r="H43"/>
      <c r="I43" s="68"/>
      <c r="L43" s="87"/>
      <c r="M43" s="77"/>
      <c r="N43" s="76"/>
    </row>
    <row r="44" spans="1:14" outlineLevel="1" x14ac:dyDescent="0.25">
      <c r="A44" s="51" t="s">
        <v>816</v>
      </c>
      <c r="B44" s="78"/>
      <c r="C44" s="68"/>
      <c r="D44" s="68"/>
      <c r="E44" s="87"/>
      <c r="F44" s="79"/>
      <c r="G44" s="76"/>
      <c r="H44"/>
      <c r="I44" s="68"/>
      <c r="L44" s="87"/>
      <c r="M44" s="77"/>
      <c r="N44" s="76"/>
    </row>
    <row r="45" spans="1:14" outlineLevel="1" x14ac:dyDescent="0.25">
      <c r="A45" s="51" t="s">
        <v>817</v>
      </c>
      <c r="B45" s="68"/>
      <c r="E45" s="87"/>
      <c r="F45" s="77"/>
      <c r="G45" s="76"/>
      <c r="H45"/>
      <c r="I45" s="68"/>
      <c r="L45" s="87"/>
      <c r="M45" s="77"/>
      <c r="N45" s="76"/>
    </row>
    <row r="46" spans="1:14" outlineLevel="1" x14ac:dyDescent="0.25">
      <c r="A46" s="51" t="s">
        <v>818</v>
      </c>
      <c r="B46" s="68"/>
      <c r="E46" s="87"/>
      <c r="F46" s="77"/>
      <c r="G46" s="76"/>
      <c r="H46"/>
      <c r="I46" s="68"/>
      <c r="L46" s="87"/>
      <c r="M46" s="77"/>
      <c r="N46" s="76"/>
    </row>
    <row r="47" spans="1:14" outlineLevel="1" x14ac:dyDescent="0.25">
      <c r="A47" s="51" t="s">
        <v>819</v>
      </c>
      <c r="B47" s="68"/>
      <c r="E47" s="87"/>
      <c r="F47" s="77"/>
      <c r="G47" s="76"/>
      <c r="H47"/>
      <c r="I47" s="68"/>
      <c r="L47" s="87"/>
      <c r="M47" s="77"/>
      <c r="N47" s="76"/>
    </row>
    <row r="48" spans="1:14" ht="15" customHeight="1" x14ac:dyDescent="0.25">
      <c r="A48" s="70"/>
      <c r="B48" s="71" t="s">
        <v>489</v>
      </c>
      <c r="C48" s="70" t="s">
        <v>788</v>
      </c>
      <c r="D48" s="70"/>
      <c r="E48" s="72"/>
      <c r="F48" s="73"/>
      <c r="G48" s="73"/>
      <c r="H48"/>
      <c r="I48" s="94"/>
      <c r="J48" s="65"/>
      <c r="K48" s="65"/>
      <c r="L48" s="57"/>
      <c r="M48" s="83"/>
      <c r="N48" s="83"/>
    </row>
    <row r="49" spans="1:14" x14ac:dyDescent="0.25">
      <c r="A49" s="51" t="s">
        <v>820</v>
      </c>
      <c r="B49" s="93" t="s">
        <v>491</v>
      </c>
      <c r="C49" s="129">
        <f>SUM(C50:C76)</f>
        <v>0</v>
      </c>
      <c r="G49" s="51"/>
      <c r="H49"/>
      <c r="I49" s="57"/>
      <c r="N49" s="51"/>
    </row>
    <row r="50" spans="1:14" x14ac:dyDescent="0.25">
      <c r="A50" s="51" t="s">
        <v>821</v>
      </c>
      <c r="B50" s="51" t="s">
        <v>493</v>
      </c>
      <c r="C50" s="129" t="s">
        <v>80</v>
      </c>
      <c r="G50" s="51"/>
      <c r="H50"/>
      <c r="N50" s="51"/>
    </row>
    <row r="51" spans="1:14" x14ac:dyDescent="0.25">
      <c r="A51" s="51" t="s">
        <v>822</v>
      </c>
      <c r="B51" s="51" t="s">
        <v>495</v>
      </c>
      <c r="C51" s="129" t="s">
        <v>80</v>
      </c>
      <c r="G51" s="51"/>
      <c r="H51"/>
      <c r="N51" s="51"/>
    </row>
    <row r="52" spans="1:14" x14ac:dyDescent="0.25">
      <c r="A52" s="51" t="s">
        <v>823</v>
      </c>
      <c r="B52" s="51" t="s">
        <v>497</v>
      </c>
      <c r="C52" s="129" t="s">
        <v>80</v>
      </c>
      <c r="G52" s="51"/>
      <c r="H52"/>
      <c r="N52" s="51"/>
    </row>
    <row r="53" spans="1:14" x14ac:dyDescent="0.25">
      <c r="A53" s="51" t="s">
        <v>824</v>
      </c>
      <c r="B53" s="51" t="s">
        <v>499</v>
      </c>
      <c r="C53" s="129" t="s">
        <v>80</v>
      </c>
      <c r="G53" s="51"/>
      <c r="H53"/>
      <c r="N53" s="51"/>
    </row>
    <row r="54" spans="1:14" x14ac:dyDescent="0.25">
      <c r="A54" s="51" t="s">
        <v>825</v>
      </c>
      <c r="B54" s="51" t="s">
        <v>501</v>
      </c>
      <c r="C54" s="129" t="s">
        <v>80</v>
      </c>
      <c r="G54" s="51"/>
      <c r="H54"/>
      <c r="N54" s="51"/>
    </row>
    <row r="55" spans="1:14" x14ac:dyDescent="0.25">
      <c r="A55" s="51" t="s">
        <v>826</v>
      </c>
      <c r="B55" s="51" t="s">
        <v>2262</v>
      </c>
      <c r="C55" s="129" t="s">
        <v>80</v>
      </c>
      <c r="G55" s="51"/>
      <c r="H55"/>
      <c r="N55" s="51"/>
    </row>
    <row r="56" spans="1:14" x14ac:dyDescent="0.25">
      <c r="A56" s="51" t="s">
        <v>827</v>
      </c>
      <c r="B56" s="51" t="s">
        <v>504</v>
      </c>
      <c r="C56" s="129" t="s">
        <v>80</v>
      </c>
      <c r="G56" s="51"/>
      <c r="H56"/>
      <c r="N56" s="51"/>
    </row>
    <row r="57" spans="1:14" x14ac:dyDescent="0.25">
      <c r="A57" s="51" t="s">
        <v>828</v>
      </c>
      <c r="B57" s="51" t="s">
        <v>506</v>
      </c>
      <c r="C57" s="129" t="s">
        <v>80</v>
      </c>
      <c r="G57" s="51"/>
      <c r="H57"/>
      <c r="N57" s="51"/>
    </row>
    <row r="58" spans="1:14" x14ac:dyDescent="0.25">
      <c r="A58" s="51" t="s">
        <v>829</v>
      </c>
      <c r="B58" s="51" t="s">
        <v>508</v>
      </c>
      <c r="C58" s="129" t="s">
        <v>80</v>
      </c>
      <c r="G58" s="51"/>
      <c r="H58"/>
      <c r="N58" s="51"/>
    </row>
    <row r="59" spans="1:14" x14ac:dyDescent="0.25">
      <c r="A59" s="51" t="s">
        <v>830</v>
      </c>
      <c r="B59" s="51" t="s">
        <v>510</v>
      </c>
      <c r="C59" s="129" t="s">
        <v>80</v>
      </c>
      <c r="G59" s="51"/>
      <c r="H59"/>
      <c r="N59" s="51"/>
    </row>
    <row r="60" spans="1:14" x14ac:dyDescent="0.25">
      <c r="A60" s="51" t="s">
        <v>831</v>
      </c>
      <c r="B60" s="51" t="s">
        <v>512</v>
      </c>
      <c r="C60" s="129" t="s">
        <v>80</v>
      </c>
      <c r="G60" s="51"/>
      <c r="H60"/>
      <c r="N60" s="51"/>
    </row>
    <row r="61" spans="1:14" x14ac:dyDescent="0.25">
      <c r="A61" s="51" t="s">
        <v>832</v>
      </c>
      <c r="B61" s="51" t="s">
        <v>514</v>
      </c>
      <c r="C61" s="129" t="s">
        <v>80</v>
      </c>
      <c r="G61" s="51"/>
      <c r="H61"/>
      <c r="N61" s="51"/>
    </row>
    <row r="62" spans="1:14" x14ac:dyDescent="0.25">
      <c r="A62" s="51" t="s">
        <v>833</v>
      </c>
      <c r="B62" s="51" t="s">
        <v>516</v>
      </c>
      <c r="C62" s="129" t="s">
        <v>80</v>
      </c>
      <c r="G62" s="51"/>
      <c r="H62"/>
      <c r="N62" s="51"/>
    </row>
    <row r="63" spans="1:14" x14ac:dyDescent="0.25">
      <c r="A63" s="51" t="s">
        <v>834</v>
      </c>
      <c r="B63" s="51" t="s">
        <v>518</v>
      </c>
      <c r="C63" s="129" t="s">
        <v>80</v>
      </c>
      <c r="G63" s="51"/>
      <c r="H63"/>
      <c r="N63" s="51"/>
    </row>
    <row r="64" spans="1:14" x14ac:dyDescent="0.25">
      <c r="A64" s="51" t="s">
        <v>835</v>
      </c>
      <c r="B64" s="51" t="s">
        <v>520</v>
      </c>
      <c r="C64" s="129" t="s">
        <v>80</v>
      </c>
      <c r="G64" s="51"/>
      <c r="H64"/>
      <c r="N64" s="51"/>
    </row>
    <row r="65" spans="1:14" x14ac:dyDescent="0.25">
      <c r="A65" s="51" t="s">
        <v>836</v>
      </c>
      <c r="B65" s="51" t="s">
        <v>2</v>
      </c>
      <c r="C65" s="129" t="s">
        <v>80</v>
      </c>
      <c r="G65" s="51"/>
      <c r="H65"/>
      <c r="N65" s="51"/>
    </row>
    <row r="66" spans="1:14" x14ac:dyDescent="0.25">
      <c r="A66" s="51" t="s">
        <v>837</v>
      </c>
      <c r="B66" s="51" t="s">
        <v>523</v>
      </c>
      <c r="C66" s="129" t="s">
        <v>80</v>
      </c>
      <c r="G66" s="51"/>
      <c r="H66"/>
      <c r="N66" s="51"/>
    </row>
    <row r="67" spans="1:14" x14ac:dyDescent="0.25">
      <c r="A67" s="51" t="s">
        <v>838</v>
      </c>
      <c r="B67" s="51" t="s">
        <v>525</v>
      </c>
      <c r="C67" s="129" t="s">
        <v>80</v>
      </c>
      <c r="G67" s="51"/>
      <c r="H67"/>
      <c r="N67" s="51"/>
    </row>
    <row r="68" spans="1:14" x14ac:dyDescent="0.25">
      <c r="A68" s="51" t="s">
        <v>839</v>
      </c>
      <c r="B68" s="51" t="s">
        <v>527</v>
      </c>
      <c r="C68" s="129" t="s">
        <v>80</v>
      </c>
      <c r="G68" s="51"/>
      <c r="H68"/>
      <c r="N68" s="51"/>
    </row>
    <row r="69" spans="1:14" x14ac:dyDescent="0.25">
      <c r="A69" s="51" t="s">
        <v>840</v>
      </c>
      <c r="B69" s="51" t="s">
        <v>529</v>
      </c>
      <c r="C69" s="129" t="s">
        <v>80</v>
      </c>
      <c r="G69" s="51"/>
      <c r="H69"/>
      <c r="N69" s="51"/>
    </row>
    <row r="70" spans="1:14" x14ac:dyDescent="0.25">
      <c r="A70" s="51" t="s">
        <v>841</v>
      </c>
      <c r="B70" s="51" t="s">
        <v>531</v>
      </c>
      <c r="C70" s="129" t="s">
        <v>80</v>
      </c>
      <c r="G70" s="51"/>
      <c r="H70"/>
      <c r="N70" s="51"/>
    </row>
    <row r="71" spans="1:14" x14ac:dyDescent="0.25">
      <c r="A71" s="51" t="s">
        <v>842</v>
      </c>
      <c r="B71" s="51" t="s">
        <v>533</v>
      </c>
      <c r="C71" s="129" t="s">
        <v>80</v>
      </c>
      <c r="G71" s="51"/>
      <c r="H71"/>
      <c r="N71" s="51"/>
    </row>
    <row r="72" spans="1:14" x14ac:dyDescent="0.25">
      <c r="A72" s="51" t="s">
        <v>843</v>
      </c>
      <c r="B72" s="51" t="s">
        <v>535</v>
      </c>
      <c r="C72" s="129" t="s">
        <v>80</v>
      </c>
      <c r="G72" s="51"/>
      <c r="H72"/>
      <c r="N72" s="51"/>
    </row>
    <row r="73" spans="1:14" x14ac:dyDescent="0.25">
      <c r="A73" s="51" t="s">
        <v>844</v>
      </c>
      <c r="B73" s="51" t="s">
        <v>537</v>
      </c>
      <c r="C73" s="129" t="s">
        <v>80</v>
      </c>
      <c r="G73" s="51"/>
      <c r="H73"/>
      <c r="N73" s="51"/>
    </row>
    <row r="74" spans="1:14" x14ac:dyDescent="0.25">
      <c r="A74" s="51" t="s">
        <v>845</v>
      </c>
      <c r="B74" s="51" t="s">
        <v>539</v>
      </c>
      <c r="C74" s="129" t="s">
        <v>80</v>
      </c>
      <c r="G74" s="51"/>
      <c r="H74"/>
      <c r="N74" s="51"/>
    </row>
    <row r="75" spans="1:14" x14ac:dyDescent="0.25">
      <c r="A75" s="51" t="s">
        <v>846</v>
      </c>
      <c r="B75" s="51" t="s">
        <v>541</v>
      </c>
      <c r="C75" s="129" t="s">
        <v>80</v>
      </c>
      <c r="G75" s="51"/>
      <c r="H75"/>
      <c r="N75" s="51"/>
    </row>
    <row r="76" spans="1:14" x14ac:dyDescent="0.25">
      <c r="A76" s="51" t="s">
        <v>847</v>
      </c>
      <c r="B76" s="51" t="s">
        <v>5</v>
      </c>
      <c r="C76" s="129" t="s">
        <v>80</v>
      </c>
      <c r="G76" s="51"/>
      <c r="H76"/>
      <c r="N76" s="51"/>
    </row>
    <row r="77" spans="1:14" x14ac:dyDescent="0.25">
      <c r="A77" s="51" t="s">
        <v>848</v>
      </c>
      <c r="B77" s="93" t="s">
        <v>306</v>
      </c>
      <c r="C77" s="129">
        <f>SUM(C78:C80)</f>
        <v>0</v>
      </c>
      <c r="G77" s="51"/>
      <c r="H77"/>
      <c r="I77" s="57"/>
      <c r="N77" s="51"/>
    </row>
    <row r="78" spans="1:14" x14ac:dyDescent="0.25">
      <c r="A78" s="51" t="s">
        <v>849</v>
      </c>
      <c r="B78" s="51" t="s">
        <v>547</v>
      </c>
      <c r="C78" s="129" t="s">
        <v>80</v>
      </c>
      <c r="G78" s="51"/>
      <c r="H78"/>
      <c r="N78" s="51"/>
    </row>
    <row r="79" spans="1:14" x14ac:dyDescent="0.25">
      <c r="A79" s="51" t="s">
        <v>850</v>
      </c>
      <c r="B79" s="51" t="s">
        <v>549</v>
      </c>
      <c r="C79" s="129" t="s">
        <v>80</v>
      </c>
      <c r="G79" s="51"/>
      <c r="H79"/>
      <c r="N79" s="51"/>
    </row>
    <row r="80" spans="1:14" x14ac:dyDescent="0.25">
      <c r="A80" s="51" t="s">
        <v>851</v>
      </c>
      <c r="B80" s="51" t="s">
        <v>1</v>
      </c>
      <c r="C80" s="129" t="s">
        <v>80</v>
      </c>
      <c r="G80" s="51"/>
      <c r="H80"/>
      <c r="N80" s="51"/>
    </row>
    <row r="81" spans="1:14" x14ac:dyDescent="0.25">
      <c r="A81" s="51" t="s">
        <v>852</v>
      </c>
      <c r="B81" s="93" t="s">
        <v>136</v>
      </c>
      <c r="C81" s="129">
        <f>SUM(C82:C92)</f>
        <v>0</v>
      </c>
      <c r="G81" s="51"/>
      <c r="H81"/>
      <c r="I81" s="57"/>
      <c r="N81" s="51"/>
    </row>
    <row r="82" spans="1:14" x14ac:dyDescent="0.25">
      <c r="A82" s="51" t="s">
        <v>853</v>
      </c>
      <c r="B82" s="68" t="s">
        <v>308</v>
      </c>
      <c r="C82" s="129" t="s">
        <v>80</v>
      </c>
      <c r="G82" s="51"/>
      <c r="H82"/>
      <c r="I82" s="68"/>
      <c r="N82" s="51"/>
    </row>
    <row r="83" spans="1:14" x14ac:dyDescent="0.25">
      <c r="A83" s="51" t="s">
        <v>854</v>
      </c>
      <c r="B83" s="51" t="s">
        <v>544</v>
      </c>
      <c r="C83" s="129" t="s">
        <v>80</v>
      </c>
      <c r="G83" s="51"/>
      <c r="H83"/>
      <c r="I83" s="68"/>
      <c r="N83" s="51"/>
    </row>
    <row r="84" spans="1:14" x14ac:dyDescent="0.25">
      <c r="A84" s="51" t="s">
        <v>855</v>
      </c>
      <c r="B84" s="68" t="s">
        <v>310</v>
      </c>
      <c r="C84" s="129" t="s">
        <v>80</v>
      </c>
      <c r="G84" s="51"/>
      <c r="H84"/>
      <c r="I84" s="68"/>
      <c r="N84" s="51"/>
    </row>
    <row r="85" spans="1:14" x14ac:dyDescent="0.25">
      <c r="A85" s="51" t="s">
        <v>856</v>
      </c>
      <c r="B85" s="68" t="s">
        <v>312</v>
      </c>
      <c r="C85" s="129" t="s">
        <v>80</v>
      </c>
      <c r="G85" s="51"/>
      <c r="H85"/>
      <c r="I85" s="68"/>
      <c r="N85" s="51"/>
    </row>
    <row r="86" spans="1:14" x14ac:dyDescent="0.25">
      <c r="A86" s="51" t="s">
        <v>857</v>
      </c>
      <c r="B86" s="68" t="s">
        <v>11</v>
      </c>
      <c r="C86" s="129" t="s">
        <v>80</v>
      </c>
      <c r="G86" s="51"/>
      <c r="H86"/>
      <c r="I86" s="68"/>
      <c r="N86" s="51"/>
    </row>
    <row r="87" spans="1:14" x14ac:dyDescent="0.25">
      <c r="A87" s="51" t="s">
        <v>858</v>
      </c>
      <c r="B87" s="68" t="s">
        <v>315</v>
      </c>
      <c r="C87" s="129" t="s">
        <v>80</v>
      </c>
      <c r="G87" s="51"/>
      <c r="H87"/>
      <c r="I87" s="68"/>
      <c r="N87" s="51"/>
    </row>
    <row r="88" spans="1:14" x14ac:dyDescent="0.25">
      <c r="A88" s="51" t="s">
        <v>859</v>
      </c>
      <c r="B88" s="68" t="s">
        <v>317</v>
      </c>
      <c r="C88" s="129" t="s">
        <v>80</v>
      </c>
      <c r="G88" s="51"/>
      <c r="H88"/>
      <c r="I88" s="68"/>
      <c r="N88" s="51"/>
    </row>
    <row r="89" spans="1:14" x14ac:dyDescent="0.25">
      <c r="A89" s="51" t="s">
        <v>860</v>
      </c>
      <c r="B89" s="68" t="s">
        <v>319</v>
      </c>
      <c r="C89" s="129" t="s">
        <v>80</v>
      </c>
      <c r="G89" s="51"/>
      <c r="H89"/>
      <c r="I89" s="68"/>
      <c r="N89" s="51"/>
    </row>
    <row r="90" spans="1:14" x14ac:dyDescent="0.25">
      <c r="A90" s="51" t="s">
        <v>861</v>
      </c>
      <c r="B90" s="68" t="s">
        <v>321</v>
      </c>
      <c r="C90" s="129" t="s">
        <v>80</v>
      </c>
      <c r="G90" s="51"/>
      <c r="H90"/>
      <c r="I90" s="68"/>
      <c r="N90" s="51"/>
    </row>
    <row r="91" spans="1:14" x14ac:dyDescent="0.25">
      <c r="A91" s="51" t="s">
        <v>862</v>
      </c>
      <c r="B91" s="68" t="s">
        <v>323</v>
      </c>
      <c r="C91" s="129" t="s">
        <v>80</v>
      </c>
      <c r="G91" s="51"/>
      <c r="H91"/>
      <c r="I91" s="68"/>
      <c r="N91" s="51"/>
    </row>
    <row r="92" spans="1:14" x14ac:dyDescent="0.25">
      <c r="A92" s="51" t="s">
        <v>863</v>
      </c>
      <c r="B92" s="68" t="s">
        <v>136</v>
      </c>
      <c r="C92" s="129" t="s">
        <v>80</v>
      </c>
      <c r="G92" s="51"/>
      <c r="H92"/>
      <c r="I92" s="68"/>
      <c r="N92" s="51"/>
    </row>
    <row r="93" spans="1:14" outlineLevel="1" x14ac:dyDescent="0.25">
      <c r="A93" s="51" t="s">
        <v>864</v>
      </c>
      <c r="B93" s="80" t="s">
        <v>140</v>
      </c>
      <c r="C93" s="129"/>
      <c r="G93" s="51"/>
      <c r="H93"/>
      <c r="I93" s="68"/>
      <c r="N93" s="51"/>
    </row>
    <row r="94" spans="1:14" outlineLevel="1" x14ac:dyDescent="0.25">
      <c r="A94" s="51" t="s">
        <v>865</v>
      </c>
      <c r="B94" s="80" t="s">
        <v>140</v>
      </c>
      <c r="C94" s="129"/>
      <c r="G94" s="51"/>
      <c r="H94"/>
      <c r="I94" s="68"/>
      <c r="N94" s="51"/>
    </row>
    <row r="95" spans="1:14" outlineLevel="1" x14ac:dyDescent="0.25">
      <c r="A95" s="51" t="s">
        <v>866</v>
      </c>
      <c r="B95" s="80" t="s">
        <v>140</v>
      </c>
      <c r="C95" s="129"/>
      <c r="G95" s="51"/>
      <c r="H95"/>
      <c r="I95" s="68"/>
      <c r="N95" s="51"/>
    </row>
    <row r="96" spans="1:14" outlineLevel="1" x14ac:dyDescent="0.25">
      <c r="A96" s="51" t="s">
        <v>867</v>
      </c>
      <c r="B96" s="80" t="s">
        <v>140</v>
      </c>
      <c r="C96" s="129"/>
      <c r="G96" s="51"/>
      <c r="H96"/>
      <c r="I96" s="68"/>
      <c r="N96" s="51"/>
    </row>
    <row r="97" spans="1:14" outlineLevel="1" x14ac:dyDescent="0.25">
      <c r="A97" s="51" t="s">
        <v>868</v>
      </c>
      <c r="B97" s="80" t="s">
        <v>140</v>
      </c>
      <c r="C97" s="129"/>
      <c r="G97" s="51"/>
      <c r="H97"/>
      <c r="I97" s="68"/>
      <c r="N97" s="51"/>
    </row>
    <row r="98" spans="1:14" outlineLevel="1" x14ac:dyDescent="0.25">
      <c r="A98" s="51" t="s">
        <v>869</v>
      </c>
      <c r="B98" s="80" t="s">
        <v>140</v>
      </c>
      <c r="C98" s="129"/>
      <c r="G98" s="51"/>
      <c r="H98"/>
      <c r="I98" s="68"/>
      <c r="N98" s="51"/>
    </row>
    <row r="99" spans="1:14" outlineLevel="1" x14ac:dyDescent="0.25">
      <c r="A99" s="51" t="s">
        <v>870</v>
      </c>
      <c r="B99" s="80" t="s">
        <v>140</v>
      </c>
      <c r="C99" s="129"/>
      <c r="G99" s="51"/>
      <c r="H99"/>
      <c r="I99" s="68"/>
      <c r="N99" s="51"/>
    </row>
    <row r="100" spans="1:14" outlineLevel="1" x14ac:dyDescent="0.25">
      <c r="A100" s="51" t="s">
        <v>871</v>
      </c>
      <c r="B100" s="80" t="s">
        <v>140</v>
      </c>
      <c r="C100" s="129"/>
      <c r="G100" s="51"/>
      <c r="H100"/>
      <c r="I100" s="68"/>
      <c r="N100" s="51"/>
    </row>
    <row r="101" spans="1:14" outlineLevel="1" x14ac:dyDescent="0.25">
      <c r="A101" s="51" t="s">
        <v>872</v>
      </c>
      <c r="B101" s="80" t="s">
        <v>140</v>
      </c>
      <c r="C101" s="129"/>
      <c r="G101" s="51"/>
      <c r="H101"/>
      <c r="I101" s="68"/>
      <c r="N101" s="51"/>
    </row>
    <row r="102" spans="1:14" outlineLevel="1" x14ac:dyDescent="0.25">
      <c r="A102" s="51" t="s">
        <v>873</v>
      </c>
      <c r="B102" s="80" t="s">
        <v>140</v>
      </c>
      <c r="C102" s="129"/>
      <c r="G102" s="51"/>
      <c r="H102"/>
      <c r="I102" s="68"/>
      <c r="N102" s="51"/>
    </row>
    <row r="103" spans="1:14" ht="15" customHeight="1" x14ac:dyDescent="0.25">
      <c r="A103" s="70"/>
      <c r="B103" s="138" t="s">
        <v>1528</v>
      </c>
      <c r="C103" s="130" t="s">
        <v>788</v>
      </c>
      <c r="D103" s="70"/>
      <c r="E103" s="72"/>
      <c r="F103" s="70"/>
      <c r="G103" s="73"/>
      <c r="H103"/>
      <c r="I103" s="94"/>
      <c r="J103" s="65"/>
      <c r="K103" s="65"/>
      <c r="L103" s="57"/>
      <c r="M103" s="65"/>
      <c r="N103" s="83"/>
    </row>
    <row r="104" spans="1:14" x14ac:dyDescent="0.25">
      <c r="A104" s="51" t="s">
        <v>874</v>
      </c>
      <c r="B104" s="68" t="s">
        <v>572</v>
      </c>
      <c r="C104" s="129" t="s">
        <v>80</v>
      </c>
      <c r="G104" s="51"/>
      <c r="H104"/>
      <c r="I104" s="68"/>
      <c r="N104" s="51"/>
    </row>
    <row r="105" spans="1:14" x14ac:dyDescent="0.25">
      <c r="A105" s="51" t="s">
        <v>875</v>
      </c>
      <c r="B105" s="68" t="s">
        <v>572</v>
      </c>
      <c r="C105" s="129" t="s">
        <v>80</v>
      </c>
      <c r="G105" s="51"/>
      <c r="H105"/>
      <c r="I105" s="68"/>
      <c r="N105" s="51"/>
    </row>
    <row r="106" spans="1:14" x14ac:dyDescent="0.25">
      <c r="A106" s="51" t="s">
        <v>876</v>
      </c>
      <c r="B106" s="68" t="s">
        <v>572</v>
      </c>
      <c r="C106" s="129" t="s">
        <v>80</v>
      </c>
      <c r="G106" s="51"/>
      <c r="H106"/>
      <c r="I106" s="68"/>
      <c r="N106" s="51"/>
    </row>
    <row r="107" spans="1:14" x14ac:dyDescent="0.25">
      <c r="A107" s="51" t="s">
        <v>877</v>
      </c>
      <c r="B107" s="68" t="s">
        <v>572</v>
      </c>
      <c r="C107" s="129" t="s">
        <v>80</v>
      </c>
      <c r="G107" s="51"/>
      <c r="H107"/>
      <c r="I107" s="68"/>
      <c r="N107" s="51"/>
    </row>
    <row r="108" spans="1:14" x14ac:dyDescent="0.25">
      <c r="A108" s="51" t="s">
        <v>878</v>
      </c>
      <c r="B108" s="68" t="s">
        <v>572</v>
      </c>
      <c r="C108" s="129" t="s">
        <v>80</v>
      </c>
      <c r="G108" s="51"/>
      <c r="H108"/>
      <c r="I108" s="68"/>
      <c r="N108" s="51"/>
    </row>
    <row r="109" spans="1:14" x14ac:dyDescent="0.25">
      <c r="A109" s="51" t="s">
        <v>879</v>
      </c>
      <c r="B109" s="68" t="s">
        <v>572</v>
      </c>
      <c r="C109" s="129" t="s">
        <v>80</v>
      </c>
      <c r="G109" s="51"/>
      <c r="H109"/>
      <c r="I109" s="68"/>
      <c r="N109" s="51"/>
    </row>
    <row r="110" spans="1:14" x14ac:dyDescent="0.25">
      <c r="A110" s="51" t="s">
        <v>880</v>
      </c>
      <c r="B110" s="68" t="s">
        <v>572</v>
      </c>
      <c r="C110" s="129" t="s">
        <v>80</v>
      </c>
      <c r="G110" s="51"/>
      <c r="H110"/>
      <c r="I110" s="68"/>
      <c r="N110" s="51"/>
    </row>
    <row r="111" spans="1:14" x14ac:dyDescent="0.25">
      <c r="A111" s="51" t="s">
        <v>881</v>
      </c>
      <c r="B111" s="68" t="s">
        <v>572</v>
      </c>
      <c r="C111" s="129" t="s">
        <v>80</v>
      </c>
      <c r="G111" s="51"/>
      <c r="H111"/>
      <c r="I111" s="68"/>
      <c r="N111" s="51"/>
    </row>
    <row r="112" spans="1:14" x14ac:dyDescent="0.25">
      <c r="A112" s="51" t="s">
        <v>882</v>
      </c>
      <c r="B112" s="68" t="s">
        <v>572</v>
      </c>
      <c r="C112" s="129" t="s">
        <v>80</v>
      </c>
      <c r="G112" s="51"/>
      <c r="H112"/>
      <c r="I112" s="68"/>
      <c r="N112" s="51"/>
    </row>
    <row r="113" spans="1:14" x14ac:dyDescent="0.25">
      <c r="A113" s="51" t="s">
        <v>883</v>
      </c>
      <c r="B113" s="68" t="s">
        <v>572</v>
      </c>
      <c r="C113" s="129" t="s">
        <v>80</v>
      </c>
      <c r="G113" s="51"/>
      <c r="H113"/>
      <c r="I113" s="68"/>
      <c r="N113" s="51"/>
    </row>
    <row r="114" spans="1:14" x14ac:dyDescent="0.25">
      <c r="A114" s="51" t="s">
        <v>884</v>
      </c>
      <c r="B114" s="68" t="s">
        <v>572</v>
      </c>
      <c r="C114" s="129" t="s">
        <v>80</v>
      </c>
      <c r="G114" s="51"/>
      <c r="H114"/>
      <c r="I114" s="68"/>
      <c r="N114" s="51"/>
    </row>
    <row r="115" spans="1:14" x14ac:dyDescent="0.25">
      <c r="A115" s="51" t="s">
        <v>885</v>
      </c>
      <c r="B115" s="68" t="s">
        <v>572</v>
      </c>
      <c r="C115" s="129" t="s">
        <v>80</v>
      </c>
      <c r="G115" s="51"/>
      <c r="H115"/>
      <c r="I115" s="68"/>
      <c r="N115" s="51"/>
    </row>
    <row r="116" spans="1:14" x14ac:dyDescent="0.25">
      <c r="A116" s="51" t="s">
        <v>886</v>
      </c>
      <c r="B116" s="68" t="s">
        <v>572</v>
      </c>
      <c r="C116" s="129" t="s">
        <v>80</v>
      </c>
      <c r="G116" s="51"/>
      <c r="H116"/>
      <c r="I116" s="68"/>
      <c r="N116" s="51"/>
    </row>
    <row r="117" spans="1:14" x14ac:dyDescent="0.25">
      <c r="A117" s="51" t="s">
        <v>887</v>
      </c>
      <c r="B117" s="68" t="s">
        <v>572</v>
      </c>
      <c r="C117" s="129" t="s">
        <v>80</v>
      </c>
      <c r="G117" s="51"/>
      <c r="H117"/>
      <c r="I117" s="68"/>
      <c r="N117" s="51"/>
    </row>
    <row r="118" spans="1:14" x14ac:dyDescent="0.25">
      <c r="A118" s="51" t="s">
        <v>888</v>
      </c>
      <c r="B118" s="68" t="s">
        <v>572</v>
      </c>
      <c r="C118" s="129" t="s">
        <v>80</v>
      </c>
      <c r="G118" s="51"/>
      <c r="H118"/>
      <c r="I118" s="68"/>
      <c r="N118" s="51"/>
    </row>
    <row r="119" spans="1:14" x14ac:dyDescent="0.25">
      <c r="A119" s="51" t="s">
        <v>889</v>
      </c>
      <c r="B119" s="68" t="s">
        <v>572</v>
      </c>
      <c r="C119" s="129" t="s">
        <v>80</v>
      </c>
      <c r="G119" s="51"/>
      <c r="H119"/>
      <c r="I119" s="68"/>
      <c r="N119" s="51"/>
    </row>
    <row r="120" spans="1:14" x14ac:dyDescent="0.25">
      <c r="A120" s="51" t="s">
        <v>890</v>
      </c>
      <c r="B120" s="68" t="s">
        <v>572</v>
      </c>
      <c r="C120" s="129" t="s">
        <v>80</v>
      </c>
      <c r="G120" s="51"/>
      <c r="H120"/>
      <c r="I120" s="68"/>
      <c r="N120" s="51"/>
    </row>
    <row r="121" spans="1:14" x14ac:dyDescent="0.25">
      <c r="A121" s="51" t="s">
        <v>891</v>
      </c>
      <c r="B121" s="68" t="s">
        <v>572</v>
      </c>
      <c r="C121" s="129" t="s">
        <v>80</v>
      </c>
      <c r="G121" s="51"/>
      <c r="H121"/>
      <c r="I121" s="68"/>
      <c r="N121" s="51"/>
    </row>
    <row r="122" spans="1:14" x14ac:dyDescent="0.25">
      <c r="A122" s="51" t="s">
        <v>892</v>
      </c>
      <c r="B122" s="68" t="s">
        <v>572</v>
      </c>
      <c r="C122" s="129" t="s">
        <v>80</v>
      </c>
      <c r="G122" s="51"/>
      <c r="H122"/>
      <c r="I122" s="68"/>
      <c r="N122" s="51"/>
    </row>
    <row r="123" spans="1:14" x14ac:dyDescent="0.25">
      <c r="A123" s="51" t="s">
        <v>893</v>
      </c>
      <c r="B123" s="68" t="s">
        <v>572</v>
      </c>
      <c r="C123" s="129" t="s">
        <v>80</v>
      </c>
      <c r="G123" s="51"/>
      <c r="H123"/>
      <c r="I123" s="68"/>
      <c r="N123" s="51"/>
    </row>
    <row r="124" spans="1:14" x14ac:dyDescent="0.25">
      <c r="A124" s="51" t="s">
        <v>894</v>
      </c>
      <c r="B124" s="68" t="s">
        <v>572</v>
      </c>
      <c r="C124" s="129" t="s">
        <v>80</v>
      </c>
      <c r="G124" s="51"/>
      <c r="H124"/>
      <c r="I124" s="68"/>
      <c r="N124" s="51"/>
    </row>
    <row r="125" spans="1:14" x14ac:dyDescent="0.25">
      <c r="A125" s="51" t="s">
        <v>895</v>
      </c>
      <c r="B125" s="68" t="s">
        <v>572</v>
      </c>
      <c r="C125" s="129" t="s">
        <v>80</v>
      </c>
      <c r="G125" s="51"/>
      <c r="H125"/>
      <c r="I125" s="68"/>
      <c r="N125" s="51"/>
    </row>
    <row r="126" spans="1:14" x14ac:dyDescent="0.25">
      <c r="A126" s="51" t="s">
        <v>896</v>
      </c>
      <c r="B126" s="68" t="s">
        <v>572</v>
      </c>
      <c r="C126" s="129" t="s">
        <v>80</v>
      </c>
      <c r="G126" s="51"/>
      <c r="H126"/>
      <c r="I126" s="68"/>
      <c r="N126" s="51"/>
    </row>
    <row r="127" spans="1:14" x14ac:dyDescent="0.25">
      <c r="A127" s="51" t="s">
        <v>897</v>
      </c>
      <c r="B127" s="68" t="s">
        <v>572</v>
      </c>
      <c r="C127" s="129" t="s">
        <v>80</v>
      </c>
      <c r="G127" s="51"/>
      <c r="H127"/>
      <c r="I127" s="68"/>
      <c r="N127" s="51"/>
    </row>
    <row r="128" spans="1:14" x14ac:dyDescent="0.25">
      <c r="A128" s="51" t="s">
        <v>898</v>
      </c>
      <c r="B128" s="68" t="s">
        <v>572</v>
      </c>
      <c r="C128" s="51" t="s">
        <v>80</v>
      </c>
      <c r="G128" s="51"/>
      <c r="H128"/>
      <c r="I128" s="68"/>
      <c r="N128" s="51"/>
    </row>
    <row r="129" spans="1:14" x14ac:dyDescent="0.25">
      <c r="A129" s="70"/>
      <c r="B129" s="71" t="s">
        <v>603</v>
      </c>
      <c r="C129" s="70" t="s">
        <v>788</v>
      </c>
      <c r="D129" s="70"/>
      <c r="E129" s="70"/>
      <c r="F129" s="73"/>
      <c r="G129" s="73"/>
      <c r="H129"/>
      <c r="I129" s="94"/>
      <c r="J129" s="65"/>
      <c r="K129" s="65"/>
      <c r="L129" s="65"/>
      <c r="M129" s="83"/>
      <c r="N129" s="83"/>
    </row>
    <row r="130" spans="1:14" x14ac:dyDescent="0.25">
      <c r="A130" s="51" t="s">
        <v>899</v>
      </c>
      <c r="B130" s="51" t="s">
        <v>605</v>
      </c>
      <c r="C130" s="129" t="s">
        <v>80</v>
      </c>
      <c r="D130"/>
      <c r="E130"/>
      <c r="F130"/>
      <c r="G130"/>
      <c r="H130"/>
      <c r="K130"/>
      <c r="L130"/>
      <c r="M130"/>
      <c r="N130"/>
    </row>
    <row r="131" spans="1:14" x14ac:dyDescent="0.25">
      <c r="A131" s="51" t="s">
        <v>900</v>
      </c>
      <c r="B131" s="51" t="s">
        <v>607</v>
      </c>
      <c r="C131" s="129" t="s">
        <v>80</v>
      </c>
      <c r="D131"/>
      <c r="E131"/>
      <c r="F131"/>
      <c r="G131"/>
      <c r="H131"/>
      <c r="K131"/>
      <c r="L131"/>
      <c r="M131"/>
      <c r="N131"/>
    </row>
    <row r="132" spans="1:14" x14ac:dyDescent="0.25">
      <c r="A132" s="51" t="s">
        <v>901</v>
      </c>
      <c r="B132" s="51" t="s">
        <v>136</v>
      </c>
      <c r="C132" s="129" t="s">
        <v>80</v>
      </c>
      <c r="D132"/>
      <c r="E132"/>
      <c r="F132"/>
      <c r="G132"/>
      <c r="H132"/>
      <c r="K132"/>
      <c r="L132"/>
      <c r="M132"/>
      <c r="N132"/>
    </row>
    <row r="133" spans="1:14" outlineLevel="1" x14ac:dyDescent="0.25">
      <c r="A133" s="51" t="s">
        <v>902</v>
      </c>
      <c r="C133" s="129"/>
      <c r="D133"/>
      <c r="E133"/>
      <c r="F133"/>
      <c r="G133"/>
      <c r="H133"/>
      <c r="K133"/>
      <c r="L133"/>
      <c r="M133"/>
      <c r="N133"/>
    </row>
    <row r="134" spans="1:14" outlineLevel="1" x14ac:dyDescent="0.25">
      <c r="A134" s="51" t="s">
        <v>903</v>
      </c>
      <c r="C134" s="129"/>
      <c r="D134"/>
      <c r="E134"/>
      <c r="F134"/>
      <c r="G134"/>
      <c r="H134"/>
      <c r="K134"/>
      <c r="L134"/>
      <c r="M134"/>
      <c r="N134"/>
    </row>
    <row r="135" spans="1:14" outlineLevel="1" x14ac:dyDescent="0.25">
      <c r="A135" s="51" t="s">
        <v>904</v>
      </c>
      <c r="C135" s="129"/>
      <c r="D135"/>
      <c r="E135"/>
      <c r="F135"/>
      <c r="G135"/>
      <c r="H135"/>
      <c r="K135"/>
      <c r="L135"/>
      <c r="M135"/>
      <c r="N135"/>
    </row>
    <row r="136" spans="1:14" outlineLevel="1" x14ac:dyDescent="0.25">
      <c r="A136" s="51" t="s">
        <v>905</v>
      </c>
      <c r="C136" s="129"/>
      <c r="D136"/>
      <c r="E136"/>
      <c r="F136"/>
      <c r="G136"/>
      <c r="H136"/>
      <c r="K136"/>
      <c r="L136"/>
      <c r="M136"/>
      <c r="N136"/>
    </row>
    <row r="137" spans="1:14" x14ac:dyDescent="0.25">
      <c r="A137" s="70"/>
      <c r="B137" s="71" t="s">
        <v>615</v>
      </c>
      <c r="C137" s="70" t="s">
        <v>788</v>
      </c>
      <c r="D137" s="70"/>
      <c r="E137" s="70"/>
      <c r="F137" s="73"/>
      <c r="G137" s="73"/>
      <c r="H137"/>
      <c r="I137" s="94"/>
      <c r="J137" s="65"/>
      <c r="K137" s="65"/>
      <c r="L137" s="65"/>
      <c r="M137" s="83"/>
      <c r="N137" s="83"/>
    </row>
    <row r="138" spans="1:14" x14ac:dyDescent="0.25">
      <c r="A138" s="51" t="s">
        <v>906</v>
      </c>
      <c r="B138" s="51" t="s">
        <v>617</v>
      </c>
      <c r="C138" s="129" t="s">
        <v>80</v>
      </c>
      <c r="D138" s="96"/>
      <c r="E138" s="96"/>
      <c r="F138" s="87"/>
      <c r="G138" s="76"/>
      <c r="H138"/>
      <c r="K138" s="96"/>
      <c r="L138" s="96"/>
      <c r="M138" s="87"/>
      <c r="N138" s="76"/>
    </row>
    <row r="139" spans="1:14" x14ac:dyDescent="0.25">
      <c r="A139" s="51" t="s">
        <v>907</v>
      </c>
      <c r="B139" s="51" t="s">
        <v>619</v>
      </c>
      <c r="C139" s="129" t="s">
        <v>80</v>
      </c>
      <c r="D139" s="96"/>
      <c r="E139" s="96"/>
      <c r="F139" s="87"/>
      <c r="G139" s="76"/>
      <c r="H139"/>
      <c r="K139" s="96"/>
      <c r="L139" s="96"/>
      <c r="M139" s="87"/>
      <c r="N139" s="76"/>
    </row>
    <row r="140" spans="1:14" x14ac:dyDescent="0.25">
      <c r="A140" s="51" t="s">
        <v>908</v>
      </c>
      <c r="B140" s="51" t="s">
        <v>136</v>
      </c>
      <c r="C140" s="129" t="s">
        <v>80</v>
      </c>
      <c r="D140" s="96"/>
      <c r="E140" s="96"/>
      <c r="F140" s="87"/>
      <c r="G140" s="76"/>
      <c r="H140"/>
      <c r="K140" s="96"/>
      <c r="L140" s="96"/>
      <c r="M140" s="87"/>
      <c r="N140" s="76"/>
    </row>
    <row r="141" spans="1:14" outlineLevel="1" x14ac:dyDescent="0.25">
      <c r="A141" s="51" t="s">
        <v>909</v>
      </c>
      <c r="C141" s="129"/>
      <c r="D141" s="96"/>
      <c r="E141" s="96"/>
      <c r="F141" s="87"/>
      <c r="G141" s="76"/>
      <c r="H141"/>
      <c r="K141" s="96"/>
      <c r="L141" s="96"/>
      <c r="M141" s="87"/>
      <c r="N141" s="76"/>
    </row>
    <row r="142" spans="1:14" outlineLevel="1" x14ac:dyDescent="0.25">
      <c r="A142" s="51" t="s">
        <v>910</v>
      </c>
      <c r="C142" s="129"/>
      <c r="D142" s="96"/>
      <c r="E142" s="96"/>
      <c r="F142" s="87"/>
      <c r="G142" s="76"/>
      <c r="H142"/>
      <c r="K142" s="96"/>
      <c r="L142" s="96"/>
      <c r="M142" s="87"/>
      <c r="N142" s="76"/>
    </row>
    <row r="143" spans="1:14" outlineLevel="1" x14ac:dyDescent="0.25">
      <c r="A143" s="51" t="s">
        <v>911</v>
      </c>
      <c r="C143" s="129"/>
      <c r="D143" s="96"/>
      <c r="E143" s="96"/>
      <c r="F143" s="87"/>
      <c r="G143" s="76"/>
      <c r="H143"/>
      <c r="K143" s="96"/>
      <c r="L143" s="96"/>
      <c r="M143" s="87"/>
      <c r="N143" s="76"/>
    </row>
    <row r="144" spans="1:14" outlineLevel="1" x14ac:dyDescent="0.25">
      <c r="A144" s="51" t="s">
        <v>912</v>
      </c>
      <c r="C144" s="129"/>
      <c r="D144" s="96"/>
      <c r="E144" s="96"/>
      <c r="F144" s="87"/>
      <c r="G144" s="76"/>
      <c r="H144"/>
      <c r="K144" s="96"/>
      <c r="L144" s="96"/>
      <c r="M144" s="87"/>
      <c r="N144" s="76"/>
    </row>
    <row r="145" spans="1:14" outlineLevel="1" x14ac:dyDescent="0.25">
      <c r="A145" s="51" t="s">
        <v>913</v>
      </c>
      <c r="C145" s="129"/>
      <c r="D145" s="96"/>
      <c r="E145" s="96"/>
      <c r="F145" s="87"/>
      <c r="G145" s="76"/>
      <c r="H145"/>
      <c r="K145" s="96"/>
      <c r="L145" s="96"/>
      <c r="M145" s="87"/>
      <c r="N145" s="76"/>
    </row>
    <row r="146" spans="1:14" outlineLevel="1" x14ac:dyDescent="0.25">
      <c r="A146" s="51" t="s">
        <v>914</v>
      </c>
      <c r="C146" s="129"/>
      <c r="D146" s="96"/>
      <c r="E146" s="96"/>
      <c r="F146" s="87"/>
      <c r="G146" s="76"/>
      <c r="H146"/>
      <c r="K146" s="96"/>
      <c r="L146" s="96"/>
      <c r="M146" s="87"/>
      <c r="N146" s="76"/>
    </row>
    <row r="147" spans="1:14" x14ac:dyDescent="0.25">
      <c r="A147" s="70"/>
      <c r="B147" s="71" t="s">
        <v>915</v>
      </c>
      <c r="C147" s="70" t="s">
        <v>107</v>
      </c>
      <c r="D147" s="70"/>
      <c r="E147" s="70"/>
      <c r="F147" s="70" t="s">
        <v>788</v>
      </c>
      <c r="G147" s="73"/>
      <c r="H147"/>
      <c r="I147" s="94"/>
      <c r="J147" s="65"/>
      <c r="K147" s="65"/>
      <c r="L147" s="65"/>
      <c r="M147" s="65"/>
      <c r="N147" s="83"/>
    </row>
    <row r="148" spans="1:14" x14ac:dyDescent="0.25">
      <c r="A148" s="51" t="s">
        <v>916</v>
      </c>
      <c r="B148" s="68" t="s">
        <v>917</v>
      </c>
      <c r="C148" s="132" t="s">
        <v>80</v>
      </c>
      <c r="D148" s="96"/>
      <c r="E148" s="96"/>
      <c r="F148" s="139" t="str">
        <f>IF($C$152=0,"",IF(C148="[for completion]","",C148/$C$152))</f>
        <v/>
      </c>
      <c r="G148" s="76"/>
      <c r="H148"/>
      <c r="I148" s="68"/>
      <c r="K148" s="96"/>
      <c r="L148" s="96"/>
      <c r="M148" s="77"/>
      <c r="N148" s="76"/>
    </row>
    <row r="149" spans="1:14" x14ac:dyDescent="0.25">
      <c r="A149" s="51" t="s">
        <v>918</v>
      </c>
      <c r="B149" s="68" t="s">
        <v>919</v>
      </c>
      <c r="C149" s="132" t="s">
        <v>80</v>
      </c>
      <c r="D149" s="96"/>
      <c r="E149" s="96"/>
      <c r="F149" s="139" t="str">
        <f>IF($C$152=0,"",IF(C149="[for completion]","",C149/$C$152))</f>
        <v/>
      </c>
      <c r="G149" s="76"/>
      <c r="H149"/>
      <c r="I149" s="68"/>
      <c r="K149" s="96"/>
      <c r="L149" s="96"/>
      <c r="M149" s="77"/>
      <c r="N149" s="76"/>
    </row>
    <row r="150" spans="1:14" x14ac:dyDescent="0.25">
      <c r="A150" s="51" t="s">
        <v>920</v>
      </c>
      <c r="B150" s="68" t="s">
        <v>921</v>
      </c>
      <c r="C150" s="132" t="s">
        <v>80</v>
      </c>
      <c r="D150" s="96"/>
      <c r="E150" s="96"/>
      <c r="F150" s="139" t="str">
        <f>IF($C$152=0,"",IF(C150="[for completion]","",C150/$C$152))</f>
        <v/>
      </c>
      <c r="G150" s="76"/>
      <c r="H150"/>
      <c r="I150" s="68"/>
      <c r="K150" s="96"/>
      <c r="L150" s="96"/>
      <c r="M150" s="77"/>
      <c r="N150" s="76"/>
    </row>
    <row r="151" spans="1:14" ht="15" customHeight="1" x14ac:dyDescent="0.25">
      <c r="A151" s="51" t="s">
        <v>922</v>
      </c>
      <c r="B151" s="68" t="s">
        <v>923</v>
      </c>
      <c r="C151" s="132" t="s">
        <v>80</v>
      </c>
      <c r="D151" s="96"/>
      <c r="E151" s="96"/>
      <c r="F151" s="139" t="str">
        <f>IF($C$152=0,"",IF(C151="[for completion]","",C151/$C$152))</f>
        <v/>
      </c>
      <c r="G151" s="76"/>
      <c r="H151"/>
      <c r="I151" s="68"/>
      <c r="K151" s="96"/>
      <c r="L151" s="96"/>
      <c r="M151" s="77"/>
      <c r="N151" s="76"/>
    </row>
    <row r="152" spans="1:14" ht="15" customHeight="1" x14ac:dyDescent="0.25">
      <c r="A152" s="51" t="s">
        <v>924</v>
      </c>
      <c r="B152" s="78" t="s">
        <v>138</v>
      </c>
      <c r="C152" s="134">
        <f>SUM(C148:C151)</f>
        <v>0</v>
      </c>
      <c r="D152" s="96"/>
      <c r="E152" s="96"/>
      <c r="F152" s="129">
        <f>SUM(F148:F151)</f>
        <v>0</v>
      </c>
      <c r="G152" s="76"/>
      <c r="H152"/>
      <c r="I152" s="68"/>
      <c r="K152" s="96"/>
      <c r="L152" s="96"/>
      <c r="M152" s="77"/>
      <c r="N152" s="76"/>
    </row>
    <row r="153" spans="1:14" ht="15" customHeight="1" outlineLevel="1" x14ac:dyDescent="0.25">
      <c r="A153" s="51" t="s">
        <v>925</v>
      </c>
      <c r="B153" s="80" t="s">
        <v>926</v>
      </c>
      <c r="D153" s="96"/>
      <c r="E153" s="96"/>
      <c r="F153" s="139" t="str">
        <f>IF($C$152=0,"",IF(C153="[for completion]","",C153/$C$152))</f>
        <v/>
      </c>
      <c r="G153" s="76"/>
      <c r="H153"/>
      <c r="I153" s="68"/>
      <c r="K153" s="96"/>
      <c r="L153" s="96"/>
      <c r="M153" s="77"/>
      <c r="N153" s="76"/>
    </row>
    <row r="154" spans="1:14" ht="15" customHeight="1" outlineLevel="1" x14ac:dyDescent="0.25">
      <c r="A154" s="51" t="s">
        <v>927</v>
      </c>
      <c r="B154" s="80" t="s">
        <v>928</v>
      </c>
      <c r="D154" s="96"/>
      <c r="E154" s="96"/>
      <c r="F154" s="139" t="str">
        <f t="shared" ref="F154:F159" si="2">IF($C$152=0,"",IF(C154="[for completion]","",C154/$C$152))</f>
        <v/>
      </c>
      <c r="G154" s="76"/>
      <c r="H154"/>
      <c r="I154" s="68"/>
      <c r="K154" s="96"/>
      <c r="L154" s="96"/>
      <c r="M154" s="77"/>
      <c r="N154" s="76"/>
    </row>
    <row r="155" spans="1:14" ht="15" customHeight="1" outlineLevel="1" x14ac:dyDescent="0.25">
      <c r="A155" s="51" t="s">
        <v>929</v>
      </c>
      <c r="B155" s="80" t="s">
        <v>930</v>
      </c>
      <c r="D155" s="96"/>
      <c r="E155" s="96"/>
      <c r="F155" s="139" t="str">
        <f t="shared" si="2"/>
        <v/>
      </c>
      <c r="G155" s="76"/>
      <c r="H155"/>
      <c r="I155" s="68"/>
      <c r="K155" s="96"/>
      <c r="L155" s="96"/>
      <c r="M155" s="77"/>
      <c r="N155" s="76"/>
    </row>
    <row r="156" spans="1:14" ht="15" customHeight="1" outlineLevel="1" x14ac:dyDescent="0.25">
      <c r="A156" s="51" t="s">
        <v>931</v>
      </c>
      <c r="B156" s="80" t="s">
        <v>932</v>
      </c>
      <c r="D156" s="96"/>
      <c r="E156" s="96"/>
      <c r="F156" s="139" t="str">
        <f t="shared" si="2"/>
        <v/>
      </c>
      <c r="G156" s="76"/>
      <c r="H156"/>
      <c r="I156" s="68"/>
      <c r="K156" s="96"/>
      <c r="L156" s="96"/>
      <c r="M156" s="77"/>
      <c r="N156" s="76"/>
    </row>
    <row r="157" spans="1:14" ht="15" customHeight="1" outlineLevel="1" x14ac:dyDescent="0.25">
      <c r="A157" s="51" t="s">
        <v>933</v>
      </c>
      <c r="B157" s="80" t="s">
        <v>934</v>
      </c>
      <c r="D157" s="96"/>
      <c r="E157" s="96"/>
      <c r="F157" s="139" t="str">
        <f t="shared" si="2"/>
        <v/>
      </c>
      <c r="G157" s="76"/>
      <c r="H157"/>
      <c r="I157" s="68"/>
      <c r="K157" s="96"/>
      <c r="L157" s="96"/>
      <c r="M157" s="77"/>
      <c r="N157" s="76"/>
    </row>
    <row r="158" spans="1:14" ht="15" customHeight="1" outlineLevel="1" x14ac:dyDescent="0.25">
      <c r="A158" s="51" t="s">
        <v>935</v>
      </c>
      <c r="B158" s="80" t="s">
        <v>936</v>
      </c>
      <c r="D158" s="96"/>
      <c r="E158" s="96"/>
      <c r="F158" s="139" t="str">
        <f t="shared" si="2"/>
        <v/>
      </c>
      <c r="G158" s="76"/>
      <c r="H158"/>
      <c r="I158" s="68"/>
      <c r="K158" s="96"/>
      <c r="L158" s="96"/>
      <c r="M158" s="77"/>
      <c r="N158" s="76"/>
    </row>
    <row r="159" spans="1:14" ht="15" customHeight="1" outlineLevel="1" x14ac:dyDescent="0.25">
      <c r="A159" s="51" t="s">
        <v>937</v>
      </c>
      <c r="B159" s="80" t="s">
        <v>938</v>
      </c>
      <c r="D159" s="96"/>
      <c r="E159" s="96"/>
      <c r="F159" s="139" t="str">
        <f t="shared" si="2"/>
        <v/>
      </c>
      <c r="G159" s="76"/>
      <c r="H159"/>
      <c r="I159" s="68"/>
      <c r="K159" s="96"/>
      <c r="L159" s="96"/>
      <c r="M159" s="77"/>
      <c r="N159" s="76"/>
    </row>
    <row r="160" spans="1:14" ht="15" customHeight="1" outlineLevel="1" x14ac:dyDescent="0.25">
      <c r="A160" s="51" t="s">
        <v>939</v>
      </c>
      <c r="B160" s="80"/>
      <c r="D160" s="96"/>
      <c r="E160" s="96"/>
      <c r="F160" s="77"/>
      <c r="G160" s="76"/>
      <c r="H160"/>
      <c r="I160" s="68"/>
      <c r="K160" s="96"/>
      <c r="L160" s="96"/>
      <c r="M160" s="77"/>
      <c r="N160" s="76"/>
    </row>
    <row r="161" spans="1:14" ht="15" customHeight="1" outlineLevel="1" x14ac:dyDescent="0.25">
      <c r="A161" s="51" t="s">
        <v>940</v>
      </c>
      <c r="B161" s="80"/>
      <c r="D161" s="96"/>
      <c r="E161" s="96"/>
      <c r="F161" s="77"/>
      <c r="G161" s="76"/>
      <c r="H161"/>
      <c r="I161" s="68"/>
      <c r="K161" s="96"/>
      <c r="L161" s="96"/>
      <c r="M161" s="77"/>
      <c r="N161" s="76"/>
    </row>
    <row r="162" spans="1:14" ht="15" customHeight="1" outlineLevel="1" x14ac:dyDescent="0.25">
      <c r="A162" s="51" t="s">
        <v>941</v>
      </c>
      <c r="B162" s="80"/>
      <c r="D162" s="96"/>
      <c r="E162" s="96"/>
      <c r="F162" s="77"/>
      <c r="G162" s="76"/>
      <c r="H162"/>
      <c r="I162" s="68"/>
      <c r="K162" s="96"/>
      <c r="L162" s="96"/>
      <c r="M162" s="77"/>
      <c r="N162" s="76"/>
    </row>
    <row r="163" spans="1:14" ht="15" customHeight="1" outlineLevel="1" x14ac:dyDescent="0.25">
      <c r="A163" s="51" t="s">
        <v>942</v>
      </c>
      <c r="B163" s="80"/>
      <c r="D163" s="96"/>
      <c r="E163" s="96"/>
      <c r="F163" s="77"/>
      <c r="G163" s="76"/>
      <c r="H163"/>
      <c r="I163" s="68"/>
      <c r="K163" s="96"/>
      <c r="L163" s="96"/>
      <c r="M163" s="77"/>
      <c r="N163" s="76"/>
    </row>
    <row r="164" spans="1:14" ht="15" customHeight="1" outlineLevel="1" x14ac:dyDescent="0.25">
      <c r="A164" s="51" t="s">
        <v>943</v>
      </c>
      <c r="B164" s="68"/>
      <c r="D164" s="96"/>
      <c r="E164" s="96"/>
      <c r="F164" s="77"/>
      <c r="G164" s="76"/>
      <c r="H164"/>
      <c r="I164" s="68"/>
      <c r="K164" s="96"/>
      <c r="L164" s="96"/>
      <c r="M164" s="77"/>
      <c r="N164" s="76"/>
    </row>
    <row r="165" spans="1:14" outlineLevel="1" x14ac:dyDescent="0.25">
      <c r="A165" s="51" t="s">
        <v>944</v>
      </c>
      <c r="B165" s="81"/>
      <c r="C165" s="81"/>
      <c r="D165" s="81"/>
      <c r="E165" s="81"/>
      <c r="F165" s="77"/>
      <c r="G165" s="76"/>
      <c r="H165"/>
      <c r="I165" s="78"/>
      <c r="J165" s="68"/>
      <c r="K165" s="96"/>
      <c r="L165" s="96"/>
      <c r="M165" s="87"/>
      <c r="N165" s="76"/>
    </row>
    <row r="166" spans="1:14" ht="15" customHeight="1" x14ac:dyDescent="0.25">
      <c r="A166" s="70"/>
      <c r="B166" s="137" t="s">
        <v>945</v>
      </c>
      <c r="C166" s="70" t="s">
        <v>788</v>
      </c>
      <c r="D166" s="70"/>
      <c r="E166" s="70"/>
      <c r="F166" s="73"/>
      <c r="G166" s="73"/>
      <c r="H166"/>
      <c r="I166" s="94"/>
      <c r="J166" s="65"/>
      <c r="K166" s="65"/>
      <c r="L166" s="65"/>
      <c r="M166" s="83"/>
      <c r="N166" s="83"/>
    </row>
    <row r="167" spans="1:14" x14ac:dyDescent="0.25">
      <c r="A167" s="51" t="s">
        <v>946</v>
      </c>
      <c r="B167" s="51" t="s">
        <v>640</v>
      </c>
      <c r="C167" s="129" t="s">
        <v>80</v>
      </c>
      <c r="D167"/>
      <c r="E167" s="49"/>
      <c r="F167" s="49"/>
      <c r="G167"/>
      <c r="H167"/>
      <c r="K167"/>
      <c r="L167" s="49"/>
      <c r="M167" s="49"/>
      <c r="N167"/>
    </row>
    <row r="168" spans="1:14" outlineLevel="1" x14ac:dyDescent="0.25">
      <c r="A168" s="51" t="s">
        <v>947</v>
      </c>
      <c r="B168" s="121" t="s">
        <v>2633</v>
      </c>
      <c r="C168" s="127" t="s">
        <v>80</v>
      </c>
      <c r="D168"/>
      <c r="E168" s="49"/>
      <c r="F168" s="49"/>
      <c r="G168"/>
      <c r="H168"/>
      <c r="K168"/>
      <c r="L168" s="49"/>
      <c r="M168" s="49"/>
      <c r="N168"/>
    </row>
    <row r="169" spans="1:14" outlineLevel="1" x14ac:dyDescent="0.25">
      <c r="A169" s="51" t="s">
        <v>948</v>
      </c>
      <c r="D169"/>
      <c r="E169" s="49"/>
      <c r="F169" s="49"/>
      <c r="G169"/>
      <c r="H169"/>
      <c r="K169"/>
      <c r="L169" s="49"/>
      <c r="M169" s="49"/>
      <c r="N169"/>
    </row>
    <row r="170" spans="1:14" outlineLevel="1" x14ac:dyDescent="0.25">
      <c r="A170" s="51" t="s">
        <v>949</v>
      </c>
      <c r="D170"/>
      <c r="E170" s="49"/>
      <c r="F170" s="49"/>
      <c r="G170"/>
      <c r="H170"/>
      <c r="K170"/>
      <c r="L170" s="49"/>
      <c r="M170" s="49"/>
      <c r="N170"/>
    </row>
    <row r="171" spans="1:14" outlineLevel="1" x14ac:dyDescent="0.25">
      <c r="A171" s="51" t="s">
        <v>950</v>
      </c>
      <c r="D171"/>
      <c r="E171" s="49"/>
      <c r="F171" s="49"/>
      <c r="G171"/>
      <c r="H171"/>
      <c r="K171"/>
      <c r="L171" s="49"/>
      <c r="M171" s="49"/>
      <c r="N171"/>
    </row>
    <row r="172" spans="1:14" x14ac:dyDescent="0.25">
      <c r="A172" s="70"/>
      <c r="B172" s="71" t="s">
        <v>951</v>
      </c>
      <c r="C172" s="70" t="s">
        <v>788</v>
      </c>
      <c r="D172" s="70"/>
      <c r="E172" s="70"/>
      <c r="F172" s="73"/>
      <c r="G172" s="73"/>
      <c r="H172"/>
      <c r="I172" s="94"/>
      <c r="J172" s="65"/>
      <c r="K172" s="65"/>
      <c r="L172" s="65"/>
      <c r="M172" s="83"/>
      <c r="N172" s="83"/>
    </row>
    <row r="173" spans="1:14" ht="15" customHeight="1" x14ac:dyDescent="0.25">
      <c r="A173" s="51" t="s">
        <v>952</v>
      </c>
      <c r="B173" s="51" t="s">
        <v>953</v>
      </c>
      <c r="C173" s="129" t="s">
        <v>80</v>
      </c>
      <c r="D173"/>
      <c r="E173"/>
      <c r="F173"/>
      <c r="G173"/>
      <c r="H173"/>
      <c r="K173"/>
      <c r="L173"/>
      <c r="M173"/>
      <c r="N173"/>
    </row>
    <row r="174" spans="1:14" outlineLevel="1" x14ac:dyDescent="0.25">
      <c r="A174" s="51" t="s">
        <v>954</v>
      </c>
      <c r="D174"/>
      <c r="E174"/>
      <c r="F174"/>
      <c r="G174"/>
      <c r="H174"/>
      <c r="K174"/>
      <c r="L174"/>
      <c r="M174"/>
      <c r="N174"/>
    </row>
    <row r="175" spans="1:14" outlineLevel="1" x14ac:dyDescent="0.25">
      <c r="A175" s="51" t="s">
        <v>955</v>
      </c>
      <c r="D175"/>
      <c r="E175"/>
      <c r="F175"/>
      <c r="G175"/>
      <c r="H175"/>
      <c r="K175"/>
      <c r="L175"/>
      <c r="M175"/>
      <c r="N175"/>
    </row>
    <row r="176" spans="1:14" outlineLevel="1" x14ac:dyDescent="0.25">
      <c r="A176" s="51" t="s">
        <v>956</v>
      </c>
      <c r="D176"/>
      <c r="E176"/>
      <c r="F176"/>
      <c r="G176"/>
      <c r="H176"/>
      <c r="K176"/>
      <c r="L176"/>
      <c r="M176"/>
      <c r="N176"/>
    </row>
    <row r="177" spans="1:14" outlineLevel="1" x14ac:dyDescent="0.25">
      <c r="A177" s="51" t="s">
        <v>957</v>
      </c>
      <c r="D177"/>
      <c r="E177"/>
      <c r="F177"/>
      <c r="G177"/>
      <c r="H177"/>
      <c r="K177"/>
      <c r="L177"/>
      <c r="M177"/>
      <c r="N177"/>
    </row>
    <row r="178" spans="1:14" outlineLevel="1" x14ac:dyDescent="0.25">
      <c r="A178" s="51" t="s">
        <v>958</v>
      </c>
    </row>
    <row r="179" spans="1:14" outlineLevel="1" x14ac:dyDescent="0.25">
      <c r="A179" s="51" t="s">
        <v>959</v>
      </c>
    </row>
  </sheetData>
  <sheetProtection algorithmName="SHA-512" hashValue="F6Hi0QmsW3bYIUoimpssVq1uEVsT5sK5AGDMZCUAkMX2vr3ReRXGTgQwZR3LUBWcRt0lSjUw7rIkz2ET66Y/yg==" saltValue="xTm63F2ugyMjSsgu+zRbn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6"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E36E00"/>
  </sheetPr>
  <dimension ref="A1:G257"/>
  <sheetViews>
    <sheetView zoomScale="75" zoomScaleNormal="75" workbookViewId="0">
      <selection activeCell="A2" sqref="A2"/>
    </sheetView>
  </sheetViews>
  <sheetFormatPr defaultColWidth="8.85546875" defaultRowHeight="15" outlineLevelRow="1" x14ac:dyDescent="0.25"/>
  <cols>
    <col min="1" max="1" width="10.5703125" style="51" customWidth="1"/>
    <col min="2" max="2" width="60.5703125" style="51" customWidth="1"/>
    <col min="3" max="4" width="40.5703125" style="51" customWidth="1"/>
    <col min="5" max="5" width="6.5703125" style="51" customWidth="1"/>
    <col min="6" max="6" width="40.5703125" style="51" customWidth="1"/>
    <col min="7" max="7" width="40.5703125" style="49" customWidth="1"/>
    <col min="8" max="16384" width="8.85546875" style="81"/>
  </cols>
  <sheetData>
    <row r="1" spans="1:7" ht="31.5" x14ac:dyDescent="0.25">
      <c r="A1" s="48" t="s">
        <v>960</v>
      </c>
      <c r="B1" s="48"/>
      <c r="C1" s="49"/>
      <c r="D1" s="49"/>
      <c r="E1" s="49"/>
      <c r="F1" s="216" t="s">
        <v>3043</v>
      </c>
    </row>
    <row r="2" spans="1:7" ht="15.75" thickBot="1" x14ac:dyDescent="0.3">
      <c r="A2" s="49"/>
      <c r="B2" s="49"/>
      <c r="C2" s="49"/>
      <c r="D2" s="49"/>
      <c r="E2" s="49"/>
      <c r="F2" s="49"/>
    </row>
    <row r="3" spans="1:7" ht="19.5" thickBot="1" x14ac:dyDescent="0.3">
      <c r="A3" s="52"/>
      <c r="B3" s="53" t="s">
        <v>69</v>
      </c>
      <c r="C3" s="54" t="s">
        <v>70</v>
      </c>
      <c r="D3" s="52"/>
      <c r="E3" s="52"/>
      <c r="F3" s="52"/>
      <c r="G3" s="52"/>
    </row>
    <row r="4" spans="1:7" ht="15.75" thickBot="1" x14ac:dyDescent="0.3"/>
    <row r="5" spans="1:7" ht="19.5" thickBot="1" x14ac:dyDescent="0.3">
      <c r="A5" s="55"/>
      <c r="B5" s="97" t="s">
        <v>961</v>
      </c>
      <c r="C5" s="55"/>
      <c r="E5" s="57"/>
      <c r="F5" s="57"/>
    </row>
    <row r="6" spans="1:7" ht="15.75" thickBot="1" x14ac:dyDescent="0.3">
      <c r="B6" s="98" t="s">
        <v>962</v>
      </c>
    </row>
    <row r="7" spans="1:7" x14ac:dyDescent="0.25">
      <c r="B7" s="61"/>
    </row>
    <row r="8" spans="1:7" ht="37.5" x14ac:dyDescent="0.25">
      <c r="A8" s="62" t="s">
        <v>78</v>
      </c>
      <c r="B8" s="62" t="s">
        <v>962</v>
      </c>
      <c r="C8" s="63"/>
      <c r="D8" s="63"/>
      <c r="E8" s="63"/>
      <c r="F8" s="63"/>
      <c r="G8" s="64"/>
    </row>
    <row r="9" spans="1:7" ht="15" customHeight="1" x14ac:dyDescent="0.25">
      <c r="A9" s="70"/>
      <c r="B9" s="71" t="s">
        <v>776</v>
      </c>
      <c r="C9" s="70" t="s">
        <v>963</v>
      </c>
      <c r="D9" s="70"/>
      <c r="E9" s="72"/>
      <c r="F9" s="70"/>
      <c r="G9" s="73"/>
    </row>
    <row r="10" spans="1:7" x14ac:dyDescent="0.25">
      <c r="A10" s="51" t="s">
        <v>964</v>
      </c>
      <c r="B10" s="51" t="s">
        <v>965</v>
      </c>
      <c r="C10" s="133" t="s">
        <v>80</v>
      </c>
    </row>
    <row r="11" spans="1:7" outlineLevel="1" x14ac:dyDescent="0.25">
      <c r="A11" s="51" t="s">
        <v>966</v>
      </c>
      <c r="B11" s="66" t="s">
        <v>473</v>
      </c>
      <c r="C11" s="133"/>
    </row>
    <row r="12" spans="1:7" outlineLevel="1" x14ac:dyDescent="0.25">
      <c r="A12" s="51" t="s">
        <v>967</v>
      </c>
      <c r="B12" s="66" t="s">
        <v>475</v>
      </c>
      <c r="C12" s="133"/>
    </row>
    <row r="13" spans="1:7" outlineLevel="1" x14ac:dyDescent="0.25">
      <c r="A13" s="51" t="s">
        <v>968</v>
      </c>
      <c r="B13" s="66"/>
    </row>
    <row r="14" spans="1:7" outlineLevel="1" x14ac:dyDescent="0.25">
      <c r="A14" s="51" t="s">
        <v>969</v>
      </c>
      <c r="B14" s="66"/>
    </row>
    <row r="15" spans="1:7" outlineLevel="1" x14ac:dyDescent="0.25">
      <c r="A15" s="51" t="s">
        <v>970</v>
      </c>
      <c r="B15" s="66"/>
    </row>
    <row r="16" spans="1:7" outlineLevel="1" x14ac:dyDescent="0.25">
      <c r="A16" s="51" t="s">
        <v>971</v>
      </c>
      <c r="B16" s="66"/>
    </row>
    <row r="17" spans="1:7" ht="15" customHeight="1" x14ac:dyDescent="0.25">
      <c r="A17" s="70"/>
      <c r="B17" s="71" t="s">
        <v>972</v>
      </c>
      <c r="C17" s="70" t="s">
        <v>973</v>
      </c>
      <c r="D17" s="70"/>
      <c r="E17" s="72"/>
      <c r="F17" s="73"/>
      <c r="G17" s="73"/>
    </row>
    <row r="18" spans="1:7" x14ac:dyDescent="0.25">
      <c r="A18" s="51" t="s">
        <v>974</v>
      </c>
      <c r="B18" s="51" t="s">
        <v>482</v>
      </c>
      <c r="C18" s="129" t="s">
        <v>80</v>
      </c>
    </row>
    <row r="19" spans="1:7" outlineLevel="1" x14ac:dyDescent="0.25">
      <c r="A19" s="51" t="s">
        <v>975</v>
      </c>
      <c r="C19" s="129"/>
    </row>
    <row r="20" spans="1:7" outlineLevel="1" x14ac:dyDescent="0.25">
      <c r="A20" s="51" t="s">
        <v>976</v>
      </c>
      <c r="C20" s="129"/>
    </row>
    <row r="21" spans="1:7" outlineLevel="1" x14ac:dyDescent="0.25">
      <c r="A21" s="51" t="s">
        <v>977</v>
      </c>
      <c r="C21" s="129"/>
    </row>
    <row r="22" spans="1:7" outlineLevel="1" x14ac:dyDescent="0.25">
      <c r="A22" s="51" t="s">
        <v>978</v>
      </c>
      <c r="C22" s="129"/>
    </row>
    <row r="23" spans="1:7" outlineLevel="1" x14ac:dyDescent="0.25">
      <c r="A23" s="51" t="s">
        <v>979</v>
      </c>
      <c r="C23" s="129"/>
    </row>
    <row r="24" spans="1:7" outlineLevel="1" x14ac:dyDescent="0.25">
      <c r="A24" s="51" t="s">
        <v>980</v>
      </c>
      <c r="C24" s="129"/>
    </row>
    <row r="25" spans="1:7" ht="15" customHeight="1" x14ac:dyDescent="0.25">
      <c r="A25" s="70"/>
      <c r="B25" s="71" t="s">
        <v>981</v>
      </c>
      <c r="C25" s="70" t="s">
        <v>973</v>
      </c>
      <c r="D25" s="70"/>
      <c r="E25" s="72"/>
      <c r="F25" s="73"/>
      <c r="G25" s="73"/>
    </row>
    <row r="26" spans="1:7" x14ac:dyDescent="0.25">
      <c r="A26" s="51" t="s">
        <v>982</v>
      </c>
      <c r="B26" s="93" t="s">
        <v>491</v>
      </c>
      <c r="C26" s="129">
        <f>SUM(C27:C53)</f>
        <v>0</v>
      </c>
      <c r="D26" s="93"/>
      <c r="F26" s="93"/>
      <c r="G26" s="51"/>
    </row>
    <row r="27" spans="1:7" x14ac:dyDescent="0.25">
      <c r="A27" s="51" t="s">
        <v>983</v>
      </c>
      <c r="B27" s="51" t="s">
        <v>493</v>
      </c>
      <c r="C27" s="129" t="s">
        <v>80</v>
      </c>
      <c r="D27" s="93"/>
      <c r="F27" s="93"/>
      <c r="G27" s="51"/>
    </row>
    <row r="28" spans="1:7" x14ac:dyDescent="0.25">
      <c r="A28" s="51" t="s">
        <v>984</v>
      </c>
      <c r="B28" s="51" t="s">
        <v>495</v>
      </c>
      <c r="C28" s="129" t="s">
        <v>80</v>
      </c>
      <c r="D28" s="93"/>
      <c r="F28" s="93"/>
      <c r="G28" s="51"/>
    </row>
    <row r="29" spans="1:7" x14ac:dyDescent="0.25">
      <c r="A29" s="51" t="s">
        <v>985</v>
      </c>
      <c r="B29" s="51" t="s">
        <v>497</v>
      </c>
      <c r="C29" s="129" t="s">
        <v>80</v>
      </c>
      <c r="D29" s="93"/>
      <c r="F29" s="93"/>
      <c r="G29" s="51"/>
    </row>
    <row r="30" spans="1:7" x14ac:dyDescent="0.25">
      <c r="A30" s="51" t="s">
        <v>986</v>
      </c>
      <c r="B30" s="51" t="s">
        <v>499</v>
      </c>
      <c r="C30" s="129" t="s">
        <v>80</v>
      </c>
      <c r="D30" s="93"/>
      <c r="F30" s="93"/>
      <c r="G30" s="51"/>
    </row>
    <row r="31" spans="1:7" x14ac:dyDescent="0.25">
      <c r="A31" s="51" t="s">
        <v>987</v>
      </c>
      <c r="B31" s="51" t="s">
        <v>501</v>
      </c>
      <c r="C31" s="129" t="s">
        <v>80</v>
      </c>
      <c r="D31" s="93"/>
      <c r="F31" s="93"/>
      <c r="G31" s="51"/>
    </row>
    <row r="32" spans="1:7" x14ac:dyDescent="0.25">
      <c r="A32" s="51" t="s">
        <v>988</v>
      </c>
      <c r="B32" s="51" t="s">
        <v>2262</v>
      </c>
      <c r="C32" s="129" t="s">
        <v>80</v>
      </c>
      <c r="D32" s="93"/>
      <c r="F32" s="93"/>
      <c r="G32" s="51"/>
    </row>
    <row r="33" spans="1:7" x14ac:dyDescent="0.25">
      <c r="A33" s="51" t="s">
        <v>989</v>
      </c>
      <c r="B33" s="51" t="s">
        <v>504</v>
      </c>
      <c r="C33" s="129" t="s">
        <v>80</v>
      </c>
      <c r="D33" s="93"/>
      <c r="F33" s="93"/>
      <c r="G33" s="51"/>
    </row>
    <row r="34" spans="1:7" x14ac:dyDescent="0.25">
      <c r="A34" s="51" t="s">
        <v>990</v>
      </c>
      <c r="B34" s="51" t="s">
        <v>506</v>
      </c>
      <c r="C34" s="129" t="s">
        <v>80</v>
      </c>
      <c r="D34" s="93"/>
      <c r="F34" s="93"/>
      <c r="G34" s="51"/>
    </row>
    <row r="35" spans="1:7" x14ac:dyDescent="0.25">
      <c r="A35" s="51" t="s">
        <v>991</v>
      </c>
      <c r="B35" s="51" t="s">
        <v>508</v>
      </c>
      <c r="C35" s="129" t="s">
        <v>80</v>
      </c>
      <c r="D35" s="93"/>
      <c r="F35" s="93"/>
      <c r="G35" s="51"/>
    </row>
    <row r="36" spans="1:7" x14ac:dyDescent="0.25">
      <c r="A36" s="51" t="s">
        <v>992</v>
      </c>
      <c r="B36" s="51" t="s">
        <v>510</v>
      </c>
      <c r="C36" s="129" t="s">
        <v>80</v>
      </c>
      <c r="D36" s="93"/>
      <c r="F36" s="93"/>
      <c r="G36" s="51"/>
    </row>
    <row r="37" spans="1:7" x14ac:dyDescent="0.25">
      <c r="A37" s="51" t="s">
        <v>993</v>
      </c>
      <c r="B37" s="51" t="s">
        <v>512</v>
      </c>
      <c r="C37" s="129" t="s">
        <v>80</v>
      </c>
      <c r="D37" s="93"/>
      <c r="F37" s="93"/>
      <c r="G37" s="51"/>
    </row>
    <row r="38" spans="1:7" x14ac:dyDescent="0.25">
      <c r="A38" s="51" t="s">
        <v>994</v>
      </c>
      <c r="B38" s="51" t="s">
        <v>514</v>
      </c>
      <c r="C38" s="129" t="s">
        <v>80</v>
      </c>
      <c r="D38" s="93"/>
      <c r="F38" s="93"/>
      <c r="G38" s="51"/>
    </row>
    <row r="39" spans="1:7" x14ac:dyDescent="0.25">
      <c r="A39" s="51" t="s">
        <v>995</v>
      </c>
      <c r="B39" s="51" t="s">
        <v>516</v>
      </c>
      <c r="C39" s="129" t="s">
        <v>80</v>
      </c>
      <c r="D39" s="93"/>
      <c r="F39" s="93"/>
      <c r="G39" s="51"/>
    </row>
    <row r="40" spans="1:7" x14ac:dyDescent="0.25">
      <c r="A40" s="51" t="s">
        <v>996</v>
      </c>
      <c r="B40" s="51" t="s">
        <v>518</v>
      </c>
      <c r="C40" s="129" t="s">
        <v>80</v>
      </c>
      <c r="D40" s="93"/>
      <c r="F40" s="93"/>
      <c r="G40" s="51"/>
    </row>
    <row r="41" spans="1:7" x14ac:dyDescent="0.25">
      <c r="A41" s="51" t="s">
        <v>997</v>
      </c>
      <c r="B41" s="51" t="s">
        <v>520</v>
      </c>
      <c r="C41" s="129" t="s">
        <v>80</v>
      </c>
      <c r="D41" s="93"/>
      <c r="F41" s="93"/>
      <c r="G41" s="51"/>
    </row>
    <row r="42" spans="1:7" x14ac:dyDescent="0.25">
      <c r="A42" s="51" t="s">
        <v>998</v>
      </c>
      <c r="B42" s="51" t="s">
        <v>2</v>
      </c>
      <c r="C42" s="129" t="s">
        <v>80</v>
      </c>
      <c r="D42" s="93"/>
      <c r="F42" s="93"/>
      <c r="G42" s="51"/>
    </row>
    <row r="43" spans="1:7" x14ac:dyDescent="0.25">
      <c r="A43" s="51" t="s">
        <v>999</v>
      </c>
      <c r="B43" s="51" t="s">
        <v>523</v>
      </c>
      <c r="C43" s="129" t="s">
        <v>80</v>
      </c>
      <c r="D43" s="93"/>
      <c r="F43" s="93"/>
      <c r="G43" s="51"/>
    </row>
    <row r="44" spans="1:7" x14ac:dyDescent="0.25">
      <c r="A44" s="51" t="s">
        <v>1000</v>
      </c>
      <c r="B44" s="51" t="s">
        <v>525</v>
      </c>
      <c r="C44" s="129" t="s">
        <v>80</v>
      </c>
      <c r="D44" s="93"/>
      <c r="F44" s="93"/>
      <c r="G44" s="51"/>
    </row>
    <row r="45" spans="1:7" x14ac:dyDescent="0.25">
      <c r="A45" s="51" t="s">
        <v>1001</v>
      </c>
      <c r="B45" s="51" t="s">
        <v>527</v>
      </c>
      <c r="C45" s="129" t="s">
        <v>80</v>
      </c>
      <c r="D45" s="93"/>
      <c r="F45" s="93"/>
      <c r="G45" s="51"/>
    </row>
    <row r="46" spans="1:7" x14ac:dyDescent="0.25">
      <c r="A46" s="51" t="s">
        <v>1002</v>
      </c>
      <c r="B46" s="51" t="s">
        <v>529</v>
      </c>
      <c r="C46" s="129" t="s">
        <v>80</v>
      </c>
      <c r="D46" s="93"/>
      <c r="F46" s="93"/>
      <c r="G46" s="51"/>
    </row>
    <row r="47" spans="1:7" x14ac:dyDescent="0.25">
      <c r="A47" s="51" t="s">
        <v>1003</v>
      </c>
      <c r="B47" s="51" t="s">
        <v>531</v>
      </c>
      <c r="C47" s="129" t="s">
        <v>80</v>
      </c>
      <c r="D47" s="93"/>
      <c r="F47" s="93"/>
      <c r="G47" s="51"/>
    </row>
    <row r="48" spans="1:7" x14ac:dyDescent="0.25">
      <c r="A48" s="51" t="s">
        <v>1004</v>
      </c>
      <c r="B48" s="51" t="s">
        <v>533</v>
      </c>
      <c r="C48" s="129" t="s">
        <v>80</v>
      </c>
      <c r="D48" s="93"/>
      <c r="F48" s="93"/>
      <c r="G48" s="51"/>
    </row>
    <row r="49" spans="1:7" x14ac:dyDescent="0.25">
      <c r="A49" s="51" t="s">
        <v>1005</v>
      </c>
      <c r="B49" s="51" t="s">
        <v>535</v>
      </c>
      <c r="C49" s="129" t="s">
        <v>80</v>
      </c>
      <c r="D49" s="93"/>
      <c r="F49" s="93"/>
      <c r="G49" s="51"/>
    </row>
    <row r="50" spans="1:7" x14ac:dyDescent="0.25">
      <c r="A50" s="51" t="s">
        <v>1006</v>
      </c>
      <c r="B50" s="51" t="s">
        <v>537</v>
      </c>
      <c r="C50" s="129" t="s">
        <v>80</v>
      </c>
      <c r="D50" s="93"/>
      <c r="F50" s="93"/>
      <c r="G50" s="51"/>
    </row>
    <row r="51" spans="1:7" x14ac:dyDescent="0.25">
      <c r="A51" s="51" t="s">
        <v>1007</v>
      </c>
      <c r="B51" s="51" t="s">
        <v>539</v>
      </c>
      <c r="C51" s="129" t="s">
        <v>80</v>
      </c>
      <c r="D51" s="93"/>
      <c r="F51" s="93"/>
      <c r="G51" s="51"/>
    </row>
    <row r="52" spans="1:7" x14ac:dyDescent="0.25">
      <c r="A52" s="51" t="s">
        <v>1008</v>
      </c>
      <c r="B52" s="51" t="s">
        <v>541</v>
      </c>
      <c r="C52" s="129" t="s">
        <v>80</v>
      </c>
      <c r="D52" s="93"/>
      <c r="F52" s="93"/>
      <c r="G52" s="51"/>
    </row>
    <row r="53" spans="1:7" x14ac:dyDescent="0.25">
      <c r="A53" s="51" t="s">
        <v>1009</v>
      </c>
      <c r="B53" s="51" t="s">
        <v>5</v>
      </c>
      <c r="C53" s="129" t="s">
        <v>80</v>
      </c>
      <c r="D53" s="93"/>
      <c r="F53" s="93"/>
      <c r="G53" s="51"/>
    </row>
    <row r="54" spans="1:7" x14ac:dyDescent="0.25">
      <c r="A54" s="51" t="s">
        <v>1010</v>
      </c>
      <c r="B54" s="93" t="s">
        <v>306</v>
      </c>
      <c r="C54" s="131">
        <f>SUM(C55:C57)</f>
        <v>0</v>
      </c>
      <c r="D54" s="93"/>
      <c r="F54" s="93"/>
      <c r="G54" s="51"/>
    </row>
    <row r="55" spans="1:7" x14ac:dyDescent="0.25">
      <c r="A55" s="51" t="s">
        <v>1011</v>
      </c>
      <c r="B55" s="51" t="s">
        <v>547</v>
      </c>
      <c r="C55" s="129" t="s">
        <v>80</v>
      </c>
      <c r="D55" s="93"/>
      <c r="F55" s="93"/>
      <c r="G55" s="51"/>
    </row>
    <row r="56" spans="1:7" x14ac:dyDescent="0.25">
      <c r="A56" s="51" t="s">
        <v>1012</v>
      </c>
      <c r="B56" s="51" t="s">
        <v>549</v>
      </c>
      <c r="C56" s="129" t="s">
        <v>80</v>
      </c>
      <c r="D56" s="93"/>
      <c r="F56" s="93"/>
      <c r="G56" s="51"/>
    </row>
    <row r="57" spans="1:7" x14ac:dyDescent="0.25">
      <c r="A57" s="51" t="s">
        <v>1013</v>
      </c>
      <c r="B57" s="51" t="s">
        <v>1</v>
      </c>
      <c r="C57" s="129" t="s">
        <v>80</v>
      </c>
      <c r="D57" s="93"/>
      <c r="F57" s="93"/>
      <c r="G57" s="51"/>
    </row>
    <row r="58" spans="1:7" x14ac:dyDescent="0.25">
      <c r="A58" s="51" t="s">
        <v>1014</v>
      </c>
      <c r="B58" s="93" t="s">
        <v>136</v>
      </c>
      <c r="C58" s="131">
        <f>SUM(C59:C69)</f>
        <v>0</v>
      </c>
      <c r="D58" s="93"/>
      <c r="F58" s="93"/>
      <c r="G58" s="51"/>
    </row>
    <row r="59" spans="1:7" x14ac:dyDescent="0.25">
      <c r="A59" s="51" t="s">
        <v>1015</v>
      </c>
      <c r="B59" s="68" t="s">
        <v>308</v>
      </c>
      <c r="C59" s="129" t="s">
        <v>80</v>
      </c>
      <c r="D59" s="93"/>
      <c r="F59" s="93"/>
      <c r="G59" s="51"/>
    </row>
    <row r="60" spans="1:7" x14ac:dyDescent="0.25">
      <c r="A60" s="51" t="s">
        <v>1016</v>
      </c>
      <c r="B60" s="51" t="s">
        <v>544</v>
      </c>
      <c r="C60" s="129" t="s">
        <v>80</v>
      </c>
      <c r="D60" s="93"/>
      <c r="F60" s="93"/>
      <c r="G60" s="51"/>
    </row>
    <row r="61" spans="1:7" x14ac:dyDescent="0.25">
      <c r="A61" s="51" t="s">
        <v>1017</v>
      </c>
      <c r="B61" s="68" t="s">
        <v>310</v>
      </c>
      <c r="C61" s="129" t="s">
        <v>80</v>
      </c>
      <c r="D61" s="93"/>
      <c r="F61" s="93"/>
      <c r="G61" s="51"/>
    </row>
    <row r="62" spans="1:7" x14ac:dyDescent="0.25">
      <c r="A62" s="51" t="s">
        <v>1018</v>
      </c>
      <c r="B62" s="68" t="s">
        <v>312</v>
      </c>
      <c r="C62" s="129" t="s">
        <v>80</v>
      </c>
      <c r="D62" s="93"/>
      <c r="F62" s="93"/>
      <c r="G62" s="51"/>
    </row>
    <row r="63" spans="1:7" x14ac:dyDescent="0.25">
      <c r="A63" s="51" t="s">
        <v>1019</v>
      </c>
      <c r="B63" s="68" t="s">
        <v>11</v>
      </c>
      <c r="C63" s="129" t="s">
        <v>80</v>
      </c>
      <c r="D63" s="93"/>
      <c r="F63" s="93"/>
      <c r="G63" s="51"/>
    </row>
    <row r="64" spans="1:7" x14ac:dyDescent="0.25">
      <c r="A64" s="51" t="s">
        <v>1020</v>
      </c>
      <c r="B64" s="68" t="s">
        <v>315</v>
      </c>
      <c r="C64" s="129" t="s">
        <v>80</v>
      </c>
      <c r="D64" s="93"/>
      <c r="F64" s="93"/>
      <c r="G64" s="51"/>
    </row>
    <row r="65" spans="1:7" x14ac:dyDescent="0.25">
      <c r="A65" s="51" t="s">
        <v>1021</v>
      </c>
      <c r="B65" s="68" t="s">
        <v>317</v>
      </c>
      <c r="C65" s="129" t="s">
        <v>80</v>
      </c>
      <c r="D65" s="93"/>
      <c r="F65" s="93"/>
      <c r="G65" s="51"/>
    </row>
    <row r="66" spans="1:7" x14ac:dyDescent="0.25">
      <c r="A66" s="51" t="s">
        <v>1022</v>
      </c>
      <c r="B66" s="68" t="s">
        <v>319</v>
      </c>
      <c r="C66" s="129" t="s">
        <v>80</v>
      </c>
      <c r="D66" s="93"/>
      <c r="F66" s="93"/>
      <c r="G66" s="51"/>
    </row>
    <row r="67" spans="1:7" x14ac:dyDescent="0.25">
      <c r="A67" s="51" t="s">
        <v>1023</v>
      </c>
      <c r="B67" s="68" t="s">
        <v>321</v>
      </c>
      <c r="C67" s="129" t="s">
        <v>80</v>
      </c>
      <c r="D67" s="93"/>
      <c r="F67" s="93"/>
      <c r="G67" s="51"/>
    </row>
    <row r="68" spans="1:7" x14ac:dyDescent="0.25">
      <c r="A68" s="51" t="s">
        <v>1024</v>
      </c>
      <c r="B68" s="68" t="s">
        <v>323</v>
      </c>
      <c r="C68" s="129" t="s">
        <v>80</v>
      </c>
      <c r="D68" s="93"/>
      <c r="F68" s="93"/>
      <c r="G68" s="51"/>
    </row>
    <row r="69" spans="1:7" x14ac:dyDescent="0.25">
      <c r="A69" s="51" t="s">
        <v>1025</v>
      </c>
      <c r="B69" s="68" t="s">
        <v>136</v>
      </c>
      <c r="C69" s="129" t="s">
        <v>80</v>
      </c>
      <c r="D69" s="93"/>
      <c r="F69" s="93"/>
      <c r="G69" s="51"/>
    </row>
    <row r="70" spans="1:7" outlineLevel="1" x14ac:dyDescent="0.25">
      <c r="A70" s="51" t="s">
        <v>1026</v>
      </c>
      <c r="B70" s="80" t="s">
        <v>140</v>
      </c>
      <c r="C70" s="129"/>
      <c r="G70" s="51"/>
    </row>
    <row r="71" spans="1:7" outlineLevel="1" x14ac:dyDescent="0.25">
      <c r="A71" s="51" t="s">
        <v>1027</v>
      </c>
      <c r="B71" s="80" t="s">
        <v>140</v>
      </c>
      <c r="C71" s="129"/>
      <c r="G71" s="51"/>
    </row>
    <row r="72" spans="1:7" outlineLevel="1" x14ac:dyDescent="0.25">
      <c r="A72" s="51" t="s">
        <v>1028</v>
      </c>
      <c r="B72" s="80" t="s">
        <v>140</v>
      </c>
      <c r="C72" s="129"/>
      <c r="G72" s="51"/>
    </row>
    <row r="73" spans="1:7" outlineLevel="1" x14ac:dyDescent="0.25">
      <c r="A73" s="51" t="s">
        <v>1029</v>
      </c>
      <c r="B73" s="80" t="s">
        <v>140</v>
      </c>
      <c r="C73" s="129"/>
      <c r="G73" s="51"/>
    </row>
    <row r="74" spans="1:7" outlineLevel="1" x14ac:dyDescent="0.25">
      <c r="A74" s="51" t="s">
        <v>1030</v>
      </c>
      <c r="B74" s="80" t="s">
        <v>140</v>
      </c>
      <c r="C74" s="129"/>
      <c r="G74" s="51"/>
    </row>
    <row r="75" spans="1:7" outlineLevel="1" x14ac:dyDescent="0.25">
      <c r="A75" s="51" t="s">
        <v>1031</v>
      </c>
      <c r="B75" s="80" t="s">
        <v>140</v>
      </c>
      <c r="C75" s="129"/>
      <c r="G75" s="51"/>
    </row>
    <row r="76" spans="1:7" outlineLevel="1" x14ac:dyDescent="0.25">
      <c r="A76" s="51" t="s">
        <v>1032</v>
      </c>
      <c r="B76" s="80" t="s">
        <v>140</v>
      </c>
      <c r="C76" s="129"/>
      <c r="G76" s="51"/>
    </row>
    <row r="77" spans="1:7" outlineLevel="1" x14ac:dyDescent="0.25">
      <c r="A77" s="51" t="s">
        <v>1033</v>
      </c>
      <c r="B77" s="80" t="s">
        <v>140</v>
      </c>
      <c r="C77" s="129"/>
      <c r="G77" s="51"/>
    </row>
    <row r="78" spans="1:7" outlineLevel="1" x14ac:dyDescent="0.25">
      <c r="A78" s="51" t="s">
        <v>1034</v>
      </c>
      <c r="B78" s="80" t="s">
        <v>140</v>
      </c>
      <c r="C78" s="129"/>
      <c r="G78" s="51"/>
    </row>
    <row r="79" spans="1:7" outlineLevel="1" x14ac:dyDescent="0.25">
      <c r="A79" s="51" t="s">
        <v>1035</v>
      </c>
      <c r="B79" s="80" t="s">
        <v>140</v>
      </c>
      <c r="C79" s="129"/>
      <c r="G79" s="51"/>
    </row>
    <row r="80" spans="1:7" ht="15" customHeight="1" x14ac:dyDescent="0.25">
      <c r="A80" s="70"/>
      <c r="B80" s="71" t="s">
        <v>1036</v>
      </c>
      <c r="C80" s="70" t="s">
        <v>973</v>
      </c>
      <c r="D80" s="70"/>
      <c r="E80" s="72"/>
      <c r="F80" s="73"/>
      <c r="G80" s="73"/>
    </row>
    <row r="81" spans="1:7" x14ac:dyDescent="0.25">
      <c r="A81" s="51" t="s">
        <v>1037</v>
      </c>
      <c r="B81" s="51" t="s">
        <v>605</v>
      </c>
      <c r="C81" s="129" t="s">
        <v>80</v>
      </c>
      <c r="E81" s="49"/>
    </row>
    <row r="82" spans="1:7" x14ac:dyDescent="0.25">
      <c r="A82" s="51" t="s">
        <v>1038</v>
      </c>
      <c r="B82" s="51" t="s">
        <v>607</v>
      </c>
      <c r="C82" s="129" t="s">
        <v>80</v>
      </c>
      <c r="E82" s="49"/>
    </row>
    <row r="83" spans="1:7" x14ac:dyDescent="0.25">
      <c r="A83" s="51" t="s">
        <v>1039</v>
      </c>
      <c r="B83" s="51" t="s">
        <v>136</v>
      </c>
      <c r="C83" s="129" t="s">
        <v>80</v>
      </c>
      <c r="E83" s="49"/>
    </row>
    <row r="84" spans="1:7" outlineLevel="1" x14ac:dyDescent="0.25">
      <c r="A84" s="51" t="s">
        <v>1040</v>
      </c>
      <c r="C84" s="129"/>
      <c r="E84" s="49"/>
    </row>
    <row r="85" spans="1:7" outlineLevel="1" x14ac:dyDescent="0.25">
      <c r="A85" s="51" t="s">
        <v>1041</v>
      </c>
      <c r="C85" s="129"/>
      <c r="E85" s="49"/>
    </row>
    <row r="86" spans="1:7" outlineLevel="1" x14ac:dyDescent="0.25">
      <c r="A86" s="51" t="s">
        <v>1042</v>
      </c>
      <c r="C86" s="129"/>
      <c r="E86" s="49"/>
    </row>
    <row r="87" spans="1:7" outlineLevel="1" x14ac:dyDescent="0.25">
      <c r="A87" s="51" t="s">
        <v>1043</v>
      </c>
      <c r="C87" s="129"/>
      <c r="E87" s="49"/>
    </row>
    <row r="88" spans="1:7" outlineLevel="1" x14ac:dyDescent="0.25">
      <c r="A88" s="51" t="s">
        <v>1044</v>
      </c>
      <c r="C88" s="129"/>
      <c r="E88" s="49"/>
    </row>
    <row r="89" spans="1:7" outlineLevel="1" x14ac:dyDescent="0.25">
      <c r="A89" s="51" t="s">
        <v>1045</v>
      </c>
      <c r="C89" s="129"/>
      <c r="E89" s="49"/>
    </row>
    <row r="90" spans="1:7" ht="15" customHeight="1" x14ac:dyDescent="0.25">
      <c r="A90" s="70"/>
      <c r="B90" s="71" t="s">
        <v>1046</v>
      </c>
      <c r="C90" s="70" t="s">
        <v>973</v>
      </c>
      <c r="D90" s="70"/>
      <c r="E90" s="72"/>
      <c r="F90" s="73"/>
      <c r="G90" s="73"/>
    </row>
    <row r="91" spans="1:7" x14ac:dyDescent="0.25">
      <c r="A91" s="51" t="s">
        <v>1047</v>
      </c>
      <c r="B91" s="51" t="s">
        <v>617</v>
      </c>
      <c r="C91" s="129" t="s">
        <v>80</v>
      </c>
      <c r="E91" s="49"/>
    </row>
    <row r="92" spans="1:7" x14ac:dyDescent="0.25">
      <c r="A92" s="51" t="s">
        <v>1048</v>
      </c>
      <c r="B92" s="51" t="s">
        <v>619</v>
      </c>
      <c r="C92" s="129" t="s">
        <v>80</v>
      </c>
      <c r="E92" s="49"/>
    </row>
    <row r="93" spans="1:7" x14ac:dyDescent="0.25">
      <c r="A93" s="51" t="s">
        <v>1049</v>
      </c>
      <c r="B93" s="51" t="s">
        <v>136</v>
      </c>
      <c r="C93" s="129" t="s">
        <v>80</v>
      </c>
      <c r="E93" s="49"/>
    </row>
    <row r="94" spans="1:7" outlineLevel="1" x14ac:dyDescent="0.25">
      <c r="A94" s="51" t="s">
        <v>1050</v>
      </c>
      <c r="C94" s="129"/>
      <c r="E94" s="49"/>
    </row>
    <row r="95" spans="1:7" outlineLevel="1" x14ac:dyDescent="0.25">
      <c r="A95" s="51" t="s">
        <v>1051</v>
      </c>
      <c r="C95" s="129"/>
      <c r="E95" s="49"/>
    </row>
    <row r="96" spans="1:7" outlineLevel="1" x14ac:dyDescent="0.25">
      <c r="A96" s="51" t="s">
        <v>1052</v>
      </c>
      <c r="C96" s="129"/>
      <c r="E96" s="49"/>
    </row>
    <row r="97" spans="1:7" outlineLevel="1" x14ac:dyDescent="0.25">
      <c r="A97" s="51" t="s">
        <v>1053</v>
      </c>
      <c r="C97" s="129"/>
      <c r="E97" s="49"/>
    </row>
    <row r="98" spans="1:7" outlineLevel="1" x14ac:dyDescent="0.25">
      <c r="A98" s="51" t="s">
        <v>1054</v>
      </c>
      <c r="C98" s="129"/>
      <c r="E98" s="49"/>
    </row>
    <row r="99" spans="1:7" outlineLevel="1" x14ac:dyDescent="0.25">
      <c r="A99" s="51" t="s">
        <v>1055</v>
      </c>
      <c r="C99" s="129"/>
      <c r="E99" s="49"/>
    </row>
    <row r="100" spans="1:7" ht="15" customHeight="1" x14ac:dyDescent="0.25">
      <c r="A100" s="70"/>
      <c r="B100" s="71" t="s">
        <v>1056</v>
      </c>
      <c r="C100" s="70" t="s">
        <v>973</v>
      </c>
      <c r="D100" s="70"/>
      <c r="E100" s="72"/>
      <c r="F100" s="73"/>
      <c r="G100" s="73"/>
    </row>
    <row r="101" spans="1:7" x14ac:dyDescent="0.25">
      <c r="A101" s="51" t="s">
        <v>1057</v>
      </c>
      <c r="B101" s="47" t="s">
        <v>629</v>
      </c>
      <c r="C101" s="129" t="s">
        <v>80</v>
      </c>
      <c r="E101" s="49"/>
    </row>
    <row r="102" spans="1:7" x14ac:dyDescent="0.25">
      <c r="A102" s="51" t="s">
        <v>1058</v>
      </c>
      <c r="B102" s="47" t="s">
        <v>3015</v>
      </c>
      <c r="C102" s="129" t="s">
        <v>80</v>
      </c>
      <c r="E102" s="49"/>
    </row>
    <row r="103" spans="1:7" x14ac:dyDescent="0.25">
      <c r="A103" s="51" t="s">
        <v>1059</v>
      </c>
      <c r="B103" s="47" t="s">
        <v>3016</v>
      </c>
      <c r="C103" s="129" t="s">
        <v>80</v>
      </c>
    </row>
    <row r="104" spans="1:7" x14ac:dyDescent="0.25">
      <c r="A104" s="51" t="s">
        <v>1060</v>
      </c>
      <c r="B104" s="47" t="s">
        <v>3017</v>
      </c>
      <c r="C104" s="129" t="s">
        <v>80</v>
      </c>
    </row>
    <row r="105" spans="1:7" x14ac:dyDescent="0.25">
      <c r="A105" s="51" t="s">
        <v>1061</v>
      </c>
      <c r="B105" s="47" t="s">
        <v>3018</v>
      </c>
      <c r="C105" s="129" t="s">
        <v>80</v>
      </c>
    </row>
    <row r="106" spans="1:7" outlineLevel="1" x14ac:dyDescent="0.25">
      <c r="A106" s="51" t="s">
        <v>1062</v>
      </c>
      <c r="B106" s="47"/>
      <c r="C106" s="129"/>
    </row>
    <row r="107" spans="1:7" outlineLevel="1" x14ac:dyDescent="0.25">
      <c r="A107" s="51" t="s">
        <v>1063</v>
      </c>
      <c r="B107" s="47"/>
      <c r="C107" s="129"/>
    </row>
    <row r="108" spans="1:7" outlineLevel="1" x14ac:dyDescent="0.25">
      <c r="A108" s="51" t="s">
        <v>1064</v>
      </c>
      <c r="B108" s="47"/>
      <c r="C108" s="129"/>
    </row>
    <row r="109" spans="1:7" outlineLevel="1" x14ac:dyDescent="0.25">
      <c r="A109" s="51" t="s">
        <v>1065</v>
      </c>
      <c r="B109" s="47"/>
      <c r="C109" s="129"/>
    </row>
    <row r="110" spans="1:7" ht="15" customHeight="1" x14ac:dyDescent="0.25">
      <c r="A110" s="70"/>
      <c r="B110" s="70" t="s">
        <v>1066</v>
      </c>
      <c r="C110" s="70" t="s">
        <v>973</v>
      </c>
      <c r="D110" s="70"/>
      <c r="E110" s="72"/>
      <c r="F110" s="73"/>
      <c r="G110" s="73"/>
    </row>
    <row r="111" spans="1:7" x14ac:dyDescent="0.25">
      <c r="A111" s="51" t="s">
        <v>1067</v>
      </c>
      <c r="B111" s="51" t="s">
        <v>640</v>
      </c>
      <c r="C111" s="129" t="s">
        <v>80</v>
      </c>
      <c r="E111" s="49"/>
    </row>
    <row r="112" spans="1:7" outlineLevel="1" x14ac:dyDescent="0.25">
      <c r="A112" s="51" t="s">
        <v>1068</v>
      </c>
      <c r="B112" s="121" t="s">
        <v>2633</v>
      </c>
      <c r="C112" s="127" t="s">
        <v>80</v>
      </c>
      <c r="E112" s="49"/>
    </row>
    <row r="113" spans="1:7" outlineLevel="1" x14ac:dyDescent="0.25">
      <c r="A113" s="51" t="s">
        <v>1069</v>
      </c>
      <c r="C113" s="129"/>
      <c r="E113" s="49"/>
    </row>
    <row r="114" spans="1:7" outlineLevel="1" x14ac:dyDescent="0.25">
      <c r="A114" s="51" t="s">
        <v>1070</v>
      </c>
      <c r="C114" s="129"/>
      <c r="E114" s="49"/>
    </row>
    <row r="115" spans="1:7" outlineLevel="1" x14ac:dyDescent="0.25">
      <c r="A115" s="51" t="s">
        <v>1071</v>
      </c>
      <c r="C115" s="129"/>
      <c r="E115" s="49"/>
    </row>
    <row r="116" spans="1:7" ht="15" customHeight="1" x14ac:dyDescent="0.25">
      <c r="A116" s="70"/>
      <c r="B116" s="71" t="s">
        <v>1072</v>
      </c>
      <c r="C116" s="70" t="s">
        <v>645</v>
      </c>
      <c r="D116" s="70" t="s">
        <v>646</v>
      </c>
      <c r="E116" s="72"/>
      <c r="F116" s="70" t="s">
        <v>973</v>
      </c>
      <c r="G116" s="70" t="s">
        <v>647</v>
      </c>
    </row>
    <row r="117" spans="1:7" x14ac:dyDescent="0.25">
      <c r="A117" s="51" t="s">
        <v>1073</v>
      </c>
      <c r="B117" s="68" t="s">
        <v>649</v>
      </c>
      <c r="C117" s="132" t="s">
        <v>80</v>
      </c>
      <c r="D117" s="65"/>
      <c r="E117" s="65"/>
      <c r="F117" s="83"/>
      <c r="G117" s="83"/>
    </row>
    <row r="118" spans="1:7" x14ac:dyDescent="0.25">
      <c r="A118" s="65"/>
      <c r="B118" s="94"/>
      <c r="C118" s="65"/>
      <c r="D118" s="65"/>
      <c r="E118" s="65"/>
      <c r="F118" s="83"/>
      <c r="G118" s="83"/>
    </row>
    <row r="119" spans="1:7" x14ac:dyDescent="0.25">
      <c r="B119" s="68" t="s">
        <v>650</v>
      </c>
      <c r="C119" s="65"/>
      <c r="D119" s="65"/>
      <c r="E119" s="65"/>
      <c r="F119" s="83"/>
      <c r="G119" s="83"/>
    </row>
    <row r="120" spans="1:7" x14ac:dyDescent="0.25">
      <c r="A120" s="51" t="s">
        <v>1074</v>
      </c>
      <c r="B120" s="68" t="s">
        <v>572</v>
      </c>
      <c r="C120" s="132" t="s">
        <v>80</v>
      </c>
      <c r="D120" s="133" t="s">
        <v>80</v>
      </c>
      <c r="E120" s="65"/>
      <c r="F120" s="139" t="str">
        <f t="shared" ref="F120:F143" si="0">IF($C$144=0,"",IF(C120="[for completion]","",C120/$C$144))</f>
        <v/>
      </c>
      <c r="G120" s="139" t="str">
        <f t="shared" ref="G120:G143" si="1">IF($D$144=0,"",IF(D120="[for completion]","",D120/$D$144))</f>
        <v/>
      </c>
    </row>
    <row r="121" spans="1:7" x14ac:dyDescent="0.25">
      <c r="A121" s="51" t="s">
        <v>1075</v>
      </c>
      <c r="B121" s="68" t="s">
        <v>572</v>
      </c>
      <c r="C121" s="132" t="s">
        <v>80</v>
      </c>
      <c r="D121" s="133" t="s">
        <v>80</v>
      </c>
      <c r="E121" s="65"/>
      <c r="F121" s="139" t="str">
        <f t="shared" si="0"/>
        <v/>
      </c>
      <c r="G121" s="139" t="str">
        <f t="shared" si="1"/>
        <v/>
      </c>
    </row>
    <row r="122" spans="1:7" x14ac:dyDescent="0.25">
      <c r="A122" s="51" t="s">
        <v>1076</v>
      </c>
      <c r="B122" s="68" t="s">
        <v>572</v>
      </c>
      <c r="C122" s="132" t="s">
        <v>80</v>
      </c>
      <c r="D122" s="133" t="s">
        <v>80</v>
      </c>
      <c r="E122" s="65"/>
      <c r="F122" s="139" t="str">
        <f t="shared" si="0"/>
        <v/>
      </c>
      <c r="G122" s="139" t="str">
        <f t="shared" si="1"/>
        <v/>
      </c>
    </row>
    <row r="123" spans="1:7" x14ac:dyDescent="0.25">
      <c r="A123" s="51" t="s">
        <v>1077</v>
      </c>
      <c r="B123" s="68" t="s">
        <v>572</v>
      </c>
      <c r="C123" s="132" t="s">
        <v>80</v>
      </c>
      <c r="D123" s="133" t="s">
        <v>80</v>
      </c>
      <c r="E123" s="65"/>
      <c r="F123" s="139" t="str">
        <f t="shared" si="0"/>
        <v/>
      </c>
      <c r="G123" s="139" t="str">
        <f t="shared" si="1"/>
        <v/>
      </c>
    </row>
    <row r="124" spans="1:7" x14ac:dyDescent="0.25">
      <c r="A124" s="51" t="s">
        <v>1078</v>
      </c>
      <c r="B124" s="68" t="s">
        <v>572</v>
      </c>
      <c r="C124" s="132" t="s">
        <v>80</v>
      </c>
      <c r="D124" s="133" t="s">
        <v>80</v>
      </c>
      <c r="E124" s="65"/>
      <c r="F124" s="139" t="str">
        <f t="shared" si="0"/>
        <v/>
      </c>
      <c r="G124" s="139" t="str">
        <f t="shared" si="1"/>
        <v/>
      </c>
    </row>
    <row r="125" spans="1:7" x14ac:dyDescent="0.25">
      <c r="A125" s="51" t="s">
        <v>1079</v>
      </c>
      <c r="B125" s="68" t="s">
        <v>572</v>
      </c>
      <c r="C125" s="132" t="s">
        <v>80</v>
      </c>
      <c r="D125" s="133" t="s">
        <v>80</v>
      </c>
      <c r="E125" s="65"/>
      <c r="F125" s="139" t="str">
        <f t="shared" si="0"/>
        <v/>
      </c>
      <c r="G125" s="139" t="str">
        <f t="shared" si="1"/>
        <v/>
      </c>
    </row>
    <row r="126" spans="1:7" x14ac:dyDescent="0.25">
      <c r="A126" s="51" t="s">
        <v>1080</v>
      </c>
      <c r="B126" s="68" t="s">
        <v>572</v>
      </c>
      <c r="C126" s="132" t="s">
        <v>80</v>
      </c>
      <c r="D126" s="133" t="s">
        <v>80</v>
      </c>
      <c r="E126" s="65"/>
      <c r="F126" s="139" t="str">
        <f t="shared" si="0"/>
        <v/>
      </c>
      <c r="G126" s="139" t="str">
        <f t="shared" si="1"/>
        <v/>
      </c>
    </row>
    <row r="127" spans="1:7" x14ac:dyDescent="0.25">
      <c r="A127" s="51" t="s">
        <v>1081</v>
      </c>
      <c r="B127" s="68" t="s">
        <v>572</v>
      </c>
      <c r="C127" s="132" t="s">
        <v>80</v>
      </c>
      <c r="D127" s="133" t="s">
        <v>80</v>
      </c>
      <c r="E127" s="65"/>
      <c r="F127" s="139" t="str">
        <f t="shared" si="0"/>
        <v/>
      </c>
      <c r="G127" s="139" t="str">
        <f t="shared" si="1"/>
        <v/>
      </c>
    </row>
    <row r="128" spans="1:7" x14ac:dyDescent="0.25">
      <c r="A128" s="51" t="s">
        <v>1082</v>
      </c>
      <c r="B128" s="68" t="s">
        <v>572</v>
      </c>
      <c r="C128" s="132" t="s">
        <v>80</v>
      </c>
      <c r="D128" s="133" t="s">
        <v>80</v>
      </c>
      <c r="E128" s="65"/>
      <c r="F128" s="139" t="str">
        <f t="shared" si="0"/>
        <v/>
      </c>
      <c r="G128" s="139" t="str">
        <f t="shared" si="1"/>
        <v/>
      </c>
    </row>
    <row r="129" spans="1:7" x14ac:dyDescent="0.25">
      <c r="A129" s="51" t="s">
        <v>1083</v>
      </c>
      <c r="B129" s="68" t="s">
        <v>572</v>
      </c>
      <c r="C129" s="132" t="s">
        <v>80</v>
      </c>
      <c r="D129" s="133" t="s">
        <v>80</v>
      </c>
      <c r="E129" s="68"/>
      <c r="F129" s="139" t="str">
        <f t="shared" si="0"/>
        <v/>
      </c>
      <c r="G129" s="139" t="str">
        <f t="shared" si="1"/>
        <v/>
      </c>
    </row>
    <row r="130" spans="1:7" x14ac:dyDescent="0.25">
      <c r="A130" s="51" t="s">
        <v>1084</v>
      </c>
      <c r="B130" s="68" t="s">
        <v>572</v>
      </c>
      <c r="C130" s="132" t="s">
        <v>80</v>
      </c>
      <c r="D130" s="133" t="s">
        <v>80</v>
      </c>
      <c r="E130" s="68"/>
      <c r="F130" s="139" t="str">
        <f t="shared" si="0"/>
        <v/>
      </c>
      <c r="G130" s="139" t="str">
        <f t="shared" si="1"/>
        <v/>
      </c>
    </row>
    <row r="131" spans="1:7" x14ac:dyDescent="0.25">
      <c r="A131" s="51" t="s">
        <v>1085</v>
      </c>
      <c r="B131" s="68" t="s">
        <v>572</v>
      </c>
      <c r="C131" s="132" t="s">
        <v>80</v>
      </c>
      <c r="D131" s="133" t="s">
        <v>80</v>
      </c>
      <c r="E131" s="68"/>
      <c r="F131" s="139" t="str">
        <f t="shared" si="0"/>
        <v/>
      </c>
      <c r="G131" s="139" t="str">
        <f t="shared" si="1"/>
        <v/>
      </c>
    </row>
    <row r="132" spans="1:7" x14ac:dyDescent="0.25">
      <c r="A132" s="51" t="s">
        <v>1086</v>
      </c>
      <c r="B132" s="68" t="s">
        <v>572</v>
      </c>
      <c r="C132" s="132" t="s">
        <v>80</v>
      </c>
      <c r="D132" s="133" t="s">
        <v>80</v>
      </c>
      <c r="E132" s="68"/>
      <c r="F132" s="139" t="str">
        <f t="shared" si="0"/>
        <v/>
      </c>
      <c r="G132" s="139" t="str">
        <f t="shared" si="1"/>
        <v/>
      </c>
    </row>
    <row r="133" spans="1:7" x14ac:dyDescent="0.25">
      <c r="A133" s="51" t="s">
        <v>1087</v>
      </c>
      <c r="B133" s="68" t="s">
        <v>572</v>
      </c>
      <c r="C133" s="132" t="s">
        <v>80</v>
      </c>
      <c r="D133" s="133" t="s">
        <v>80</v>
      </c>
      <c r="E133" s="68"/>
      <c r="F133" s="139" t="str">
        <f t="shared" si="0"/>
        <v/>
      </c>
      <c r="G133" s="139" t="str">
        <f t="shared" si="1"/>
        <v/>
      </c>
    </row>
    <row r="134" spans="1:7" x14ac:dyDescent="0.25">
      <c r="A134" s="51" t="s">
        <v>1088</v>
      </c>
      <c r="B134" s="68" t="s">
        <v>572</v>
      </c>
      <c r="C134" s="132" t="s">
        <v>80</v>
      </c>
      <c r="D134" s="133" t="s">
        <v>80</v>
      </c>
      <c r="E134" s="68"/>
      <c r="F134" s="139" t="str">
        <f t="shared" si="0"/>
        <v/>
      </c>
      <c r="G134" s="139" t="str">
        <f t="shared" si="1"/>
        <v/>
      </c>
    </row>
    <row r="135" spans="1:7" x14ac:dyDescent="0.25">
      <c r="A135" s="51" t="s">
        <v>1089</v>
      </c>
      <c r="B135" s="68" t="s">
        <v>572</v>
      </c>
      <c r="C135" s="132" t="s">
        <v>80</v>
      </c>
      <c r="D135" s="133" t="s">
        <v>80</v>
      </c>
      <c r="F135" s="139" t="str">
        <f t="shared" si="0"/>
        <v/>
      </c>
      <c r="G135" s="139" t="str">
        <f t="shared" si="1"/>
        <v/>
      </c>
    </row>
    <row r="136" spans="1:7" x14ac:dyDescent="0.25">
      <c r="A136" s="51" t="s">
        <v>1090</v>
      </c>
      <c r="B136" s="68" t="s">
        <v>572</v>
      </c>
      <c r="C136" s="132" t="s">
        <v>80</v>
      </c>
      <c r="D136" s="133" t="s">
        <v>80</v>
      </c>
      <c r="E136" s="87"/>
      <c r="F136" s="139" t="str">
        <f t="shared" si="0"/>
        <v/>
      </c>
      <c r="G136" s="139" t="str">
        <f t="shared" si="1"/>
        <v/>
      </c>
    </row>
    <row r="137" spans="1:7" x14ac:dyDescent="0.25">
      <c r="A137" s="51" t="s">
        <v>1091</v>
      </c>
      <c r="B137" s="68" t="s">
        <v>572</v>
      </c>
      <c r="C137" s="132" t="s">
        <v>80</v>
      </c>
      <c r="D137" s="133" t="s">
        <v>80</v>
      </c>
      <c r="E137" s="87"/>
      <c r="F137" s="139" t="str">
        <f t="shared" si="0"/>
        <v/>
      </c>
      <c r="G137" s="139" t="str">
        <f t="shared" si="1"/>
        <v/>
      </c>
    </row>
    <row r="138" spans="1:7" x14ac:dyDescent="0.25">
      <c r="A138" s="51" t="s">
        <v>1092</v>
      </c>
      <c r="B138" s="68" t="s">
        <v>572</v>
      </c>
      <c r="C138" s="132" t="s">
        <v>80</v>
      </c>
      <c r="D138" s="133" t="s">
        <v>80</v>
      </c>
      <c r="E138" s="87"/>
      <c r="F138" s="139" t="str">
        <f t="shared" si="0"/>
        <v/>
      </c>
      <c r="G138" s="139" t="str">
        <f t="shared" si="1"/>
        <v/>
      </c>
    </row>
    <row r="139" spans="1:7" x14ac:dyDescent="0.25">
      <c r="A139" s="51" t="s">
        <v>1093</v>
      </c>
      <c r="B139" s="68" t="s">
        <v>572</v>
      </c>
      <c r="C139" s="132" t="s">
        <v>80</v>
      </c>
      <c r="D139" s="133" t="s">
        <v>80</v>
      </c>
      <c r="E139" s="87"/>
      <c r="F139" s="139" t="str">
        <f t="shared" si="0"/>
        <v/>
      </c>
      <c r="G139" s="139" t="str">
        <f t="shared" si="1"/>
        <v/>
      </c>
    </row>
    <row r="140" spans="1:7" x14ac:dyDescent="0.25">
      <c r="A140" s="51" t="s">
        <v>1094</v>
      </c>
      <c r="B140" s="68" t="s">
        <v>572</v>
      </c>
      <c r="C140" s="132" t="s">
        <v>80</v>
      </c>
      <c r="D140" s="133" t="s">
        <v>80</v>
      </c>
      <c r="E140" s="87"/>
      <c r="F140" s="139" t="str">
        <f t="shared" si="0"/>
        <v/>
      </c>
      <c r="G140" s="139" t="str">
        <f t="shared" si="1"/>
        <v/>
      </c>
    </row>
    <row r="141" spans="1:7" x14ac:dyDescent="0.25">
      <c r="A141" s="51" t="s">
        <v>1095</v>
      </c>
      <c r="B141" s="68" t="s">
        <v>572</v>
      </c>
      <c r="C141" s="132" t="s">
        <v>80</v>
      </c>
      <c r="D141" s="133" t="s">
        <v>80</v>
      </c>
      <c r="E141" s="87"/>
      <c r="F141" s="139" t="str">
        <f t="shared" si="0"/>
        <v/>
      </c>
      <c r="G141" s="139" t="str">
        <f t="shared" si="1"/>
        <v/>
      </c>
    </row>
    <row r="142" spans="1:7" x14ac:dyDescent="0.25">
      <c r="A142" s="51" t="s">
        <v>1096</v>
      </c>
      <c r="B142" s="68" t="s">
        <v>572</v>
      </c>
      <c r="C142" s="132" t="s">
        <v>80</v>
      </c>
      <c r="D142" s="133" t="s">
        <v>80</v>
      </c>
      <c r="E142" s="87"/>
      <c r="F142" s="139" t="str">
        <f t="shared" si="0"/>
        <v/>
      </c>
      <c r="G142" s="139" t="str">
        <f t="shared" si="1"/>
        <v/>
      </c>
    </row>
    <row r="143" spans="1:7" x14ac:dyDescent="0.25">
      <c r="A143" s="51" t="s">
        <v>1097</v>
      </c>
      <c r="B143" s="68" t="s">
        <v>572</v>
      </c>
      <c r="C143" s="132" t="s">
        <v>80</v>
      </c>
      <c r="D143" s="133" t="s">
        <v>80</v>
      </c>
      <c r="E143" s="87"/>
      <c r="F143" s="139" t="str">
        <f t="shared" si="0"/>
        <v/>
      </c>
      <c r="G143" s="139" t="str">
        <f t="shared" si="1"/>
        <v/>
      </c>
    </row>
    <row r="144" spans="1:7" x14ac:dyDescent="0.25">
      <c r="A144" s="51" t="s">
        <v>1098</v>
      </c>
      <c r="B144" s="78" t="s">
        <v>138</v>
      </c>
      <c r="C144" s="134">
        <f>SUM(C120:C143)</f>
        <v>0</v>
      </c>
      <c r="D144" s="76">
        <f>SUM(D120:D143)</f>
        <v>0</v>
      </c>
      <c r="E144" s="87"/>
      <c r="F144" s="140">
        <f>SUM(F120:F143)</f>
        <v>0</v>
      </c>
      <c r="G144" s="140">
        <f>SUM(G120:G143)</f>
        <v>0</v>
      </c>
    </row>
    <row r="145" spans="1:7" ht="15" customHeight="1" x14ac:dyDescent="0.25">
      <c r="A145" s="70"/>
      <c r="B145" s="71" t="s">
        <v>1099</v>
      </c>
      <c r="C145" s="70" t="s">
        <v>645</v>
      </c>
      <c r="D145" s="70" t="s">
        <v>646</v>
      </c>
      <c r="E145" s="72"/>
      <c r="F145" s="70" t="s">
        <v>973</v>
      </c>
      <c r="G145" s="70" t="s">
        <v>647</v>
      </c>
    </row>
    <row r="146" spans="1:7" x14ac:dyDescent="0.25">
      <c r="A146" s="51" t="s">
        <v>1100</v>
      </c>
      <c r="B146" s="51" t="s">
        <v>678</v>
      </c>
      <c r="C146" s="129" t="s">
        <v>80</v>
      </c>
      <c r="G146" s="51"/>
    </row>
    <row r="147" spans="1:7" x14ac:dyDescent="0.25">
      <c r="G147" s="51"/>
    </row>
    <row r="148" spans="1:7" x14ac:dyDescent="0.25">
      <c r="B148" s="68" t="s">
        <v>679</v>
      </c>
      <c r="G148" s="51"/>
    </row>
    <row r="149" spans="1:7" x14ac:dyDescent="0.25">
      <c r="A149" s="51" t="s">
        <v>1101</v>
      </c>
      <c r="B149" s="51" t="s">
        <v>681</v>
      </c>
      <c r="C149" s="132" t="s">
        <v>80</v>
      </c>
      <c r="D149" s="133" t="s">
        <v>80</v>
      </c>
      <c r="F149" s="139" t="str">
        <f t="shared" ref="F149:F163" si="2">IF($C$157=0,"",IF(C149="[for completion]","",C149/$C$157))</f>
        <v/>
      </c>
      <c r="G149" s="139" t="str">
        <f t="shared" ref="G149:G163" si="3">IF($D$157=0,"",IF(D149="[for completion]","",D149/$D$157))</f>
        <v/>
      </c>
    </row>
    <row r="150" spans="1:7" x14ac:dyDescent="0.25">
      <c r="A150" s="51" t="s">
        <v>1102</v>
      </c>
      <c r="B150" s="51" t="s">
        <v>683</v>
      </c>
      <c r="C150" s="132" t="s">
        <v>80</v>
      </c>
      <c r="D150" s="133" t="s">
        <v>80</v>
      </c>
      <c r="F150" s="139" t="str">
        <f t="shared" si="2"/>
        <v/>
      </c>
      <c r="G150" s="139" t="str">
        <f t="shared" si="3"/>
        <v/>
      </c>
    </row>
    <row r="151" spans="1:7" x14ac:dyDescent="0.25">
      <c r="A151" s="51" t="s">
        <v>1103</v>
      </c>
      <c r="B151" s="51" t="s">
        <v>685</v>
      </c>
      <c r="C151" s="132" t="s">
        <v>80</v>
      </c>
      <c r="D151" s="133" t="s">
        <v>80</v>
      </c>
      <c r="F151" s="139" t="str">
        <f t="shared" si="2"/>
        <v/>
      </c>
      <c r="G151" s="139" t="str">
        <f t="shared" si="3"/>
        <v/>
      </c>
    </row>
    <row r="152" spans="1:7" x14ac:dyDescent="0.25">
      <c r="A152" s="51" t="s">
        <v>1104</v>
      </c>
      <c r="B152" s="51" t="s">
        <v>687</v>
      </c>
      <c r="C152" s="132" t="s">
        <v>80</v>
      </c>
      <c r="D152" s="133" t="s">
        <v>80</v>
      </c>
      <c r="F152" s="139" t="str">
        <f t="shared" si="2"/>
        <v/>
      </c>
      <c r="G152" s="139" t="str">
        <f t="shared" si="3"/>
        <v/>
      </c>
    </row>
    <row r="153" spans="1:7" x14ac:dyDescent="0.25">
      <c r="A153" s="51" t="s">
        <v>1105</v>
      </c>
      <c r="B153" s="51" t="s">
        <v>689</v>
      </c>
      <c r="C153" s="132" t="s">
        <v>80</v>
      </c>
      <c r="D153" s="133" t="s">
        <v>80</v>
      </c>
      <c r="F153" s="139" t="str">
        <f t="shared" si="2"/>
        <v/>
      </c>
      <c r="G153" s="139" t="str">
        <f t="shared" si="3"/>
        <v/>
      </c>
    </row>
    <row r="154" spans="1:7" x14ac:dyDescent="0.25">
      <c r="A154" s="51" t="s">
        <v>1106</v>
      </c>
      <c r="B154" s="51" t="s">
        <v>691</v>
      </c>
      <c r="C154" s="132" t="s">
        <v>80</v>
      </c>
      <c r="D154" s="133" t="s">
        <v>80</v>
      </c>
      <c r="F154" s="139" t="str">
        <f t="shared" si="2"/>
        <v/>
      </c>
      <c r="G154" s="139" t="str">
        <f t="shared" si="3"/>
        <v/>
      </c>
    </row>
    <row r="155" spans="1:7" x14ac:dyDescent="0.25">
      <c r="A155" s="51" t="s">
        <v>1107</v>
      </c>
      <c r="B155" s="51" t="s">
        <v>693</v>
      </c>
      <c r="C155" s="132" t="s">
        <v>80</v>
      </c>
      <c r="D155" s="133" t="s">
        <v>80</v>
      </c>
      <c r="F155" s="139" t="str">
        <f t="shared" si="2"/>
        <v/>
      </c>
      <c r="G155" s="139" t="str">
        <f t="shared" si="3"/>
        <v/>
      </c>
    </row>
    <row r="156" spans="1:7" x14ac:dyDescent="0.25">
      <c r="A156" s="51" t="s">
        <v>1108</v>
      </c>
      <c r="B156" s="51" t="s">
        <v>695</v>
      </c>
      <c r="C156" s="132" t="s">
        <v>80</v>
      </c>
      <c r="D156" s="133" t="s">
        <v>80</v>
      </c>
      <c r="F156" s="139" t="str">
        <f t="shared" si="2"/>
        <v/>
      </c>
      <c r="G156" s="139" t="str">
        <f t="shared" si="3"/>
        <v/>
      </c>
    </row>
    <row r="157" spans="1:7" x14ac:dyDescent="0.25">
      <c r="A157" s="51" t="s">
        <v>1109</v>
      </c>
      <c r="B157" s="78" t="s">
        <v>138</v>
      </c>
      <c r="C157" s="132">
        <f>SUM(C149:C156)</f>
        <v>0</v>
      </c>
      <c r="D157" s="133">
        <f>SUM(D149:D156)</f>
        <v>0</v>
      </c>
      <c r="F157" s="129">
        <f>SUM(F149:F156)</f>
        <v>0</v>
      </c>
      <c r="G157" s="129">
        <f>SUM(G149:G156)</f>
        <v>0</v>
      </c>
    </row>
    <row r="158" spans="1:7" outlineLevel="1" x14ac:dyDescent="0.25">
      <c r="A158" s="51" t="s">
        <v>1110</v>
      </c>
      <c r="B158" s="80" t="s">
        <v>698</v>
      </c>
      <c r="C158" s="132"/>
      <c r="D158" s="133"/>
      <c r="F158" s="139" t="str">
        <f t="shared" si="2"/>
        <v/>
      </c>
      <c r="G158" s="139" t="str">
        <f t="shared" si="3"/>
        <v/>
      </c>
    </row>
    <row r="159" spans="1:7" outlineLevel="1" x14ac:dyDescent="0.25">
      <c r="A159" s="51" t="s">
        <v>1111</v>
      </c>
      <c r="B159" s="80" t="s">
        <v>700</v>
      </c>
      <c r="C159" s="132"/>
      <c r="D159" s="133"/>
      <c r="F159" s="139" t="str">
        <f t="shared" si="2"/>
        <v/>
      </c>
      <c r="G159" s="139" t="str">
        <f t="shared" si="3"/>
        <v/>
      </c>
    </row>
    <row r="160" spans="1:7" outlineLevel="1" x14ac:dyDescent="0.25">
      <c r="A160" s="51" t="s">
        <v>1112</v>
      </c>
      <c r="B160" s="80" t="s">
        <v>702</v>
      </c>
      <c r="C160" s="132"/>
      <c r="D160" s="133"/>
      <c r="F160" s="139" t="str">
        <f t="shared" si="2"/>
        <v/>
      </c>
      <c r="G160" s="139" t="str">
        <f t="shared" si="3"/>
        <v/>
      </c>
    </row>
    <row r="161" spans="1:7" outlineLevel="1" x14ac:dyDescent="0.25">
      <c r="A161" s="51" t="s">
        <v>1113</v>
      </c>
      <c r="B161" s="80" t="s">
        <v>704</v>
      </c>
      <c r="C161" s="132"/>
      <c r="D161" s="133"/>
      <c r="F161" s="139" t="str">
        <f t="shared" si="2"/>
        <v/>
      </c>
      <c r="G161" s="139" t="str">
        <f t="shared" si="3"/>
        <v/>
      </c>
    </row>
    <row r="162" spans="1:7" outlineLevel="1" x14ac:dyDescent="0.25">
      <c r="A162" s="51" t="s">
        <v>1114</v>
      </c>
      <c r="B162" s="80" t="s">
        <v>706</v>
      </c>
      <c r="C162" s="132"/>
      <c r="D162" s="133"/>
      <c r="F162" s="139" t="str">
        <f t="shared" si="2"/>
        <v/>
      </c>
      <c r="G162" s="139" t="str">
        <f t="shared" si="3"/>
        <v/>
      </c>
    </row>
    <row r="163" spans="1:7" outlineLevel="1" x14ac:dyDescent="0.25">
      <c r="A163" s="51" t="s">
        <v>1115</v>
      </c>
      <c r="B163" s="80" t="s">
        <v>708</v>
      </c>
      <c r="C163" s="132"/>
      <c r="D163" s="133"/>
      <c r="F163" s="139" t="str">
        <f t="shared" si="2"/>
        <v/>
      </c>
      <c r="G163" s="139" t="str">
        <f t="shared" si="3"/>
        <v/>
      </c>
    </row>
    <row r="164" spans="1:7" outlineLevel="1" x14ac:dyDescent="0.25">
      <c r="A164" s="51" t="s">
        <v>1116</v>
      </c>
      <c r="B164" s="80"/>
      <c r="F164" s="77"/>
      <c r="G164" s="77"/>
    </row>
    <row r="165" spans="1:7" outlineLevel="1" x14ac:dyDescent="0.25">
      <c r="A165" s="51" t="s">
        <v>1117</v>
      </c>
      <c r="B165" s="80"/>
      <c r="F165" s="77"/>
      <c r="G165" s="77"/>
    </row>
    <row r="166" spans="1:7" outlineLevel="1" x14ac:dyDescent="0.25">
      <c r="A166" s="51" t="s">
        <v>1118</v>
      </c>
      <c r="B166" s="80"/>
      <c r="F166" s="77"/>
      <c r="G166" s="77"/>
    </row>
    <row r="167" spans="1:7" ht="15" customHeight="1" x14ac:dyDescent="0.25">
      <c r="A167" s="70"/>
      <c r="B167" s="71" t="s">
        <v>1119</v>
      </c>
      <c r="C167" s="70" t="s">
        <v>645</v>
      </c>
      <c r="D167" s="70" t="s">
        <v>646</v>
      </c>
      <c r="E167" s="72"/>
      <c r="F167" s="70" t="s">
        <v>973</v>
      </c>
      <c r="G167" s="70" t="s">
        <v>647</v>
      </c>
    </row>
    <row r="168" spans="1:7" x14ac:dyDescent="0.25">
      <c r="A168" s="51" t="s">
        <v>1120</v>
      </c>
      <c r="B168" s="51" t="s">
        <v>678</v>
      </c>
      <c r="C168" s="129" t="s">
        <v>112</v>
      </c>
      <c r="G168" s="51"/>
    </row>
    <row r="169" spans="1:7" x14ac:dyDescent="0.25">
      <c r="G169" s="51"/>
    </row>
    <row r="170" spans="1:7" x14ac:dyDescent="0.25">
      <c r="B170" s="68" t="s">
        <v>679</v>
      </c>
      <c r="G170" s="51"/>
    </row>
    <row r="171" spans="1:7" x14ac:dyDescent="0.25">
      <c r="A171" s="51" t="s">
        <v>1121</v>
      </c>
      <c r="B171" s="51" t="s">
        <v>681</v>
      </c>
      <c r="C171" s="132" t="s">
        <v>112</v>
      </c>
      <c r="D171" s="133" t="s">
        <v>112</v>
      </c>
      <c r="F171" s="139" t="str">
        <f>IF($C$179=0,"",IF(C171="[Mark as ND1 if not relevant]","",C171/$C$179))</f>
        <v/>
      </c>
      <c r="G171" s="139" t="str">
        <f>IF($D$179=0,"",IF(D171="[Mark as ND1 if not relevant]","",D171/$D$179))</f>
        <v/>
      </c>
    </row>
    <row r="172" spans="1:7" x14ac:dyDescent="0.25">
      <c r="A172" s="51" t="s">
        <v>1122</v>
      </c>
      <c r="B172" s="51" t="s">
        <v>683</v>
      </c>
      <c r="C172" s="132" t="s">
        <v>112</v>
      </c>
      <c r="D172" s="133" t="s">
        <v>112</v>
      </c>
      <c r="F172" s="139" t="str">
        <f t="shared" ref="F172:F178" si="4">IF($C$179=0,"",IF(C172="[Mark as ND1 if not relevant]","",C172/$C$179))</f>
        <v/>
      </c>
      <c r="G172" s="139" t="str">
        <f t="shared" ref="G172:G178" si="5">IF($D$179=0,"",IF(D172="[Mark as ND1 if not relevant]","",D172/$D$179))</f>
        <v/>
      </c>
    </row>
    <row r="173" spans="1:7" x14ac:dyDescent="0.25">
      <c r="A173" s="51" t="s">
        <v>1123</v>
      </c>
      <c r="B173" s="51" t="s">
        <v>685</v>
      </c>
      <c r="C173" s="132" t="s">
        <v>112</v>
      </c>
      <c r="D173" s="133" t="s">
        <v>112</v>
      </c>
      <c r="F173" s="139" t="str">
        <f t="shared" si="4"/>
        <v/>
      </c>
      <c r="G173" s="139" t="str">
        <f t="shared" si="5"/>
        <v/>
      </c>
    </row>
    <row r="174" spans="1:7" x14ac:dyDescent="0.25">
      <c r="A174" s="51" t="s">
        <v>1124</v>
      </c>
      <c r="B174" s="51" t="s">
        <v>687</v>
      </c>
      <c r="C174" s="132" t="s">
        <v>112</v>
      </c>
      <c r="D174" s="133" t="s">
        <v>112</v>
      </c>
      <c r="F174" s="139" t="str">
        <f t="shared" si="4"/>
        <v/>
      </c>
      <c r="G174" s="139" t="str">
        <f t="shared" si="5"/>
        <v/>
      </c>
    </row>
    <row r="175" spans="1:7" x14ac:dyDescent="0.25">
      <c r="A175" s="51" t="s">
        <v>1125</v>
      </c>
      <c r="B175" s="51" t="s">
        <v>689</v>
      </c>
      <c r="C175" s="132" t="s">
        <v>112</v>
      </c>
      <c r="D175" s="133" t="s">
        <v>112</v>
      </c>
      <c r="F175" s="139" t="str">
        <f t="shared" si="4"/>
        <v/>
      </c>
      <c r="G175" s="139" t="str">
        <f t="shared" si="5"/>
        <v/>
      </c>
    </row>
    <row r="176" spans="1:7" x14ac:dyDescent="0.25">
      <c r="A176" s="51" t="s">
        <v>1126</v>
      </c>
      <c r="B176" s="51" t="s">
        <v>691</v>
      </c>
      <c r="C176" s="132" t="s">
        <v>112</v>
      </c>
      <c r="D176" s="133" t="s">
        <v>112</v>
      </c>
      <c r="F176" s="139" t="str">
        <f t="shared" si="4"/>
        <v/>
      </c>
      <c r="G176" s="139" t="str">
        <f t="shared" si="5"/>
        <v/>
      </c>
    </row>
    <row r="177" spans="1:7" x14ac:dyDescent="0.25">
      <c r="A177" s="51" t="s">
        <v>1127</v>
      </c>
      <c r="B177" s="51" t="s">
        <v>693</v>
      </c>
      <c r="C177" s="132" t="s">
        <v>112</v>
      </c>
      <c r="D177" s="133" t="s">
        <v>112</v>
      </c>
      <c r="F177" s="139" t="str">
        <f t="shared" si="4"/>
        <v/>
      </c>
      <c r="G177" s="139" t="str">
        <f t="shared" si="5"/>
        <v/>
      </c>
    </row>
    <row r="178" spans="1:7" x14ac:dyDescent="0.25">
      <c r="A178" s="51" t="s">
        <v>1128</v>
      </c>
      <c r="B178" s="51" t="s">
        <v>695</v>
      </c>
      <c r="C178" s="132" t="s">
        <v>112</v>
      </c>
      <c r="D178" s="133" t="s">
        <v>112</v>
      </c>
      <c r="F178" s="139" t="str">
        <f t="shared" si="4"/>
        <v/>
      </c>
      <c r="G178" s="139" t="str">
        <f t="shared" si="5"/>
        <v/>
      </c>
    </row>
    <row r="179" spans="1:7" x14ac:dyDescent="0.25">
      <c r="A179" s="51" t="s">
        <v>1129</v>
      </c>
      <c r="B179" s="78" t="s">
        <v>138</v>
      </c>
      <c r="C179" s="132">
        <f>SUM(C171:C178)</f>
        <v>0</v>
      </c>
      <c r="D179" s="133">
        <f>SUM(D171:D178)</f>
        <v>0</v>
      </c>
      <c r="F179" s="129">
        <f>SUM(F171:F178)</f>
        <v>0</v>
      </c>
      <c r="G179" s="129">
        <f>SUM(G171:G178)</f>
        <v>0</v>
      </c>
    </row>
    <row r="180" spans="1:7" outlineLevel="1" x14ac:dyDescent="0.25">
      <c r="A180" s="51" t="s">
        <v>1130</v>
      </c>
      <c r="B180" s="80" t="s">
        <v>698</v>
      </c>
      <c r="C180" s="132"/>
      <c r="D180" s="133"/>
      <c r="F180" s="139" t="str">
        <f t="shared" ref="F180:F185" si="6">IF($C$179=0,"",IF(C180="[for completion]","",C180/$C$179))</f>
        <v/>
      </c>
      <c r="G180" s="139" t="str">
        <f t="shared" ref="G180:G185" si="7">IF($D$179=0,"",IF(D180="[for completion]","",D180/$D$179))</f>
        <v/>
      </c>
    </row>
    <row r="181" spans="1:7" outlineLevel="1" x14ac:dyDescent="0.25">
      <c r="A181" s="51" t="s">
        <v>1131</v>
      </c>
      <c r="B181" s="80" t="s">
        <v>700</v>
      </c>
      <c r="C181" s="132"/>
      <c r="D181" s="133"/>
      <c r="F181" s="139" t="str">
        <f t="shared" si="6"/>
        <v/>
      </c>
      <c r="G181" s="139" t="str">
        <f t="shared" si="7"/>
        <v/>
      </c>
    </row>
    <row r="182" spans="1:7" outlineLevel="1" x14ac:dyDescent="0.25">
      <c r="A182" s="51" t="s">
        <v>1132</v>
      </c>
      <c r="B182" s="80" t="s">
        <v>702</v>
      </c>
      <c r="C182" s="132"/>
      <c r="D182" s="133"/>
      <c r="F182" s="139" t="str">
        <f t="shared" si="6"/>
        <v/>
      </c>
      <c r="G182" s="139" t="str">
        <f t="shared" si="7"/>
        <v/>
      </c>
    </row>
    <row r="183" spans="1:7" outlineLevel="1" x14ac:dyDescent="0.25">
      <c r="A183" s="51" t="s">
        <v>1133</v>
      </c>
      <c r="B183" s="80" t="s">
        <v>704</v>
      </c>
      <c r="C183" s="132"/>
      <c r="D183" s="133"/>
      <c r="F183" s="139" t="str">
        <f t="shared" si="6"/>
        <v/>
      </c>
      <c r="G183" s="139" t="str">
        <f t="shared" si="7"/>
        <v/>
      </c>
    </row>
    <row r="184" spans="1:7" outlineLevel="1" x14ac:dyDescent="0.25">
      <c r="A184" s="51" t="s">
        <v>1134</v>
      </c>
      <c r="B184" s="80" t="s">
        <v>706</v>
      </c>
      <c r="C184" s="132"/>
      <c r="D184" s="133"/>
      <c r="F184" s="139" t="str">
        <f t="shared" si="6"/>
        <v/>
      </c>
      <c r="G184" s="139" t="str">
        <f t="shared" si="7"/>
        <v/>
      </c>
    </row>
    <row r="185" spans="1:7" outlineLevel="1" x14ac:dyDescent="0.25">
      <c r="A185" s="51" t="s">
        <v>1135</v>
      </c>
      <c r="B185" s="80" t="s">
        <v>708</v>
      </c>
      <c r="C185" s="132"/>
      <c r="D185" s="133"/>
      <c r="F185" s="139" t="str">
        <f t="shared" si="6"/>
        <v/>
      </c>
      <c r="G185" s="139" t="str">
        <f t="shared" si="7"/>
        <v/>
      </c>
    </row>
    <row r="186" spans="1:7" outlineLevel="1" x14ac:dyDescent="0.25">
      <c r="A186" s="51" t="s">
        <v>1136</v>
      </c>
      <c r="B186" s="80"/>
      <c r="F186" s="77"/>
      <c r="G186" s="77"/>
    </row>
    <row r="187" spans="1:7" outlineLevel="1" x14ac:dyDescent="0.25">
      <c r="A187" s="51" t="s">
        <v>1137</v>
      </c>
      <c r="B187" s="80"/>
      <c r="F187" s="77"/>
      <c r="G187" s="77"/>
    </row>
    <row r="188" spans="1:7" outlineLevel="1" x14ac:dyDescent="0.25">
      <c r="A188" s="51" t="s">
        <v>1138</v>
      </c>
      <c r="B188" s="80"/>
      <c r="F188" s="77"/>
      <c r="G188" s="77"/>
    </row>
    <row r="189" spans="1:7" ht="15" customHeight="1" x14ac:dyDescent="0.25">
      <c r="A189" s="70"/>
      <c r="B189" s="71" t="s">
        <v>1139</v>
      </c>
      <c r="C189" s="70" t="s">
        <v>973</v>
      </c>
      <c r="D189" s="70" t="s">
        <v>2966</v>
      </c>
      <c r="E189" s="72"/>
      <c r="F189" s="70"/>
      <c r="G189" s="70"/>
    </row>
    <row r="190" spans="1:7" x14ac:dyDescent="0.25">
      <c r="A190" s="51" t="s">
        <v>1140</v>
      </c>
      <c r="B190" s="68" t="s">
        <v>572</v>
      </c>
      <c r="C190" s="129" t="s">
        <v>80</v>
      </c>
      <c r="D190" s="132" t="s">
        <v>80</v>
      </c>
      <c r="E190" s="129"/>
      <c r="F190" s="129"/>
      <c r="G190" s="87"/>
    </row>
    <row r="191" spans="1:7" x14ac:dyDescent="0.25">
      <c r="A191" s="51" t="s">
        <v>1141</v>
      </c>
      <c r="B191" s="68" t="s">
        <v>572</v>
      </c>
      <c r="C191" s="129" t="s">
        <v>80</v>
      </c>
      <c r="D191" s="132" t="s">
        <v>80</v>
      </c>
      <c r="E191" s="129"/>
      <c r="F191" s="129"/>
      <c r="G191" s="87"/>
    </row>
    <row r="192" spans="1:7" x14ac:dyDescent="0.25">
      <c r="A192" s="51" t="s">
        <v>1142</v>
      </c>
      <c r="B192" s="68" t="s">
        <v>572</v>
      </c>
      <c r="C192" s="129" t="s">
        <v>80</v>
      </c>
      <c r="D192" s="132" t="s">
        <v>80</v>
      </c>
      <c r="E192" s="87"/>
      <c r="F192" s="87"/>
      <c r="G192" s="87"/>
    </row>
    <row r="193" spans="1:7" x14ac:dyDescent="0.25">
      <c r="A193" s="51" t="s">
        <v>1143</v>
      </c>
      <c r="B193" s="68" t="s">
        <v>572</v>
      </c>
      <c r="C193" s="129" t="s">
        <v>80</v>
      </c>
      <c r="D193" s="132" t="s">
        <v>80</v>
      </c>
      <c r="E193" s="87"/>
      <c r="F193" s="87"/>
      <c r="G193" s="87"/>
    </row>
    <row r="194" spans="1:7" x14ac:dyDescent="0.25">
      <c r="A194" s="51" t="s">
        <v>1144</v>
      </c>
      <c r="B194" s="68" t="s">
        <v>572</v>
      </c>
      <c r="C194" s="129" t="s">
        <v>80</v>
      </c>
      <c r="D194" s="132" t="s">
        <v>80</v>
      </c>
      <c r="E194" s="87"/>
      <c r="F194" s="87"/>
      <c r="G194" s="87"/>
    </row>
    <row r="195" spans="1:7" x14ac:dyDescent="0.25">
      <c r="A195" s="51" t="s">
        <v>1145</v>
      </c>
      <c r="B195" s="68" t="s">
        <v>572</v>
      </c>
      <c r="C195" s="129" t="s">
        <v>80</v>
      </c>
      <c r="D195" s="132" t="s">
        <v>80</v>
      </c>
      <c r="E195" s="87"/>
      <c r="F195" s="87"/>
      <c r="G195" s="87"/>
    </row>
    <row r="196" spans="1:7" x14ac:dyDescent="0.25">
      <c r="A196" s="51" t="s">
        <v>1146</v>
      </c>
      <c r="B196" s="68" t="s">
        <v>572</v>
      </c>
      <c r="C196" s="129" t="s">
        <v>80</v>
      </c>
      <c r="D196" s="132" t="s">
        <v>80</v>
      </c>
      <c r="E196" s="87"/>
      <c r="F196" s="87"/>
      <c r="G196" s="87"/>
    </row>
    <row r="197" spans="1:7" x14ac:dyDescent="0.25">
      <c r="A197" s="51" t="s">
        <v>1147</v>
      </c>
      <c r="B197" s="68" t="s">
        <v>572</v>
      </c>
      <c r="C197" s="129" t="s">
        <v>80</v>
      </c>
      <c r="D197" s="132" t="s">
        <v>80</v>
      </c>
      <c r="E197" s="87"/>
      <c r="F197" s="87"/>
    </row>
    <row r="198" spans="1:7" x14ac:dyDescent="0.25">
      <c r="A198" s="51" t="s">
        <v>1148</v>
      </c>
      <c r="B198" s="68" t="s">
        <v>572</v>
      </c>
      <c r="C198" s="129" t="s">
        <v>80</v>
      </c>
      <c r="D198" s="132" t="s">
        <v>80</v>
      </c>
      <c r="E198" s="87"/>
      <c r="F198" s="87"/>
    </row>
    <row r="199" spans="1:7" x14ac:dyDescent="0.25">
      <c r="A199" s="51" t="s">
        <v>1149</v>
      </c>
      <c r="B199" s="68" t="s">
        <v>572</v>
      </c>
      <c r="C199" s="129" t="s">
        <v>80</v>
      </c>
      <c r="D199" s="132" t="s">
        <v>80</v>
      </c>
      <c r="E199" s="87"/>
      <c r="F199" s="87"/>
    </row>
    <row r="200" spans="1:7" x14ac:dyDescent="0.25">
      <c r="A200" s="51" t="s">
        <v>1150</v>
      </c>
      <c r="B200" s="68" t="s">
        <v>572</v>
      </c>
      <c r="C200" s="129" t="s">
        <v>80</v>
      </c>
      <c r="D200" s="132" t="s">
        <v>80</v>
      </c>
      <c r="E200" s="87"/>
      <c r="F200" s="87"/>
    </row>
    <row r="201" spans="1:7" x14ac:dyDescent="0.25">
      <c r="A201" s="51" t="s">
        <v>1151</v>
      </c>
      <c r="B201" s="68" t="s">
        <v>572</v>
      </c>
      <c r="C201" s="129" t="s">
        <v>80</v>
      </c>
      <c r="D201" s="132" t="s">
        <v>80</v>
      </c>
      <c r="E201" s="87"/>
      <c r="F201" s="87"/>
    </row>
    <row r="202" spans="1:7" x14ac:dyDescent="0.25">
      <c r="A202" s="51" t="s">
        <v>1152</v>
      </c>
      <c r="B202" s="68" t="s">
        <v>572</v>
      </c>
      <c r="C202" s="129" t="s">
        <v>80</v>
      </c>
      <c r="D202" s="132" t="s">
        <v>80</v>
      </c>
    </row>
    <row r="203" spans="1:7" x14ac:dyDescent="0.25">
      <c r="A203" s="51" t="s">
        <v>1153</v>
      </c>
      <c r="B203" s="68" t="s">
        <v>572</v>
      </c>
      <c r="C203" s="129" t="s">
        <v>80</v>
      </c>
      <c r="D203" s="132" t="s">
        <v>80</v>
      </c>
    </row>
    <row r="204" spans="1:7" x14ac:dyDescent="0.25">
      <c r="A204" s="51" t="s">
        <v>1154</v>
      </c>
      <c r="B204" s="68" t="s">
        <v>572</v>
      </c>
      <c r="C204" s="129" t="s">
        <v>80</v>
      </c>
      <c r="D204" s="132" t="s">
        <v>80</v>
      </c>
    </row>
    <row r="205" spans="1:7" x14ac:dyDescent="0.25">
      <c r="A205" s="51" t="s">
        <v>1155</v>
      </c>
      <c r="B205" s="68" t="s">
        <v>572</v>
      </c>
      <c r="C205" s="129" t="s">
        <v>80</v>
      </c>
      <c r="D205" s="132" t="s">
        <v>80</v>
      </c>
    </row>
    <row r="206" spans="1:7" x14ac:dyDescent="0.25">
      <c r="A206" s="51" t="s">
        <v>1156</v>
      </c>
      <c r="B206" s="68" t="s">
        <v>572</v>
      </c>
      <c r="C206" s="129" t="s">
        <v>80</v>
      </c>
      <c r="D206" s="132" t="s">
        <v>80</v>
      </c>
    </row>
    <row r="207" spans="1:7" outlineLevel="1" x14ac:dyDescent="0.25">
      <c r="A207" s="51" t="s">
        <v>1157</v>
      </c>
    </row>
    <row r="208" spans="1:7" outlineLevel="1" x14ac:dyDescent="0.25">
      <c r="A208" s="51" t="s">
        <v>1158</v>
      </c>
    </row>
    <row r="209" spans="1:7" outlineLevel="1" x14ac:dyDescent="0.25">
      <c r="A209" s="51" t="s">
        <v>1159</v>
      </c>
    </row>
    <row r="210" spans="1:7" outlineLevel="1" x14ac:dyDescent="0.25">
      <c r="A210" s="51" t="s">
        <v>1160</v>
      </c>
    </row>
    <row r="211" spans="1:7" outlineLevel="1" x14ac:dyDescent="0.25">
      <c r="A211" s="51" t="s">
        <v>1161</v>
      </c>
    </row>
    <row r="212" spans="1:7" x14ac:dyDescent="0.25">
      <c r="A212" s="70"/>
      <c r="B212" s="71" t="s">
        <v>2967</v>
      </c>
      <c r="C212" s="70" t="s">
        <v>973</v>
      </c>
      <c r="D212" s="70" t="s">
        <v>2966</v>
      </c>
      <c r="E212" s="72"/>
      <c r="F212" s="70"/>
      <c r="G212" s="70"/>
    </row>
    <row r="213" spans="1:7" x14ac:dyDescent="0.25">
      <c r="A213" s="212" t="s">
        <v>2968</v>
      </c>
      <c r="B213" s="222" t="s">
        <v>572</v>
      </c>
      <c r="C213" s="223" t="s">
        <v>80</v>
      </c>
      <c r="D213" s="132" t="s">
        <v>80</v>
      </c>
    </row>
    <row r="214" spans="1:7" x14ac:dyDescent="0.25">
      <c r="A214" s="212" t="s">
        <v>2969</v>
      </c>
      <c r="B214" s="222" t="s">
        <v>572</v>
      </c>
      <c r="C214" s="223" t="s">
        <v>80</v>
      </c>
      <c r="D214" s="132" t="s">
        <v>80</v>
      </c>
    </row>
    <row r="215" spans="1:7" x14ac:dyDescent="0.25">
      <c r="A215" s="212" t="s">
        <v>2970</v>
      </c>
      <c r="B215" s="222" t="s">
        <v>572</v>
      </c>
      <c r="C215" s="223" t="s">
        <v>80</v>
      </c>
      <c r="D215" s="132" t="s">
        <v>80</v>
      </c>
    </row>
    <row r="216" spans="1:7" x14ac:dyDescent="0.25">
      <c r="A216" s="212" t="s">
        <v>2971</v>
      </c>
      <c r="B216" s="222" t="s">
        <v>572</v>
      </c>
      <c r="C216" s="223" t="s">
        <v>80</v>
      </c>
      <c r="D216" s="132" t="s">
        <v>80</v>
      </c>
    </row>
    <row r="217" spans="1:7" x14ac:dyDescent="0.25">
      <c r="A217" s="212" t="s">
        <v>2972</v>
      </c>
      <c r="B217" s="222" t="s">
        <v>572</v>
      </c>
      <c r="C217" s="223" t="s">
        <v>80</v>
      </c>
      <c r="D217" s="132" t="s">
        <v>80</v>
      </c>
    </row>
    <row r="218" spans="1:7" x14ac:dyDescent="0.25">
      <c r="A218" s="212" t="s">
        <v>2973</v>
      </c>
      <c r="B218" s="222" t="s">
        <v>572</v>
      </c>
      <c r="C218" s="223" t="s">
        <v>80</v>
      </c>
      <c r="D218" s="132" t="s">
        <v>80</v>
      </c>
    </row>
    <row r="219" spans="1:7" x14ac:dyDescent="0.25">
      <c r="A219" s="212" t="s">
        <v>2974</v>
      </c>
      <c r="B219" s="222" t="s">
        <v>572</v>
      </c>
      <c r="C219" s="223" t="s">
        <v>80</v>
      </c>
      <c r="D219" s="132" t="s">
        <v>80</v>
      </c>
    </row>
    <row r="220" spans="1:7" x14ac:dyDescent="0.25">
      <c r="A220" s="212" t="s">
        <v>2975</v>
      </c>
      <c r="B220" s="222" t="s">
        <v>572</v>
      </c>
      <c r="C220" s="223" t="s">
        <v>80</v>
      </c>
      <c r="D220" s="132" t="s">
        <v>80</v>
      </c>
    </row>
    <row r="221" spans="1:7" x14ac:dyDescent="0.25">
      <c r="A221" s="212" t="s">
        <v>2976</v>
      </c>
      <c r="B221" s="222" t="s">
        <v>572</v>
      </c>
      <c r="C221" s="223" t="s">
        <v>80</v>
      </c>
      <c r="D221" s="132" t="s">
        <v>80</v>
      </c>
    </row>
    <row r="222" spans="1:7" x14ac:dyDescent="0.25">
      <c r="A222" s="212" t="s">
        <v>2977</v>
      </c>
      <c r="B222" s="222" t="s">
        <v>572</v>
      </c>
      <c r="C222" s="223" t="s">
        <v>80</v>
      </c>
      <c r="D222" s="132" t="s">
        <v>80</v>
      </c>
    </row>
    <row r="223" spans="1:7" x14ac:dyDescent="0.25">
      <c r="A223" s="212" t="s">
        <v>2978</v>
      </c>
      <c r="B223" s="222" t="s">
        <v>572</v>
      </c>
      <c r="C223" s="223" t="s">
        <v>80</v>
      </c>
      <c r="D223" s="132" t="s">
        <v>80</v>
      </c>
    </row>
    <row r="224" spans="1:7" x14ac:dyDescent="0.25">
      <c r="A224" s="212" t="s">
        <v>2979</v>
      </c>
      <c r="B224" s="222" t="s">
        <v>572</v>
      </c>
      <c r="C224" s="223" t="s">
        <v>80</v>
      </c>
      <c r="D224" s="132" t="s">
        <v>80</v>
      </c>
    </row>
    <row r="225" spans="1:7" x14ac:dyDescent="0.25">
      <c r="A225" s="212" t="s">
        <v>2980</v>
      </c>
      <c r="B225" s="222" t="s">
        <v>572</v>
      </c>
      <c r="C225" s="223" t="s">
        <v>80</v>
      </c>
      <c r="D225" s="132" t="s">
        <v>80</v>
      </c>
    </row>
    <row r="226" spans="1:7" x14ac:dyDescent="0.25">
      <c r="A226" s="212" t="s">
        <v>2981</v>
      </c>
      <c r="B226" s="222" t="s">
        <v>572</v>
      </c>
      <c r="C226" s="223" t="s">
        <v>80</v>
      </c>
      <c r="D226" s="132" t="s">
        <v>80</v>
      </c>
    </row>
    <row r="227" spans="1:7" x14ac:dyDescent="0.25">
      <c r="A227" s="212" t="s">
        <v>2982</v>
      </c>
      <c r="B227" s="222" t="s">
        <v>572</v>
      </c>
      <c r="C227" s="223" t="s">
        <v>80</v>
      </c>
      <c r="D227" s="132" t="s">
        <v>80</v>
      </c>
    </row>
    <row r="228" spans="1:7" x14ac:dyDescent="0.25">
      <c r="A228" s="212" t="s">
        <v>2983</v>
      </c>
      <c r="B228" s="222" t="s">
        <v>572</v>
      </c>
      <c r="C228" s="223" t="s">
        <v>80</v>
      </c>
      <c r="D228" s="132" t="s">
        <v>80</v>
      </c>
    </row>
    <row r="229" spans="1:7" x14ac:dyDescent="0.25">
      <c r="A229" s="212" t="s">
        <v>2984</v>
      </c>
      <c r="B229" s="222" t="s">
        <v>572</v>
      </c>
      <c r="C229" s="223" t="s">
        <v>80</v>
      </c>
      <c r="D229" s="132" t="s">
        <v>80</v>
      </c>
    </row>
    <row r="230" spans="1:7" x14ac:dyDescent="0.25">
      <c r="A230" s="51" t="s">
        <v>3020</v>
      </c>
      <c r="B230" s="222"/>
      <c r="C230" s="223"/>
      <c r="D230" s="132"/>
    </row>
    <row r="231" spans="1:7" x14ac:dyDescent="0.25">
      <c r="A231" s="51" t="s">
        <v>3021</v>
      </c>
      <c r="B231" s="222"/>
      <c r="C231" s="223"/>
      <c r="D231" s="132"/>
    </row>
    <row r="232" spans="1:7" x14ac:dyDescent="0.25">
      <c r="A232" s="51" t="s">
        <v>3022</v>
      </c>
      <c r="B232" s="222"/>
      <c r="C232" s="223"/>
      <c r="D232" s="132"/>
    </row>
    <row r="233" spans="1:7" x14ac:dyDescent="0.25">
      <c r="A233" s="51" t="s">
        <v>3023</v>
      </c>
      <c r="B233" s="222"/>
      <c r="C233" s="223"/>
      <c r="D233" s="132"/>
    </row>
    <row r="234" spans="1:7" x14ac:dyDescent="0.25">
      <c r="A234" s="51" t="s">
        <v>3024</v>
      </c>
      <c r="B234" s="222"/>
      <c r="C234" s="223"/>
      <c r="D234" s="132"/>
    </row>
    <row r="235" spans="1:7" x14ac:dyDescent="0.25">
      <c r="A235" s="70"/>
      <c r="B235" s="71" t="s">
        <v>2985</v>
      </c>
      <c r="C235" s="70" t="s">
        <v>973</v>
      </c>
      <c r="D235" s="70" t="s">
        <v>2966</v>
      </c>
      <c r="E235" s="72"/>
      <c r="F235" s="70"/>
      <c r="G235" s="70"/>
    </row>
    <row r="236" spans="1:7" x14ac:dyDescent="0.25">
      <c r="A236" s="212" t="s">
        <v>2986</v>
      </c>
      <c r="B236" s="222" t="s">
        <v>572</v>
      </c>
      <c r="C236" s="223" t="s">
        <v>80</v>
      </c>
      <c r="D236" s="132" t="s">
        <v>80</v>
      </c>
    </row>
    <row r="237" spans="1:7" x14ac:dyDescent="0.25">
      <c r="A237" s="212" t="s">
        <v>2987</v>
      </c>
      <c r="B237" s="222" t="s">
        <v>572</v>
      </c>
      <c r="C237" s="223" t="s">
        <v>80</v>
      </c>
      <c r="D237" s="132" t="s">
        <v>80</v>
      </c>
    </row>
    <row r="238" spans="1:7" x14ac:dyDescent="0.25">
      <c r="A238" s="212" t="s">
        <v>2988</v>
      </c>
      <c r="B238" s="222" t="s">
        <v>572</v>
      </c>
      <c r="C238" s="223" t="s">
        <v>80</v>
      </c>
      <c r="D238" s="132" t="s">
        <v>80</v>
      </c>
    </row>
    <row r="239" spans="1:7" x14ac:dyDescent="0.25">
      <c r="A239" s="212" t="s">
        <v>2989</v>
      </c>
      <c r="B239" s="222" t="s">
        <v>572</v>
      </c>
      <c r="C239" s="223" t="s">
        <v>80</v>
      </c>
      <c r="D239" s="132" t="s">
        <v>80</v>
      </c>
    </row>
    <row r="240" spans="1:7" x14ac:dyDescent="0.25">
      <c r="A240" s="212" t="s">
        <v>2990</v>
      </c>
      <c r="B240" s="222" t="s">
        <v>572</v>
      </c>
      <c r="C240" s="223" t="s">
        <v>80</v>
      </c>
      <c r="D240" s="132" t="s">
        <v>80</v>
      </c>
    </row>
    <row r="241" spans="1:4" x14ac:dyDescent="0.25">
      <c r="A241" s="212" t="s">
        <v>2991</v>
      </c>
      <c r="B241" s="222" t="s">
        <v>572</v>
      </c>
      <c r="C241" s="223" t="s">
        <v>80</v>
      </c>
      <c r="D241" s="132" t="s">
        <v>80</v>
      </c>
    </row>
    <row r="242" spans="1:4" x14ac:dyDescent="0.25">
      <c r="A242" s="212" t="s">
        <v>2992</v>
      </c>
      <c r="B242" s="222" t="s">
        <v>572</v>
      </c>
      <c r="C242" s="223" t="s">
        <v>80</v>
      </c>
      <c r="D242" s="132" t="s">
        <v>80</v>
      </c>
    </row>
    <row r="243" spans="1:4" x14ac:dyDescent="0.25">
      <c r="A243" s="212" t="s">
        <v>2993</v>
      </c>
      <c r="B243" s="222" t="s">
        <v>572</v>
      </c>
      <c r="C243" s="223" t="s">
        <v>80</v>
      </c>
      <c r="D243" s="132" t="s">
        <v>80</v>
      </c>
    </row>
    <row r="244" spans="1:4" x14ac:dyDescent="0.25">
      <c r="A244" s="212" t="s">
        <v>2994</v>
      </c>
      <c r="B244" s="222" t="s">
        <v>572</v>
      </c>
      <c r="C244" s="223" t="s">
        <v>80</v>
      </c>
      <c r="D244" s="132" t="s">
        <v>80</v>
      </c>
    </row>
    <row r="245" spans="1:4" x14ac:dyDescent="0.25">
      <c r="A245" s="212" t="s">
        <v>2995</v>
      </c>
      <c r="B245" s="222" t="s">
        <v>572</v>
      </c>
      <c r="C245" s="223" t="s">
        <v>80</v>
      </c>
      <c r="D245" s="132" t="s">
        <v>80</v>
      </c>
    </row>
    <row r="246" spans="1:4" x14ac:dyDescent="0.25">
      <c r="A246" s="212" t="s">
        <v>2996</v>
      </c>
      <c r="B246" s="222" t="s">
        <v>572</v>
      </c>
      <c r="C246" s="223" t="s">
        <v>80</v>
      </c>
      <c r="D246" s="132" t="s">
        <v>80</v>
      </c>
    </row>
    <row r="247" spans="1:4" x14ac:dyDescent="0.25">
      <c r="A247" s="212" t="s">
        <v>2997</v>
      </c>
      <c r="B247" s="222" t="s">
        <v>572</v>
      </c>
      <c r="C247" s="223" t="s">
        <v>80</v>
      </c>
      <c r="D247" s="132" t="s">
        <v>80</v>
      </c>
    </row>
    <row r="248" spans="1:4" x14ac:dyDescent="0.25">
      <c r="A248" s="212" t="s">
        <v>2998</v>
      </c>
      <c r="B248" s="222" t="s">
        <v>572</v>
      </c>
      <c r="C248" s="223" t="s">
        <v>80</v>
      </c>
      <c r="D248" s="132" t="s">
        <v>80</v>
      </c>
    </row>
    <row r="249" spans="1:4" x14ac:dyDescent="0.25">
      <c r="A249" s="212" t="s">
        <v>2999</v>
      </c>
      <c r="B249" s="222" t="s">
        <v>572</v>
      </c>
      <c r="C249" s="223" t="s">
        <v>80</v>
      </c>
      <c r="D249" s="132" t="s">
        <v>80</v>
      </c>
    </row>
    <row r="250" spans="1:4" x14ac:dyDescent="0.25">
      <c r="A250" s="212" t="s">
        <v>3000</v>
      </c>
      <c r="B250" s="222" t="s">
        <v>572</v>
      </c>
      <c r="C250" s="223" t="s">
        <v>80</v>
      </c>
      <c r="D250" s="132" t="s">
        <v>80</v>
      </c>
    </row>
    <row r="251" spans="1:4" x14ac:dyDescent="0.25">
      <c r="A251" s="212" t="s">
        <v>3001</v>
      </c>
      <c r="B251" s="222" t="s">
        <v>572</v>
      </c>
      <c r="C251" s="223" t="s">
        <v>80</v>
      </c>
      <c r="D251" s="132" t="s">
        <v>80</v>
      </c>
    </row>
    <row r="252" spans="1:4" x14ac:dyDescent="0.25">
      <c r="A252" s="212" t="s">
        <v>3002</v>
      </c>
      <c r="B252" s="222" t="s">
        <v>572</v>
      </c>
      <c r="C252" s="223" t="s">
        <v>80</v>
      </c>
      <c r="D252" s="132" t="s">
        <v>80</v>
      </c>
    </row>
    <row r="253" spans="1:4" x14ac:dyDescent="0.25">
      <c r="A253" s="51" t="s">
        <v>3025</v>
      </c>
    </row>
    <row r="254" spans="1:4" x14ac:dyDescent="0.25">
      <c r="A254" s="51" t="s">
        <v>3026</v>
      </c>
    </row>
    <row r="255" spans="1:4" x14ac:dyDescent="0.25">
      <c r="A255" s="51" t="s">
        <v>3027</v>
      </c>
    </row>
    <row r="256" spans="1:4" x14ac:dyDescent="0.25">
      <c r="A256" s="51" t="s">
        <v>3028</v>
      </c>
    </row>
    <row r="257" spans="1:1" x14ac:dyDescent="0.25">
      <c r="A257" s="51" t="s">
        <v>3029</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rgb="FFE36E00"/>
  </sheetPr>
  <dimension ref="A1:C403"/>
  <sheetViews>
    <sheetView zoomScale="75" zoomScaleNormal="75" workbookViewId="0">
      <selection activeCell="C33" sqref="C33"/>
    </sheetView>
  </sheetViews>
  <sheetFormatPr defaultColWidth="11.42578125" defaultRowHeight="15" outlineLevelRow="1" x14ac:dyDescent="0.25"/>
  <cols>
    <col min="1" max="1" width="16.42578125" customWidth="1"/>
    <col min="2" max="2" width="89.85546875" style="51" bestFit="1" customWidth="1"/>
    <col min="3" max="3" width="134.5703125" customWidth="1"/>
  </cols>
  <sheetData>
    <row r="1" spans="1:3" ht="31.5" x14ac:dyDescent="0.25">
      <c r="A1" s="48" t="s">
        <v>1162</v>
      </c>
      <c r="B1" s="48"/>
      <c r="C1" s="216" t="s">
        <v>3043</v>
      </c>
    </row>
    <row r="2" spans="1:3" x14ac:dyDescent="0.25">
      <c r="B2" s="49"/>
      <c r="C2" s="49"/>
    </row>
    <row r="3" spans="1:3" x14ac:dyDescent="0.25">
      <c r="A3" s="99" t="s">
        <v>1163</v>
      </c>
      <c r="B3" s="100"/>
      <c r="C3" s="49"/>
    </row>
    <row r="4" spans="1:3" x14ac:dyDescent="0.25">
      <c r="C4" s="49"/>
    </row>
    <row r="5" spans="1:3" ht="37.5" x14ac:dyDescent="0.25">
      <c r="A5" s="62" t="s">
        <v>78</v>
      </c>
      <c r="B5" s="62" t="s">
        <v>1164</v>
      </c>
      <c r="C5" s="101" t="s">
        <v>1532</v>
      </c>
    </row>
    <row r="6" spans="1:3" ht="30" x14ac:dyDescent="0.25">
      <c r="A6" s="1" t="s">
        <v>1165</v>
      </c>
      <c r="B6" s="65" t="s">
        <v>2708</v>
      </c>
      <c r="C6" s="205" t="s">
        <v>2707</v>
      </c>
    </row>
    <row r="7" spans="1:3" ht="30" x14ac:dyDescent="0.25">
      <c r="A7" s="1" t="s">
        <v>1166</v>
      </c>
      <c r="B7" s="65" t="s">
        <v>2710</v>
      </c>
      <c r="C7" s="205" t="s">
        <v>2711</v>
      </c>
    </row>
    <row r="8" spans="1:3" ht="30" x14ac:dyDescent="0.25">
      <c r="A8" s="1" t="s">
        <v>1167</v>
      </c>
      <c r="B8" s="65" t="s">
        <v>2709</v>
      </c>
      <c r="C8" s="205" t="s">
        <v>2712</v>
      </c>
    </row>
    <row r="9" spans="1:3" ht="396" x14ac:dyDescent="0.25">
      <c r="A9" s="1" t="s">
        <v>1168</v>
      </c>
      <c r="B9" s="65" t="s">
        <v>1169</v>
      </c>
      <c r="C9" s="233" t="s">
        <v>3142</v>
      </c>
    </row>
    <row r="10" spans="1:3" ht="44.25" customHeight="1" x14ac:dyDescent="0.25">
      <c r="A10" s="1" t="s">
        <v>1170</v>
      </c>
      <c r="B10" s="65" t="s">
        <v>1384</v>
      </c>
      <c r="C10" s="164" t="s">
        <v>3143</v>
      </c>
    </row>
    <row r="11" spans="1:3" ht="54.75" customHeight="1" x14ac:dyDescent="0.25">
      <c r="A11" s="1" t="s">
        <v>1171</v>
      </c>
      <c r="B11" s="65" t="s">
        <v>1172</v>
      </c>
      <c r="C11" s="164" t="s">
        <v>3143</v>
      </c>
    </row>
    <row r="12" spans="1:3" x14ac:dyDescent="0.25">
      <c r="A12" s="1" t="s">
        <v>1173</v>
      </c>
      <c r="B12" s="65" t="s">
        <v>2641</v>
      </c>
      <c r="C12" s="234" t="s">
        <v>3144</v>
      </c>
    </row>
    <row r="13" spans="1:3" ht="30" x14ac:dyDescent="0.25">
      <c r="A13" s="1" t="s">
        <v>1175</v>
      </c>
      <c r="B13" s="65" t="s">
        <v>1174</v>
      </c>
      <c r="C13" s="164" t="s">
        <v>3145</v>
      </c>
    </row>
    <row r="14" spans="1:3" x14ac:dyDescent="0.25">
      <c r="A14" s="1" t="s">
        <v>1177</v>
      </c>
      <c r="B14" s="65" t="s">
        <v>1176</v>
      </c>
      <c r="C14" s="164" t="s">
        <v>3146</v>
      </c>
    </row>
    <row r="15" spans="1:3" ht="30" x14ac:dyDescent="0.25">
      <c r="A15" s="1" t="s">
        <v>1179</v>
      </c>
      <c r="B15" s="65" t="s">
        <v>1178</v>
      </c>
      <c r="C15" s="164"/>
    </row>
    <row r="16" spans="1:3" x14ac:dyDescent="0.25">
      <c r="A16" s="1" t="s">
        <v>1181</v>
      </c>
      <c r="B16" s="65" t="s">
        <v>1180</v>
      </c>
      <c r="C16" s="164" t="s">
        <v>3147</v>
      </c>
    </row>
    <row r="17" spans="1:3" ht="30" customHeight="1" x14ac:dyDescent="0.25">
      <c r="A17" s="1" t="s">
        <v>1183</v>
      </c>
      <c r="B17" s="69" t="s">
        <v>1182</v>
      </c>
      <c r="C17" s="164" t="s">
        <v>3148</v>
      </c>
    </row>
    <row r="18" spans="1:3" x14ac:dyDescent="0.25">
      <c r="A18" s="1" t="s">
        <v>1185</v>
      </c>
      <c r="B18" s="69" t="s">
        <v>1184</v>
      </c>
      <c r="C18" s="164" t="s">
        <v>3149</v>
      </c>
    </row>
    <row r="19" spans="1:3" x14ac:dyDescent="0.25">
      <c r="A19" s="1" t="s">
        <v>2640</v>
      </c>
      <c r="B19" s="69" t="s">
        <v>1186</v>
      </c>
      <c r="C19" s="164" t="s">
        <v>3150</v>
      </c>
    </row>
    <row r="20" spans="1:3" x14ac:dyDescent="0.25">
      <c r="A20" s="1" t="s">
        <v>2642</v>
      </c>
      <c r="B20" s="65" t="s">
        <v>2639</v>
      </c>
      <c r="C20" s="164" t="s">
        <v>3151</v>
      </c>
    </row>
    <row r="21" spans="1:3" x14ac:dyDescent="0.25">
      <c r="A21" s="1" t="s">
        <v>1187</v>
      </c>
      <c r="B21" s="66" t="s">
        <v>1188</v>
      </c>
      <c r="C21" s="206"/>
    </row>
    <row r="22" spans="1:3" x14ac:dyDescent="0.25">
      <c r="A22" s="1" t="s">
        <v>1189</v>
      </c>
      <c r="B22" s="206"/>
      <c r="C22" s="206"/>
    </row>
    <row r="23" spans="1:3" outlineLevel="1" x14ac:dyDescent="0.25">
      <c r="A23" s="1" t="s">
        <v>1190</v>
      </c>
      <c r="B23" s="164"/>
      <c r="C23" s="164"/>
    </row>
    <row r="24" spans="1:3" outlineLevel="1" x14ac:dyDescent="0.25">
      <c r="A24" s="1" t="s">
        <v>1191</v>
      </c>
      <c r="B24" s="94"/>
      <c r="C24" s="164"/>
    </row>
    <row r="25" spans="1:3" outlineLevel="1" x14ac:dyDescent="0.25">
      <c r="A25" s="1" t="s">
        <v>1192</v>
      </c>
      <c r="B25" s="94"/>
      <c r="C25" s="164"/>
    </row>
    <row r="26" spans="1:3" outlineLevel="1" x14ac:dyDescent="0.25">
      <c r="A26" s="1" t="s">
        <v>2302</v>
      </c>
      <c r="B26" s="94"/>
      <c r="C26" s="164"/>
    </row>
    <row r="27" spans="1:3" outlineLevel="1" x14ac:dyDescent="0.25">
      <c r="A27" s="1" t="s">
        <v>2303</v>
      </c>
      <c r="B27" s="94"/>
      <c r="C27" s="164"/>
    </row>
    <row r="28" spans="1:3" ht="18.75" outlineLevel="1" x14ac:dyDescent="0.25">
      <c r="A28" s="62"/>
      <c r="B28" s="62" t="s">
        <v>2236</v>
      </c>
      <c r="C28" s="101" t="s">
        <v>1532</v>
      </c>
    </row>
    <row r="29" spans="1:3" outlineLevel="1" x14ac:dyDescent="0.25">
      <c r="A29" s="1" t="s">
        <v>1194</v>
      </c>
      <c r="B29" s="65" t="s">
        <v>2234</v>
      </c>
      <c r="C29" s="164" t="s">
        <v>3152</v>
      </c>
    </row>
    <row r="30" spans="1:3" outlineLevel="1" x14ac:dyDescent="0.25">
      <c r="A30" s="1" t="s">
        <v>1197</v>
      </c>
      <c r="B30" s="65" t="s">
        <v>2235</v>
      </c>
      <c r="C30" s="164"/>
    </row>
    <row r="31" spans="1:3" outlineLevel="1" x14ac:dyDescent="0.25">
      <c r="A31" s="1" t="s">
        <v>1200</v>
      </c>
      <c r="B31" s="65" t="s">
        <v>2233</v>
      </c>
      <c r="C31" s="164" t="s">
        <v>3153</v>
      </c>
    </row>
    <row r="32" spans="1:3" ht="30" outlineLevel="1" x14ac:dyDescent="0.25">
      <c r="A32" s="1" t="s">
        <v>1203</v>
      </c>
      <c r="B32" s="208" t="s">
        <v>3007</v>
      </c>
      <c r="C32" s="164"/>
    </row>
    <row r="33" spans="1:3" outlineLevel="1" x14ac:dyDescent="0.25">
      <c r="A33" s="1" t="s">
        <v>1204</v>
      </c>
      <c r="B33" s="207"/>
      <c r="C33" s="164"/>
    </row>
    <row r="34" spans="1:3" outlineLevel="1" x14ac:dyDescent="0.25">
      <c r="A34" s="1" t="s">
        <v>1518</v>
      </c>
      <c r="B34" s="207"/>
      <c r="C34" s="164"/>
    </row>
    <row r="35" spans="1:3" outlineLevel="1" x14ac:dyDescent="0.25">
      <c r="A35" s="1" t="s">
        <v>2247</v>
      </c>
      <c r="B35" s="207"/>
      <c r="C35" s="164"/>
    </row>
    <row r="36" spans="1:3" outlineLevel="1" x14ac:dyDescent="0.25">
      <c r="A36" s="1" t="s">
        <v>2248</v>
      </c>
      <c r="B36" s="207"/>
      <c r="C36" s="164"/>
    </row>
    <row r="37" spans="1:3" outlineLevel="1" x14ac:dyDescent="0.25">
      <c r="A37" s="1" t="s">
        <v>2249</v>
      </c>
      <c r="B37" s="207"/>
      <c r="C37" s="164"/>
    </row>
    <row r="38" spans="1:3" outlineLevel="1" x14ac:dyDescent="0.25">
      <c r="A38" s="1" t="s">
        <v>2250</v>
      </c>
      <c r="B38" s="207"/>
      <c r="C38" s="164"/>
    </row>
    <row r="39" spans="1:3" outlineLevel="1" x14ac:dyDescent="0.25">
      <c r="A39" s="1" t="s">
        <v>2251</v>
      </c>
      <c r="B39" s="207"/>
      <c r="C39" s="164"/>
    </row>
    <row r="40" spans="1:3" outlineLevel="1" x14ac:dyDescent="0.25">
      <c r="A40" s="1" t="s">
        <v>2252</v>
      </c>
      <c r="B40"/>
      <c r="C40" s="164"/>
    </row>
    <row r="41" spans="1:3" outlineLevel="1" x14ac:dyDescent="0.25">
      <c r="A41" s="1" t="s">
        <v>2253</v>
      </c>
      <c r="B41" s="207"/>
      <c r="C41" s="164"/>
    </row>
    <row r="42" spans="1:3" outlineLevel="1" x14ac:dyDescent="0.25">
      <c r="A42" s="1" t="s">
        <v>2254</v>
      </c>
      <c r="B42" s="207"/>
      <c r="C42" s="164"/>
    </row>
    <row r="43" spans="1:3" outlineLevel="1" x14ac:dyDescent="0.25">
      <c r="A43" s="1" t="s">
        <v>2255</v>
      </c>
      <c r="B43" s="207"/>
      <c r="C43" s="164"/>
    </row>
    <row r="44" spans="1:3" ht="18.75" x14ac:dyDescent="0.25">
      <c r="A44" s="62"/>
      <c r="B44" s="62" t="s">
        <v>2237</v>
      </c>
      <c r="C44" s="101" t="s">
        <v>1193</v>
      </c>
    </row>
    <row r="45" spans="1:3" x14ac:dyDescent="0.25">
      <c r="A45" s="1" t="s">
        <v>1205</v>
      </c>
      <c r="B45" s="69" t="s">
        <v>1195</v>
      </c>
      <c r="C45" s="51" t="s">
        <v>1196</v>
      </c>
    </row>
    <row r="46" spans="1:3" x14ac:dyDescent="0.25">
      <c r="A46" s="1" t="s">
        <v>2239</v>
      </c>
      <c r="B46" s="69" t="s">
        <v>1198</v>
      </c>
      <c r="C46" s="51" t="s">
        <v>1199</v>
      </c>
    </row>
    <row r="47" spans="1:3" x14ac:dyDescent="0.25">
      <c r="A47" s="1" t="s">
        <v>2240</v>
      </c>
      <c r="B47" s="69" t="s">
        <v>1201</v>
      </c>
      <c r="C47" s="51" t="s">
        <v>1202</v>
      </c>
    </row>
    <row r="48" spans="1:3" outlineLevel="1" x14ac:dyDescent="0.25">
      <c r="A48" s="1" t="s">
        <v>1207</v>
      </c>
      <c r="B48" s="208" t="s">
        <v>3030</v>
      </c>
      <c r="C48" s="164" t="s">
        <v>1483</v>
      </c>
    </row>
    <row r="49" spans="1:3" outlineLevel="1" x14ac:dyDescent="0.25">
      <c r="A49" s="1" t="s">
        <v>1208</v>
      </c>
      <c r="B49" s="179"/>
      <c r="C49" s="164"/>
    </row>
    <row r="50" spans="1:3" outlineLevel="1" x14ac:dyDescent="0.25">
      <c r="A50" s="1" t="s">
        <v>1209</v>
      </c>
      <c r="B50" s="208"/>
      <c r="C50" s="164"/>
    </row>
    <row r="51" spans="1:3" ht="18.75" x14ac:dyDescent="0.25">
      <c r="A51" s="62"/>
      <c r="B51" s="62" t="s">
        <v>2238</v>
      </c>
      <c r="C51" s="101" t="s">
        <v>1532</v>
      </c>
    </row>
    <row r="52" spans="1:3" x14ac:dyDescent="0.25">
      <c r="A52" s="1" t="s">
        <v>2241</v>
      </c>
      <c r="B52" s="65" t="s">
        <v>1206</v>
      </c>
      <c r="C52" s="51" t="s">
        <v>80</v>
      </c>
    </row>
    <row r="53" spans="1:3" x14ac:dyDescent="0.25">
      <c r="A53" s="1" t="s">
        <v>2242</v>
      </c>
      <c r="B53" s="179"/>
      <c r="C53" s="206"/>
    </row>
    <row r="54" spans="1:3" x14ac:dyDescent="0.25">
      <c r="A54" s="1" t="s">
        <v>2243</v>
      </c>
      <c r="B54" s="179"/>
      <c r="C54" s="206"/>
    </row>
    <row r="55" spans="1:3" x14ac:dyDescent="0.25">
      <c r="A55" s="1" t="s">
        <v>2244</v>
      </c>
      <c r="B55" s="179"/>
      <c r="C55" s="206"/>
    </row>
    <row r="56" spans="1:3" x14ac:dyDescent="0.25">
      <c r="A56" s="1" t="s">
        <v>2245</v>
      </c>
      <c r="B56" s="179"/>
      <c r="C56" s="206"/>
    </row>
    <row r="57" spans="1:3" x14ac:dyDescent="0.25">
      <c r="A57" s="1" t="s">
        <v>2246</v>
      </c>
      <c r="B57" s="179"/>
      <c r="C57" s="206"/>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102"/>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3"/>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hyperlinks>
    <hyperlink ref="C12" r:id="rId1" display="https://www.nykredit.com/siteassets/ir/files/bond-issuance/prospects/base-prospectus/2024/base-prospectus-8-may-2024.pdf" xr:uid="{91E1D4DD-F657-43B7-BDB7-5FBA8D9CAA7E}"/>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19F3C-491B-44F7-A94B-4AD8B238AD4B}">
  <sheetPr codeName="Sheet22">
    <tabColor rgb="FF243386"/>
  </sheetPr>
  <dimension ref="B1:D37"/>
  <sheetViews>
    <sheetView topLeftCell="A2" zoomScale="80" zoomScaleNormal="80" workbookViewId="0">
      <selection activeCell="D15" sqref="D15"/>
    </sheetView>
  </sheetViews>
  <sheetFormatPr defaultColWidth="15.7109375" defaultRowHeight="15" x14ac:dyDescent="0.25"/>
  <cols>
    <col min="1" max="1" width="3.42578125" style="19" customWidth="1"/>
    <col min="2" max="2" width="18.5703125" style="19" customWidth="1"/>
    <col min="3" max="3" width="95.5703125" style="19" customWidth="1"/>
    <col min="4" max="4" width="15.28515625" style="19" customWidth="1"/>
    <col min="5" max="5" width="2.7109375" style="19" customWidth="1"/>
    <col min="6" max="6" width="1.7109375" style="19" customWidth="1"/>
    <col min="7" max="256" width="15.7109375" style="19"/>
    <col min="257" max="257" width="3.42578125" style="19" customWidth="1"/>
    <col min="258" max="258" width="18.5703125" style="19" customWidth="1"/>
    <col min="259" max="259" width="95.5703125" style="19" customWidth="1"/>
    <col min="260" max="260" width="15.28515625" style="19" customWidth="1"/>
    <col min="261" max="261" width="2.7109375" style="19" customWidth="1"/>
    <col min="262" max="262" width="1.7109375" style="19" customWidth="1"/>
    <col min="263" max="512" width="15.7109375" style="19"/>
    <col min="513" max="513" width="3.42578125" style="19" customWidth="1"/>
    <col min="514" max="514" width="18.5703125" style="19" customWidth="1"/>
    <col min="515" max="515" width="95.5703125" style="19" customWidth="1"/>
    <col min="516" max="516" width="15.28515625" style="19" customWidth="1"/>
    <col min="517" max="517" width="2.7109375" style="19" customWidth="1"/>
    <col min="518" max="518" width="1.7109375" style="19" customWidth="1"/>
    <col min="519" max="768" width="15.7109375" style="19"/>
    <col min="769" max="769" width="3.42578125" style="19" customWidth="1"/>
    <col min="770" max="770" width="18.5703125" style="19" customWidth="1"/>
    <col min="771" max="771" width="95.5703125" style="19" customWidth="1"/>
    <col min="772" max="772" width="15.28515625" style="19" customWidth="1"/>
    <col min="773" max="773" width="2.7109375" style="19" customWidth="1"/>
    <col min="774" max="774" width="1.7109375" style="19" customWidth="1"/>
    <col min="775" max="1024" width="15.7109375" style="19"/>
    <col min="1025" max="1025" width="3.42578125" style="19" customWidth="1"/>
    <col min="1026" max="1026" width="18.5703125" style="19" customWidth="1"/>
    <col min="1027" max="1027" width="95.5703125" style="19" customWidth="1"/>
    <col min="1028" max="1028" width="15.28515625" style="19" customWidth="1"/>
    <col min="1029" max="1029" width="2.7109375" style="19" customWidth="1"/>
    <col min="1030" max="1030" width="1.7109375" style="19" customWidth="1"/>
    <col min="1031" max="1280" width="15.7109375" style="19"/>
    <col min="1281" max="1281" width="3.42578125" style="19" customWidth="1"/>
    <col min="1282" max="1282" width="18.5703125" style="19" customWidth="1"/>
    <col min="1283" max="1283" width="95.5703125" style="19" customWidth="1"/>
    <col min="1284" max="1284" width="15.28515625" style="19" customWidth="1"/>
    <col min="1285" max="1285" width="2.7109375" style="19" customWidth="1"/>
    <col min="1286" max="1286" width="1.7109375" style="19" customWidth="1"/>
    <col min="1287" max="1536" width="15.7109375" style="19"/>
    <col min="1537" max="1537" width="3.42578125" style="19" customWidth="1"/>
    <col min="1538" max="1538" width="18.5703125" style="19" customWidth="1"/>
    <col min="1539" max="1539" width="95.5703125" style="19" customWidth="1"/>
    <col min="1540" max="1540" width="15.28515625" style="19" customWidth="1"/>
    <col min="1541" max="1541" width="2.7109375" style="19" customWidth="1"/>
    <col min="1542" max="1542" width="1.7109375" style="19" customWidth="1"/>
    <col min="1543" max="1792" width="15.7109375" style="19"/>
    <col min="1793" max="1793" width="3.42578125" style="19" customWidth="1"/>
    <col min="1794" max="1794" width="18.5703125" style="19" customWidth="1"/>
    <col min="1795" max="1795" width="95.5703125" style="19" customWidth="1"/>
    <col min="1796" max="1796" width="15.28515625" style="19" customWidth="1"/>
    <col min="1797" max="1797" width="2.7109375" style="19" customWidth="1"/>
    <col min="1798" max="1798" width="1.7109375" style="19" customWidth="1"/>
    <col min="1799" max="2048" width="15.7109375" style="19"/>
    <col min="2049" max="2049" width="3.42578125" style="19" customWidth="1"/>
    <col min="2050" max="2050" width="18.5703125" style="19" customWidth="1"/>
    <col min="2051" max="2051" width="95.5703125" style="19" customWidth="1"/>
    <col min="2052" max="2052" width="15.28515625" style="19" customWidth="1"/>
    <col min="2053" max="2053" width="2.7109375" style="19" customWidth="1"/>
    <col min="2054" max="2054" width="1.7109375" style="19" customWidth="1"/>
    <col min="2055" max="2304" width="15.7109375" style="19"/>
    <col min="2305" max="2305" width="3.42578125" style="19" customWidth="1"/>
    <col min="2306" max="2306" width="18.5703125" style="19" customWidth="1"/>
    <col min="2307" max="2307" width="95.5703125" style="19" customWidth="1"/>
    <col min="2308" max="2308" width="15.28515625" style="19" customWidth="1"/>
    <col min="2309" max="2309" width="2.7109375" style="19" customWidth="1"/>
    <col min="2310" max="2310" width="1.7109375" style="19" customWidth="1"/>
    <col min="2311" max="2560" width="15.7109375" style="19"/>
    <col min="2561" max="2561" width="3.42578125" style="19" customWidth="1"/>
    <col min="2562" max="2562" width="18.5703125" style="19" customWidth="1"/>
    <col min="2563" max="2563" width="95.5703125" style="19" customWidth="1"/>
    <col min="2564" max="2564" width="15.28515625" style="19" customWidth="1"/>
    <col min="2565" max="2565" width="2.7109375" style="19" customWidth="1"/>
    <col min="2566" max="2566" width="1.7109375" style="19" customWidth="1"/>
    <col min="2567" max="2816" width="15.7109375" style="19"/>
    <col min="2817" max="2817" width="3.42578125" style="19" customWidth="1"/>
    <col min="2818" max="2818" width="18.5703125" style="19" customWidth="1"/>
    <col min="2819" max="2819" width="95.5703125" style="19" customWidth="1"/>
    <col min="2820" max="2820" width="15.28515625" style="19" customWidth="1"/>
    <col min="2821" max="2821" width="2.7109375" style="19" customWidth="1"/>
    <col min="2822" max="2822" width="1.7109375" style="19" customWidth="1"/>
    <col min="2823" max="3072" width="15.7109375" style="19"/>
    <col min="3073" max="3073" width="3.42578125" style="19" customWidth="1"/>
    <col min="3074" max="3074" width="18.5703125" style="19" customWidth="1"/>
    <col min="3075" max="3075" width="95.5703125" style="19" customWidth="1"/>
    <col min="3076" max="3076" width="15.28515625" style="19" customWidth="1"/>
    <col min="3077" max="3077" width="2.7109375" style="19" customWidth="1"/>
    <col min="3078" max="3078" width="1.7109375" style="19" customWidth="1"/>
    <col min="3079" max="3328" width="15.7109375" style="19"/>
    <col min="3329" max="3329" width="3.42578125" style="19" customWidth="1"/>
    <col min="3330" max="3330" width="18.5703125" style="19" customWidth="1"/>
    <col min="3331" max="3331" width="95.5703125" style="19" customWidth="1"/>
    <col min="3332" max="3332" width="15.28515625" style="19" customWidth="1"/>
    <col min="3333" max="3333" width="2.7109375" style="19" customWidth="1"/>
    <col min="3334" max="3334" width="1.7109375" style="19" customWidth="1"/>
    <col min="3335" max="3584" width="15.7109375" style="19"/>
    <col min="3585" max="3585" width="3.42578125" style="19" customWidth="1"/>
    <col min="3586" max="3586" width="18.5703125" style="19" customWidth="1"/>
    <col min="3587" max="3587" width="95.5703125" style="19" customWidth="1"/>
    <col min="3588" max="3588" width="15.28515625" style="19" customWidth="1"/>
    <col min="3589" max="3589" width="2.7109375" style="19" customWidth="1"/>
    <col min="3590" max="3590" width="1.7109375" style="19" customWidth="1"/>
    <col min="3591" max="3840" width="15.7109375" style="19"/>
    <col min="3841" max="3841" width="3.42578125" style="19" customWidth="1"/>
    <col min="3842" max="3842" width="18.5703125" style="19" customWidth="1"/>
    <col min="3843" max="3843" width="95.5703125" style="19" customWidth="1"/>
    <col min="3844" max="3844" width="15.28515625" style="19" customWidth="1"/>
    <col min="3845" max="3845" width="2.7109375" style="19" customWidth="1"/>
    <col min="3846" max="3846" width="1.7109375" style="19" customWidth="1"/>
    <col min="3847" max="4096" width="15.7109375" style="19"/>
    <col min="4097" max="4097" width="3.42578125" style="19" customWidth="1"/>
    <col min="4098" max="4098" width="18.5703125" style="19" customWidth="1"/>
    <col min="4099" max="4099" width="95.5703125" style="19" customWidth="1"/>
    <col min="4100" max="4100" width="15.28515625" style="19" customWidth="1"/>
    <col min="4101" max="4101" width="2.7109375" style="19" customWidth="1"/>
    <col min="4102" max="4102" width="1.7109375" style="19" customWidth="1"/>
    <col min="4103" max="4352" width="15.7109375" style="19"/>
    <col min="4353" max="4353" width="3.42578125" style="19" customWidth="1"/>
    <col min="4354" max="4354" width="18.5703125" style="19" customWidth="1"/>
    <col min="4355" max="4355" width="95.5703125" style="19" customWidth="1"/>
    <col min="4356" max="4356" width="15.28515625" style="19" customWidth="1"/>
    <col min="4357" max="4357" width="2.7109375" style="19" customWidth="1"/>
    <col min="4358" max="4358" width="1.7109375" style="19" customWidth="1"/>
    <col min="4359" max="4608" width="15.7109375" style="19"/>
    <col min="4609" max="4609" width="3.42578125" style="19" customWidth="1"/>
    <col min="4610" max="4610" width="18.5703125" style="19" customWidth="1"/>
    <col min="4611" max="4611" width="95.5703125" style="19" customWidth="1"/>
    <col min="4612" max="4612" width="15.28515625" style="19" customWidth="1"/>
    <col min="4613" max="4613" width="2.7109375" style="19" customWidth="1"/>
    <col min="4614" max="4614" width="1.7109375" style="19" customWidth="1"/>
    <col min="4615" max="4864" width="15.7109375" style="19"/>
    <col min="4865" max="4865" width="3.42578125" style="19" customWidth="1"/>
    <col min="4866" max="4866" width="18.5703125" style="19" customWidth="1"/>
    <col min="4867" max="4867" width="95.5703125" style="19" customWidth="1"/>
    <col min="4868" max="4868" width="15.28515625" style="19" customWidth="1"/>
    <col min="4869" max="4869" width="2.7109375" style="19" customWidth="1"/>
    <col min="4870" max="4870" width="1.7109375" style="19" customWidth="1"/>
    <col min="4871" max="5120" width="15.7109375" style="19"/>
    <col min="5121" max="5121" width="3.42578125" style="19" customWidth="1"/>
    <col min="5122" max="5122" width="18.5703125" style="19" customWidth="1"/>
    <col min="5123" max="5123" width="95.5703125" style="19" customWidth="1"/>
    <col min="5124" max="5124" width="15.28515625" style="19" customWidth="1"/>
    <col min="5125" max="5125" width="2.7109375" style="19" customWidth="1"/>
    <col min="5126" max="5126" width="1.7109375" style="19" customWidth="1"/>
    <col min="5127" max="5376" width="15.7109375" style="19"/>
    <col min="5377" max="5377" width="3.42578125" style="19" customWidth="1"/>
    <col min="5378" max="5378" width="18.5703125" style="19" customWidth="1"/>
    <col min="5379" max="5379" width="95.5703125" style="19" customWidth="1"/>
    <col min="5380" max="5380" width="15.28515625" style="19" customWidth="1"/>
    <col min="5381" max="5381" width="2.7109375" style="19" customWidth="1"/>
    <col min="5382" max="5382" width="1.7109375" style="19" customWidth="1"/>
    <col min="5383" max="5632" width="15.7109375" style="19"/>
    <col min="5633" max="5633" width="3.42578125" style="19" customWidth="1"/>
    <col min="5634" max="5634" width="18.5703125" style="19" customWidth="1"/>
    <col min="5635" max="5635" width="95.5703125" style="19" customWidth="1"/>
    <col min="5636" max="5636" width="15.28515625" style="19" customWidth="1"/>
    <col min="5637" max="5637" width="2.7109375" style="19" customWidth="1"/>
    <col min="5638" max="5638" width="1.7109375" style="19" customWidth="1"/>
    <col min="5639" max="5888" width="15.7109375" style="19"/>
    <col min="5889" max="5889" width="3.42578125" style="19" customWidth="1"/>
    <col min="5890" max="5890" width="18.5703125" style="19" customWidth="1"/>
    <col min="5891" max="5891" width="95.5703125" style="19" customWidth="1"/>
    <col min="5892" max="5892" width="15.28515625" style="19" customWidth="1"/>
    <col min="5893" max="5893" width="2.7109375" style="19" customWidth="1"/>
    <col min="5894" max="5894" width="1.7109375" style="19" customWidth="1"/>
    <col min="5895" max="6144" width="15.7109375" style="19"/>
    <col min="6145" max="6145" width="3.42578125" style="19" customWidth="1"/>
    <col min="6146" max="6146" width="18.5703125" style="19" customWidth="1"/>
    <col min="6147" max="6147" width="95.5703125" style="19" customWidth="1"/>
    <col min="6148" max="6148" width="15.28515625" style="19" customWidth="1"/>
    <col min="6149" max="6149" width="2.7109375" style="19" customWidth="1"/>
    <col min="6150" max="6150" width="1.7109375" style="19" customWidth="1"/>
    <col min="6151" max="6400" width="15.7109375" style="19"/>
    <col min="6401" max="6401" width="3.42578125" style="19" customWidth="1"/>
    <col min="6402" max="6402" width="18.5703125" style="19" customWidth="1"/>
    <col min="6403" max="6403" width="95.5703125" style="19" customWidth="1"/>
    <col min="6404" max="6404" width="15.28515625" style="19" customWidth="1"/>
    <col min="6405" max="6405" width="2.7109375" style="19" customWidth="1"/>
    <col min="6406" max="6406" width="1.7109375" style="19" customWidth="1"/>
    <col min="6407" max="6656" width="15.7109375" style="19"/>
    <col min="6657" max="6657" width="3.42578125" style="19" customWidth="1"/>
    <col min="6658" max="6658" width="18.5703125" style="19" customWidth="1"/>
    <col min="6659" max="6659" width="95.5703125" style="19" customWidth="1"/>
    <col min="6660" max="6660" width="15.28515625" style="19" customWidth="1"/>
    <col min="6661" max="6661" width="2.7109375" style="19" customWidth="1"/>
    <col min="6662" max="6662" width="1.7109375" style="19" customWidth="1"/>
    <col min="6663" max="6912" width="15.7109375" style="19"/>
    <col min="6913" max="6913" width="3.42578125" style="19" customWidth="1"/>
    <col min="6914" max="6914" width="18.5703125" style="19" customWidth="1"/>
    <col min="6915" max="6915" width="95.5703125" style="19" customWidth="1"/>
    <col min="6916" max="6916" width="15.28515625" style="19" customWidth="1"/>
    <col min="6917" max="6917" width="2.7109375" style="19" customWidth="1"/>
    <col min="6918" max="6918" width="1.7109375" style="19" customWidth="1"/>
    <col min="6919" max="7168" width="15.7109375" style="19"/>
    <col min="7169" max="7169" width="3.42578125" style="19" customWidth="1"/>
    <col min="7170" max="7170" width="18.5703125" style="19" customWidth="1"/>
    <col min="7171" max="7171" width="95.5703125" style="19" customWidth="1"/>
    <col min="7172" max="7172" width="15.28515625" style="19" customWidth="1"/>
    <col min="7173" max="7173" width="2.7109375" style="19" customWidth="1"/>
    <col min="7174" max="7174" width="1.7109375" style="19" customWidth="1"/>
    <col min="7175" max="7424" width="15.7109375" style="19"/>
    <col min="7425" max="7425" width="3.42578125" style="19" customWidth="1"/>
    <col min="7426" max="7426" width="18.5703125" style="19" customWidth="1"/>
    <col min="7427" max="7427" width="95.5703125" style="19" customWidth="1"/>
    <col min="7428" max="7428" width="15.28515625" style="19" customWidth="1"/>
    <col min="7429" max="7429" width="2.7109375" style="19" customWidth="1"/>
    <col min="7430" max="7430" width="1.7109375" style="19" customWidth="1"/>
    <col min="7431" max="7680" width="15.7109375" style="19"/>
    <col min="7681" max="7681" width="3.42578125" style="19" customWidth="1"/>
    <col min="7682" max="7682" width="18.5703125" style="19" customWidth="1"/>
    <col min="7683" max="7683" width="95.5703125" style="19" customWidth="1"/>
    <col min="7684" max="7684" width="15.28515625" style="19" customWidth="1"/>
    <col min="7685" max="7685" width="2.7109375" style="19" customWidth="1"/>
    <col min="7686" max="7686" width="1.7109375" style="19" customWidth="1"/>
    <col min="7687" max="7936" width="15.7109375" style="19"/>
    <col min="7937" max="7937" width="3.42578125" style="19" customWidth="1"/>
    <col min="7938" max="7938" width="18.5703125" style="19" customWidth="1"/>
    <col min="7939" max="7939" width="95.5703125" style="19" customWidth="1"/>
    <col min="7940" max="7940" width="15.28515625" style="19" customWidth="1"/>
    <col min="7941" max="7941" width="2.7109375" style="19" customWidth="1"/>
    <col min="7942" max="7942" width="1.7109375" style="19" customWidth="1"/>
    <col min="7943" max="8192" width="15.7109375" style="19"/>
    <col min="8193" max="8193" width="3.42578125" style="19" customWidth="1"/>
    <col min="8194" max="8194" width="18.5703125" style="19" customWidth="1"/>
    <col min="8195" max="8195" width="95.5703125" style="19" customWidth="1"/>
    <col min="8196" max="8196" width="15.28515625" style="19" customWidth="1"/>
    <col min="8197" max="8197" width="2.7109375" style="19" customWidth="1"/>
    <col min="8198" max="8198" width="1.7109375" style="19" customWidth="1"/>
    <col min="8199" max="8448" width="15.7109375" style="19"/>
    <col min="8449" max="8449" width="3.42578125" style="19" customWidth="1"/>
    <col min="8450" max="8450" width="18.5703125" style="19" customWidth="1"/>
    <col min="8451" max="8451" width="95.5703125" style="19" customWidth="1"/>
    <col min="8452" max="8452" width="15.28515625" style="19" customWidth="1"/>
    <col min="8453" max="8453" width="2.7109375" style="19" customWidth="1"/>
    <col min="8454" max="8454" width="1.7109375" style="19" customWidth="1"/>
    <col min="8455" max="8704" width="15.7109375" style="19"/>
    <col min="8705" max="8705" width="3.42578125" style="19" customWidth="1"/>
    <col min="8706" max="8706" width="18.5703125" style="19" customWidth="1"/>
    <col min="8707" max="8707" width="95.5703125" style="19" customWidth="1"/>
    <col min="8708" max="8708" width="15.28515625" style="19" customWidth="1"/>
    <col min="8709" max="8709" width="2.7109375" style="19" customWidth="1"/>
    <col min="8710" max="8710" width="1.7109375" style="19" customWidth="1"/>
    <col min="8711" max="8960" width="15.7109375" style="19"/>
    <col min="8961" max="8961" width="3.42578125" style="19" customWidth="1"/>
    <col min="8962" max="8962" width="18.5703125" style="19" customWidth="1"/>
    <col min="8963" max="8963" width="95.5703125" style="19" customWidth="1"/>
    <col min="8964" max="8964" width="15.28515625" style="19" customWidth="1"/>
    <col min="8965" max="8965" width="2.7109375" style="19" customWidth="1"/>
    <col min="8966" max="8966" width="1.7109375" style="19" customWidth="1"/>
    <col min="8967" max="9216" width="15.7109375" style="19"/>
    <col min="9217" max="9217" width="3.42578125" style="19" customWidth="1"/>
    <col min="9218" max="9218" width="18.5703125" style="19" customWidth="1"/>
    <col min="9219" max="9219" width="95.5703125" style="19" customWidth="1"/>
    <col min="9220" max="9220" width="15.28515625" style="19" customWidth="1"/>
    <col min="9221" max="9221" width="2.7109375" style="19" customWidth="1"/>
    <col min="9222" max="9222" width="1.7109375" style="19" customWidth="1"/>
    <col min="9223" max="9472" width="15.7109375" style="19"/>
    <col min="9473" max="9473" width="3.42578125" style="19" customWidth="1"/>
    <col min="9474" max="9474" width="18.5703125" style="19" customWidth="1"/>
    <col min="9475" max="9475" width="95.5703125" style="19" customWidth="1"/>
    <col min="9476" max="9476" width="15.28515625" style="19" customWidth="1"/>
    <col min="9477" max="9477" width="2.7109375" style="19" customWidth="1"/>
    <col min="9478" max="9478" width="1.7109375" style="19" customWidth="1"/>
    <col min="9479" max="9728" width="15.7109375" style="19"/>
    <col min="9729" max="9729" width="3.42578125" style="19" customWidth="1"/>
    <col min="9730" max="9730" width="18.5703125" style="19" customWidth="1"/>
    <col min="9731" max="9731" width="95.5703125" style="19" customWidth="1"/>
    <col min="9732" max="9732" width="15.28515625" style="19" customWidth="1"/>
    <col min="9733" max="9733" width="2.7109375" style="19" customWidth="1"/>
    <col min="9734" max="9734" width="1.7109375" style="19" customWidth="1"/>
    <col min="9735" max="9984" width="15.7109375" style="19"/>
    <col min="9985" max="9985" width="3.42578125" style="19" customWidth="1"/>
    <col min="9986" max="9986" width="18.5703125" style="19" customWidth="1"/>
    <col min="9987" max="9987" width="95.5703125" style="19" customWidth="1"/>
    <col min="9988" max="9988" width="15.28515625" style="19" customWidth="1"/>
    <col min="9989" max="9989" width="2.7109375" style="19" customWidth="1"/>
    <col min="9990" max="9990" width="1.7109375" style="19" customWidth="1"/>
    <col min="9991" max="10240" width="15.7109375" style="19"/>
    <col min="10241" max="10241" width="3.42578125" style="19" customWidth="1"/>
    <col min="10242" max="10242" width="18.5703125" style="19" customWidth="1"/>
    <col min="10243" max="10243" width="95.5703125" style="19" customWidth="1"/>
    <col min="10244" max="10244" width="15.28515625" style="19" customWidth="1"/>
    <col min="10245" max="10245" width="2.7109375" style="19" customWidth="1"/>
    <col min="10246" max="10246" width="1.7109375" style="19" customWidth="1"/>
    <col min="10247" max="10496" width="15.7109375" style="19"/>
    <col min="10497" max="10497" width="3.42578125" style="19" customWidth="1"/>
    <col min="10498" max="10498" width="18.5703125" style="19" customWidth="1"/>
    <col min="10499" max="10499" width="95.5703125" style="19" customWidth="1"/>
    <col min="10500" max="10500" width="15.28515625" style="19" customWidth="1"/>
    <col min="10501" max="10501" width="2.7109375" style="19" customWidth="1"/>
    <col min="10502" max="10502" width="1.7109375" style="19" customWidth="1"/>
    <col min="10503" max="10752" width="15.7109375" style="19"/>
    <col min="10753" max="10753" width="3.42578125" style="19" customWidth="1"/>
    <col min="10754" max="10754" width="18.5703125" style="19" customWidth="1"/>
    <col min="10755" max="10755" width="95.5703125" style="19" customWidth="1"/>
    <col min="10756" max="10756" width="15.28515625" style="19" customWidth="1"/>
    <col min="10757" max="10757" width="2.7109375" style="19" customWidth="1"/>
    <col min="10758" max="10758" width="1.7109375" style="19" customWidth="1"/>
    <col min="10759" max="11008" width="15.7109375" style="19"/>
    <col min="11009" max="11009" width="3.42578125" style="19" customWidth="1"/>
    <col min="11010" max="11010" width="18.5703125" style="19" customWidth="1"/>
    <col min="11011" max="11011" width="95.5703125" style="19" customWidth="1"/>
    <col min="11012" max="11012" width="15.28515625" style="19" customWidth="1"/>
    <col min="11013" max="11013" width="2.7109375" style="19" customWidth="1"/>
    <col min="11014" max="11014" width="1.7109375" style="19" customWidth="1"/>
    <col min="11015" max="11264" width="15.7109375" style="19"/>
    <col min="11265" max="11265" width="3.42578125" style="19" customWidth="1"/>
    <col min="11266" max="11266" width="18.5703125" style="19" customWidth="1"/>
    <col min="11267" max="11267" width="95.5703125" style="19" customWidth="1"/>
    <col min="11268" max="11268" width="15.28515625" style="19" customWidth="1"/>
    <col min="11269" max="11269" width="2.7109375" style="19" customWidth="1"/>
    <col min="11270" max="11270" width="1.7109375" style="19" customWidth="1"/>
    <col min="11271" max="11520" width="15.7109375" style="19"/>
    <col min="11521" max="11521" width="3.42578125" style="19" customWidth="1"/>
    <col min="11522" max="11522" width="18.5703125" style="19" customWidth="1"/>
    <col min="11523" max="11523" width="95.5703125" style="19" customWidth="1"/>
    <col min="11524" max="11524" width="15.28515625" style="19" customWidth="1"/>
    <col min="11525" max="11525" width="2.7109375" style="19" customWidth="1"/>
    <col min="11526" max="11526" width="1.7109375" style="19" customWidth="1"/>
    <col min="11527" max="11776" width="15.7109375" style="19"/>
    <col min="11777" max="11777" width="3.42578125" style="19" customWidth="1"/>
    <col min="11778" max="11778" width="18.5703125" style="19" customWidth="1"/>
    <col min="11779" max="11779" width="95.5703125" style="19" customWidth="1"/>
    <col min="11780" max="11780" width="15.28515625" style="19" customWidth="1"/>
    <col min="11781" max="11781" width="2.7109375" style="19" customWidth="1"/>
    <col min="11782" max="11782" width="1.7109375" style="19" customWidth="1"/>
    <col min="11783" max="12032" width="15.7109375" style="19"/>
    <col min="12033" max="12033" width="3.42578125" style="19" customWidth="1"/>
    <col min="12034" max="12034" width="18.5703125" style="19" customWidth="1"/>
    <col min="12035" max="12035" width="95.5703125" style="19" customWidth="1"/>
    <col min="12036" max="12036" width="15.28515625" style="19" customWidth="1"/>
    <col min="12037" max="12037" width="2.7109375" style="19" customWidth="1"/>
    <col min="12038" max="12038" width="1.7109375" style="19" customWidth="1"/>
    <col min="12039" max="12288" width="15.7109375" style="19"/>
    <col min="12289" max="12289" width="3.42578125" style="19" customWidth="1"/>
    <col min="12290" max="12290" width="18.5703125" style="19" customWidth="1"/>
    <col min="12291" max="12291" width="95.5703125" style="19" customWidth="1"/>
    <col min="12292" max="12292" width="15.28515625" style="19" customWidth="1"/>
    <col min="12293" max="12293" width="2.7109375" style="19" customWidth="1"/>
    <col min="12294" max="12294" width="1.7109375" style="19" customWidth="1"/>
    <col min="12295" max="12544" width="15.7109375" style="19"/>
    <col min="12545" max="12545" width="3.42578125" style="19" customWidth="1"/>
    <col min="12546" max="12546" width="18.5703125" style="19" customWidth="1"/>
    <col min="12547" max="12547" width="95.5703125" style="19" customWidth="1"/>
    <col min="12548" max="12548" width="15.28515625" style="19" customWidth="1"/>
    <col min="12549" max="12549" width="2.7109375" style="19" customWidth="1"/>
    <col min="12550" max="12550" width="1.7109375" style="19" customWidth="1"/>
    <col min="12551" max="12800" width="15.7109375" style="19"/>
    <col min="12801" max="12801" width="3.42578125" style="19" customWidth="1"/>
    <col min="12802" max="12802" width="18.5703125" style="19" customWidth="1"/>
    <col min="12803" max="12803" width="95.5703125" style="19" customWidth="1"/>
    <col min="12804" max="12804" width="15.28515625" style="19" customWidth="1"/>
    <col min="12805" max="12805" width="2.7109375" style="19" customWidth="1"/>
    <col min="12806" max="12806" width="1.7109375" style="19" customWidth="1"/>
    <col min="12807" max="13056" width="15.7109375" style="19"/>
    <col min="13057" max="13057" width="3.42578125" style="19" customWidth="1"/>
    <col min="13058" max="13058" width="18.5703125" style="19" customWidth="1"/>
    <col min="13059" max="13059" width="95.5703125" style="19" customWidth="1"/>
    <col min="13060" max="13060" width="15.28515625" style="19" customWidth="1"/>
    <col min="13061" max="13061" width="2.7109375" style="19" customWidth="1"/>
    <col min="13062" max="13062" width="1.7109375" style="19" customWidth="1"/>
    <col min="13063" max="13312" width="15.7109375" style="19"/>
    <col min="13313" max="13313" width="3.42578125" style="19" customWidth="1"/>
    <col min="13314" max="13314" width="18.5703125" style="19" customWidth="1"/>
    <col min="13315" max="13315" width="95.5703125" style="19" customWidth="1"/>
    <col min="13316" max="13316" width="15.28515625" style="19" customWidth="1"/>
    <col min="13317" max="13317" width="2.7109375" style="19" customWidth="1"/>
    <col min="13318" max="13318" width="1.7109375" style="19" customWidth="1"/>
    <col min="13319" max="13568" width="15.7109375" style="19"/>
    <col min="13569" max="13569" width="3.42578125" style="19" customWidth="1"/>
    <col min="13570" max="13570" width="18.5703125" style="19" customWidth="1"/>
    <col min="13571" max="13571" width="95.5703125" style="19" customWidth="1"/>
    <col min="13572" max="13572" width="15.28515625" style="19" customWidth="1"/>
    <col min="13573" max="13573" width="2.7109375" style="19" customWidth="1"/>
    <col min="13574" max="13574" width="1.7109375" style="19" customWidth="1"/>
    <col min="13575" max="13824" width="15.7109375" style="19"/>
    <col min="13825" max="13825" width="3.42578125" style="19" customWidth="1"/>
    <col min="13826" max="13826" width="18.5703125" style="19" customWidth="1"/>
    <col min="13827" max="13827" width="95.5703125" style="19" customWidth="1"/>
    <col min="13828" max="13828" width="15.28515625" style="19" customWidth="1"/>
    <col min="13829" max="13829" width="2.7109375" style="19" customWidth="1"/>
    <col min="13830" max="13830" width="1.7109375" style="19" customWidth="1"/>
    <col min="13831" max="14080" width="15.7109375" style="19"/>
    <col min="14081" max="14081" width="3.42578125" style="19" customWidth="1"/>
    <col min="14082" max="14082" width="18.5703125" style="19" customWidth="1"/>
    <col min="14083" max="14083" width="95.5703125" style="19" customWidth="1"/>
    <col min="14084" max="14084" width="15.28515625" style="19" customWidth="1"/>
    <col min="14085" max="14085" width="2.7109375" style="19" customWidth="1"/>
    <col min="14086" max="14086" width="1.7109375" style="19" customWidth="1"/>
    <col min="14087" max="14336" width="15.7109375" style="19"/>
    <col min="14337" max="14337" width="3.42578125" style="19" customWidth="1"/>
    <col min="14338" max="14338" width="18.5703125" style="19" customWidth="1"/>
    <col min="14339" max="14339" width="95.5703125" style="19" customWidth="1"/>
    <col min="14340" max="14340" width="15.28515625" style="19" customWidth="1"/>
    <col min="14341" max="14341" width="2.7109375" style="19" customWidth="1"/>
    <col min="14342" max="14342" width="1.7109375" style="19" customWidth="1"/>
    <col min="14343" max="14592" width="15.7109375" style="19"/>
    <col min="14593" max="14593" width="3.42578125" style="19" customWidth="1"/>
    <col min="14594" max="14594" width="18.5703125" style="19" customWidth="1"/>
    <col min="14595" max="14595" width="95.5703125" style="19" customWidth="1"/>
    <col min="14596" max="14596" width="15.28515625" style="19" customWidth="1"/>
    <col min="14597" max="14597" width="2.7109375" style="19" customWidth="1"/>
    <col min="14598" max="14598" width="1.7109375" style="19" customWidth="1"/>
    <col min="14599" max="14848" width="15.7109375" style="19"/>
    <col min="14849" max="14849" width="3.42578125" style="19" customWidth="1"/>
    <col min="14850" max="14850" width="18.5703125" style="19" customWidth="1"/>
    <col min="14851" max="14851" width="95.5703125" style="19" customWidth="1"/>
    <col min="14852" max="14852" width="15.28515625" style="19" customWidth="1"/>
    <col min="14853" max="14853" width="2.7109375" style="19" customWidth="1"/>
    <col min="14854" max="14854" width="1.7109375" style="19" customWidth="1"/>
    <col min="14855" max="15104" width="15.7109375" style="19"/>
    <col min="15105" max="15105" width="3.42578125" style="19" customWidth="1"/>
    <col min="15106" max="15106" width="18.5703125" style="19" customWidth="1"/>
    <col min="15107" max="15107" width="95.5703125" style="19" customWidth="1"/>
    <col min="15108" max="15108" width="15.28515625" style="19" customWidth="1"/>
    <col min="15109" max="15109" width="2.7109375" style="19" customWidth="1"/>
    <col min="15110" max="15110" width="1.7109375" style="19" customWidth="1"/>
    <col min="15111" max="15360" width="15.7109375" style="19"/>
    <col min="15361" max="15361" width="3.42578125" style="19" customWidth="1"/>
    <col min="15362" max="15362" width="18.5703125" style="19" customWidth="1"/>
    <col min="15363" max="15363" width="95.5703125" style="19" customWidth="1"/>
    <col min="15364" max="15364" width="15.28515625" style="19" customWidth="1"/>
    <col min="15365" max="15365" width="2.7109375" style="19" customWidth="1"/>
    <col min="15366" max="15366" width="1.7109375" style="19" customWidth="1"/>
    <col min="15367" max="15616" width="15.7109375" style="19"/>
    <col min="15617" max="15617" width="3.42578125" style="19" customWidth="1"/>
    <col min="15618" max="15618" width="18.5703125" style="19" customWidth="1"/>
    <col min="15619" max="15619" width="95.5703125" style="19" customWidth="1"/>
    <col min="15620" max="15620" width="15.28515625" style="19" customWidth="1"/>
    <col min="15621" max="15621" width="2.7109375" style="19" customWidth="1"/>
    <col min="15622" max="15622" width="1.7109375" style="19" customWidth="1"/>
    <col min="15623" max="15872" width="15.7109375" style="19"/>
    <col min="15873" max="15873" width="3.42578125" style="19" customWidth="1"/>
    <col min="15874" max="15874" width="18.5703125" style="19" customWidth="1"/>
    <col min="15875" max="15875" width="95.5703125" style="19" customWidth="1"/>
    <col min="15876" max="15876" width="15.28515625" style="19" customWidth="1"/>
    <col min="15877" max="15877" width="2.7109375" style="19" customWidth="1"/>
    <col min="15878" max="15878" width="1.7109375" style="19" customWidth="1"/>
    <col min="15879" max="16128" width="15.7109375" style="19"/>
    <col min="16129" max="16129" width="3.42578125" style="19" customWidth="1"/>
    <col min="16130" max="16130" width="18.5703125" style="19" customWidth="1"/>
    <col min="16131" max="16131" width="95.5703125" style="19" customWidth="1"/>
    <col min="16132" max="16132" width="15.28515625" style="19" customWidth="1"/>
    <col min="16133" max="16133" width="2.7109375" style="19" customWidth="1"/>
    <col min="16134" max="16134" width="1.7109375" style="19" customWidth="1"/>
    <col min="16135" max="16384" width="15.7109375" style="19"/>
  </cols>
  <sheetData>
    <row r="1" spans="2:4" ht="12" customHeight="1" x14ac:dyDescent="0.25"/>
    <row r="2" spans="2:4" ht="12" customHeight="1" x14ac:dyDescent="0.25"/>
    <row r="3" spans="2:4" ht="12" customHeight="1" x14ac:dyDescent="0.25"/>
    <row r="4" spans="2:4" ht="15.75" customHeight="1" x14ac:dyDescent="0.25">
      <c r="B4" s="236"/>
      <c r="C4" s="237"/>
    </row>
    <row r="5" spans="2:4" ht="191.25" customHeight="1" x14ac:dyDescent="0.5">
      <c r="B5" s="238"/>
      <c r="C5" s="488" t="s">
        <v>3159</v>
      </c>
      <c r="D5" s="488"/>
    </row>
    <row r="6" spans="2:4" ht="191.25" customHeight="1" x14ac:dyDescent="0.25">
      <c r="B6" s="238"/>
      <c r="C6" s="239" t="s">
        <v>3627</v>
      </c>
      <c r="D6" s="240"/>
    </row>
    <row r="7" spans="2:4" ht="124.5" customHeight="1" x14ac:dyDescent="0.25">
      <c r="C7" s="241"/>
    </row>
    <row r="8" spans="2:4" ht="27.75" customHeight="1" x14ac:dyDescent="0.25">
      <c r="B8" s="242"/>
      <c r="C8" s="243"/>
    </row>
    <row r="9" spans="2:4" ht="27.75" customHeight="1" x14ac:dyDescent="0.25">
      <c r="C9" s="243"/>
    </row>
    <row r="37" ht="2.25" customHeight="1" x14ac:dyDescent="0.25"/>
  </sheetData>
  <mergeCells count="1">
    <mergeCell ref="C5:D5"/>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A0815-9182-41EE-AE22-E0D2209224F3}">
  <sheetPr codeName="Sheet23">
    <tabColor rgb="FF243386"/>
    <pageSetUpPr fitToPage="1"/>
  </sheetPr>
  <dimension ref="A1:E57"/>
  <sheetViews>
    <sheetView tabSelected="1" view="pageBreakPreview" zoomScale="85" zoomScaleNormal="85" zoomScaleSheetLayoutView="85" workbookViewId="0">
      <selection activeCell="D8" sqref="D8"/>
    </sheetView>
  </sheetViews>
  <sheetFormatPr defaultColWidth="15.7109375" defaultRowHeight="15.75" x14ac:dyDescent="0.25"/>
  <cols>
    <col min="1" max="1" width="3.42578125" style="19" customWidth="1"/>
    <col min="2" max="2" width="33.5703125" style="248" bestFit="1" customWidth="1"/>
    <col min="3" max="3" width="1.5703125" style="249" customWidth="1"/>
    <col min="4" max="4" width="71" style="248" customWidth="1"/>
    <col min="5" max="6" width="23.5703125" style="248" customWidth="1"/>
    <col min="7" max="7" width="1.7109375" style="248" customWidth="1"/>
    <col min="8" max="8" width="15.7109375" style="248"/>
    <col min="9" max="9" width="6.28515625" style="248" customWidth="1"/>
    <col min="10" max="16384" width="15.7109375" style="248"/>
  </cols>
  <sheetData>
    <row r="1" spans="1:4" s="19" customFormat="1" ht="12" customHeight="1" x14ac:dyDescent="0.25">
      <c r="C1" s="244"/>
    </row>
    <row r="2" spans="1:4" s="19" customFormat="1" ht="12" customHeight="1" x14ac:dyDescent="0.25">
      <c r="C2" s="244"/>
    </row>
    <row r="3" spans="1:4" s="19" customFormat="1" ht="12" customHeight="1" x14ac:dyDescent="0.25">
      <c r="C3" s="244"/>
    </row>
    <row r="4" spans="1:4" s="19" customFormat="1" ht="15.75" customHeight="1" x14ac:dyDescent="0.25">
      <c r="C4" s="244"/>
    </row>
    <row r="5" spans="1:4" s="19" customFormat="1" ht="24" customHeight="1" x14ac:dyDescent="0.4">
      <c r="B5" s="489" t="s">
        <v>3160</v>
      </c>
      <c r="C5" s="489"/>
      <c r="D5" s="489"/>
    </row>
    <row r="6" spans="1:4" s="19" customFormat="1" ht="6" customHeight="1" x14ac:dyDescent="0.25">
      <c r="C6" s="244"/>
    </row>
    <row r="7" spans="1:4" s="19" customFormat="1" ht="15.75" customHeight="1" x14ac:dyDescent="0.25">
      <c r="B7" s="245" t="s">
        <v>3161</v>
      </c>
      <c r="C7" s="246"/>
      <c r="D7" s="247" t="s">
        <v>3628</v>
      </c>
    </row>
    <row r="8" spans="1:4" ht="11.25" customHeight="1" x14ac:dyDescent="0.25">
      <c r="A8" s="248"/>
    </row>
    <row r="10" spans="1:4" x14ac:dyDescent="0.25">
      <c r="A10" s="248"/>
      <c r="B10" s="250" t="s">
        <v>3162</v>
      </c>
    </row>
    <row r="11" spans="1:4" x14ac:dyDescent="0.25">
      <c r="A11" s="248"/>
      <c r="B11" s="249" t="s">
        <v>3163</v>
      </c>
      <c r="D11" s="249"/>
    </row>
    <row r="12" spans="1:4" x14ac:dyDescent="0.25">
      <c r="A12" s="248"/>
      <c r="B12" s="251" t="s">
        <v>3164</v>
      </c>
      <c r="D12" s="252" t="s">
        <v>3163</v>
      </c>
    </row>
    <row r="13" spans="1:4" x14ac:dyDescent="0.25">
      <c r="A13" s="248"/>
      <c r="B13" s="251"/>
    </row>
    <row r="14" spans="1:4" x14ac:dyDescent="0.25">
      <c r="A14" s="248"/>
      <c r="B14" s="249" t="s">
        <v>3165</v>
      </c>
    </row>
    <row r="15" spans="1:4" x14ac:dyDescent="0.25">
      <c r="A15" s="248"/>
      <c r="B15" s="251" t="s">
        <v>3166</v>
      </c>
      <c r="D15" s="252" t="s">
        <v>3167</v>
      </c>
    </row>
    <row r="16" spans="1:4" x14ac:dyDescent="0.25">
      <c r="A16" s="248"/>
      <c r="B16" s="251" t="s">
        <v>3168</v>
      </c>
      <c r="D16" s="252" t="s">
        <v>3169</v>
      </c>
    </row>
    <row r="17" spans="2:4" s="248" customFormat="1" x14ac:dyDescent="0.25">
      <c r="B17" s="251" t="s">
        <v>3170</v>
      </c>
      <c r="C17" s="249"/>
      <c r="D17" s="252" t="s">
        <v>3171</v>
      </c>
    </row>
    <row r="18" spans="2:4" s="248" customFormat="1" x14ac:dyDescent="0.25">
      <c r="B18" s="251" t="s">
        <v>3172</v>
      </c>
      <c r="C18" s="249"/>
      <c r="D18" s="252" t="s">
        <v>3173</v>
      </c>
    </row>
    <row r="19" spans="2:4" s="248" customFormat="1" x14ac:dyDescent="0.25">
      <c r="B19" s="251" t="s">
        <v>3174</v>
      </c>
      <c r="C19" s="249"/>
      <c r="D19" s="252" t="s">
        <v>3175</v>
      </c>
    </row>
    <row r="20" spans="2:4" s="248" customFormat="1" x14ac:dyDescent="0.25">
      <c r="B20" s="251" t="s">
        <v>3176</v>
      </c>
      <c r="C20" s="249"/>
      <c r="D20" s="252" t="s">
        <v>3177</v>
      </c>
    </row>
    <row r="21" spans="2:4" s="248" customFormat="1" x14ac:dyDescent="0.25">
      <c r="B21" s="251"/>
      <c r="C21" s="249"/>
    </row>
    <row r="22" spans="2:4" s="248" customFormat="1" x14ac:dyDescent="0.25">
      <c r="B22" s="251" t="s">
        <v>3178</v>
      </c>
      <c r="C22" s="249"/>
      <c r="D22" s="252" t="s">
        <v>3179</v>
      </c>
    </row>
    <row r="23" spans="2:4" s="248" customFormat="1" x14ac:dyDescent="0.25">
      <c r="B23" s="251" t="s">
        <v>3180</v>
      </c>
      <c r="C23" s="249"/>
      <c r="D23" s="252" t="s">
        <v>3181</v>
      </c>
    </row>
    <row r="24" spans="2:4" s="248" customFormat="1" x14ac:dyDescent="0.25">
      <c r="B24" s="251" t="s">
        <v>3182</v>
      </c>
      <c r="C24" s="249"/>
      <c r="D24" s="252" t="s">
        <v>3183</v>
      </c>
    </row>
    <row r="25" spans="2:4" s="248" customFormat="1" x14ac:dyDescent="0.25">
      <c r="B25" s="251" t="s">
        <v>3184</v>
      </c>
      <c r="C25" s="249"/>
      <c r="D25" s="252" t="s">
        <v>3185</v>
      </c>
    </row>
    <row r="26" spans="2:4" s="248" customFormat="1" x14ac:dyDescent="0.25">
      <c r="B26" s="251" t="s">
        <v>3186</v>
      </c>
      <c r="C26" s="249"/>
      <c r="D26" s="252" t="s">
        <v>3187</v>
      </c>
    </row>
    <row r="27" spans="2:4" s="248" customFormat="1" x14ac:dyDescent="0.25">
      <c r="B27" s="251" t="s">
        <v>3188</v>
      </c>
      <c r="C27" s="249"/>
      <c r="D27" s="252" t="s">
        <v>3189</v>
      </c>
    </row>
    <row r="28" spans="2:4" s="248" customFormat="1" x14ac:dyDescent="0.25">
      <c r="B28" s="251" t="s">
        <v>3190</v>
      </c>
      <c r="C28" s="249"/>
      <c r="D28" s="252" t="s">
        <v>3191</v>
      </c>
    </row>
    <row r="29" spans="2:4" s="248" customFormat="1" x14ac:dyDescent="0.25">
      <c r="B29" s="251" t="s">
        <v>3192</v>
      </c>
      <c r="C29" s="249"/>
      <c r="D29" s="252" t="s">
        <v>3193</v>
      </c>
    </row>
    <row r="30" spans="2:4" s="248" customFormat="1" x14ac:dyDescent="0.25">
      <c r="B30" s="251" t="s">
        <v>3194</v>
      </c>
      <c r="C30" s="249"/>
      <c r="D30" s="252" t="s">
        <v>3195</v>
      </c>
    </row>
    <row r="31" spans="2:4" s="248" customFormat="1" x14ac:dyDescent="0.25">
      <c r="B31" s="251" t="s">
        <v>3196</v>
      </c>
      <c r="C31" s="249"/>
      <c r="D31" s="252" t="s">
        <v>3197</v>
      </c>
    </row>
    <row r="32" spans="2:4" s="248" customFormat="1" x14ac:dyDescent="0.25">
      <c r="B32" s="251" t="s">
        <v>3198</v>
      </c>
      <c r="C32" s="249"/>
      <c r="D32" s="252" t="s">
        <v>3199</v>
      </c>
    </row>
    <row r="33" spans="2:5" s="248" customFormat="1" x14ac:dyDescent="0.25">
      <c r="B33" s="251" t="s">
        <v>3200</v>
      </c>
      <c r="C33" s="249"/>
      <c r="D33" s="252" t="s">
        <v>3201</v>
      </c>
    </row>
    <row r="34" spans="2:5" s="248" customFormat="1" x14ac:dyDescent="0.25">
      <c r="B34" s="251" t="s">
        <v>3202</v>
      </c>
      <c r="C34" s="249"/>
      <c r="D34" s="252" t="s">
        <v>3203</v>
      </c>
    </row>
    <row r="35" spans="2:5" s="248" customFormat="1" x14ac:dyDescent="0.25">
      <c r="B35" s="251" t="s">
        <v>3204</v>
      </c>
      <c r="C35" s="249"/>
      <c r="D35" s="252" t="s">
        <v>3205</v>
      </c>
    </row>
    <row r="36" spans="2:5" s="248" customFormat="1" x14ac:dyDescent="0.25">
      <c r="B36" s="251" t="s">
        <v>3206</v>
      </c>
      <c r="C36" s="249"/>
      <c r="D36" s="252" t="s">
        <v>3207</v>
      </c>
    </row>
    <row r="37" spans="2:5" s="248" customFormat="1" x14ac:dyDescent="0.25">
      <c r="B37" s="251" t="s">
        <v>3208</v>
      </c>
      <c r="C37" s="249"/>
      <c r="D37" s="252" t="s">
        <v>3209</v>
      </c>
    </row>
    <row r="38" spans="2:5" s="248" customFormat="1" x14ac:dyDescent="0.25">
      <c r="B38" s="251" t="s">
        <v>3210</v>
      </c>
      <c r="C38" s="249"/>
      <c r="D38" s="252" t="s">
        <v>3211</v>
      </c>
    </row>
    <row r="39" spans="2:5" s="248" customFormat="1" x14ac:dyDescent="0.25">
      <c r="B39" s="251" t="s">
        <v>3212</v>
      </c>
      <c r="C39" s="249"/>
      <c r="D39" s="252" t="s">
        <v>3213</v>
      </c>
    </row>
    <row r="40" spans="2:5" s="248" customFormat="1" x14ac:dyDescent="0.25">
      <c r="B40" s="251"/>
      <c r="C40" s="249"/>
      <c r="D40" s="252"/>
    </row>
    <row r="41" spans="2:5" s="248" customFormat="1" x14ac:dyDescent="0.25">
      <c r="B41" s="251"/>
      <c r="C41" s="249"/>
      <c r="D41" s="253"/>
    </row>
    <row r="42" spans="2:5" s="248" customFormat="1" x14ac:dyDescent="0.25">
      <c r="B42" s="251"/>
      <c r="C42" s="249"/>
      <c r="D42" s="252"/>
    </row>
    <row r="43" spans="2:5" s="248" customFormat="1" ht="17.25" x14ac:dyDescent="0.3">
      <c r="B43" s="250" t="s">
        <v>3214</v>
      </c>
      <c r="C43" s="249"/>
      <c r="D43" s="254"/>
      <c r="E43" s="249"/>
    </row>
    <row r="44" spans="2:5" s="248" customFormat="1" x14ac:dyDescent="0.25">
      <c r="B44" s="249" t="s">
        <v>3164</v>
      </c>
      <c r="C44" s="249"/>
      <c r="D44" s="255" t="s">
        <v>3163</v>
      </c>
      <c r="E44" s="249"/>
    </row>
    <row r="45" spans="2:5" s="248" customFormat="1" x14ac:dyDescent="0.25">
      <c r="B45" s="249" t="s">
        <v>3215</v>
      </c>
      <c r="C45" s="249"/>
      <c r="D45" s="255" t="s">
        <v>3216</v>
      </c>
      <c r="E45" s="249"/>
    </row>
    <row r="46" spans="2:5" s="248" customFormat="1" x14ac:dyDescent="0.25">
      <c r="B46" s="249" t="s">
        <v>3217</v>
      </c>
      <c r="C46" s="249"/>
      <c r="D46" s="255" t="s">
        <v>3218</v>
      </c>
      <c r="E46" s="249"/>
    </row>
    <row r="47" spans="2:5" s="248" customFormat="1" x14ac:dyDescent="0.25">
      <c r="B47" s="249" t="s">
        <v>3219</v>
      </c>
      <c r="C47" s="249"/>
      <c r="D47" s="255" t="s">
        <v>3220</v>
      </c>
      <c r="E47" s="249"/>
    </row>
    <row r="48" spans="2:5" s="248" customFormat="1" x14ac:dyDescent="0.25">
      <c r="B48" s="249" t="s">
        <v>3221</v>
      </c>
      <c r="C48" s="249"/>
      <c r="D48" s="255" t="s">
        <v>3222</v>
      </c>
      <c r="E48" s="249"/>
    </row>
    <row r="49" spans="2:5" s="248" customFormat="1" x14ac:dyDescent="0.25">
      <c r="B49" s="249" t="s">
        <v>3223</v>
      </c>
      <c r="C49" s="249"/>
      <c r="D49" s="255" t="s">
        <v>3224</v>
      </c>
      <c r="E49" s="249"/>
    </row>
    <row r="50" spans="2:5" s="248" customFormat="1" x14ac:dyDescent="0.25">
      <c r="B50" s="249" t="s">
        <v>3225</v>
      </c>
      <c r="C50" s="249"/>
      <c r="D50" s="255" t="s">
        <v>3226</v>
      </c>
      <c r="E50" s="249"/>
    </row>
    <row r="51" spans="2:5" s="248" customFormat="1" x14ac:dyDescent="0.25">
      <c r="C51" s="249"/>
      <c r="E51" s="249"/>
    </row>
    <row r="52" spans="2:5" s="248" customFormat="1" x14ac:dyDescent="0.25">
      <c r="C52" s="249"/>
      <c r="E52" s="249"/>
    </row>
    <row r="53" spans="2:5" s="248" customFormat="1" x14ac:dyDescent="0.25">
      <c r="B53" s="250" t="s">
        <v>3227</v>
      </c>
      <c r="C53" s="249"/>
      <c r="E53" s="249"/>
    </row>
    <row r="54" spans="2:5" s="248" customFormat="1" x14ac:dyDescent="0.25">
      <c r="B54" s="251" t="s">
        <v>3228</v>
      </c>
      <c r="C54" s="249"/>
      <c r="D54" s="252" t="s">
        <v>3229</v>
      </c>
      <c r="E54" s="249"/>
    </row>
    <row r="55" spans="2:5" s="248" customFormat="1" x14ac:dyDescent="0.25">
      <c r="B55" s="251" t="s">
        <v>3230</v>
      </c>
      <c r="C55" s="249"/>
      <c r="D55" s="252" t="s">
        <v>3229</v>
      </c>
      <c r="E55" s="249"/>
    </row>
    <row r="56" spans="2:5" s="248" customFormat="1" x14ac:dyDescent="0.25">
      <c r="B56" s="251" t="s">
        <v>3231</v>
      </c>
      <c r="C56" s="249"/>
      <c r="D56" s="252" t="s">
        <v>3232</v>
      </c>
    </row>
    <row r="57" spans="2:5" s="248" customFormat="1" x14ac:dyDescent="0.25">
      <c r="C57" s="249"/>
    </row>
  </sheetData>
  <mergeCells count="1">
    <mergeCell ref="B5:D5"/>
  </mergeCells>
  <hyperlinks>
    <hyperlink ref="D12" location="'Tabel A - General Issuer Detail'!A1" display="General Issuer Detail" xr:uid="{39BBCA9C-1EF0-44B2-A3BF-C5577B415B7F}"/>
    <hyperlink ref="D15" location="'G1-G4 - Cover pool inform.'!A1" display="General cover pool information " xr:uid="{E5BE058D-354A-4228-BDD5-7E93877B3A41}"/>
    <hyperlink ref="D16" location="'G1-G4 - Cover pool inform.'!B25" display="Outstanding CBs" xr:uid="{604350C7-B0B3-46FF-ADBA-E12F4B0A78A6}"/>
    <hyperlink ref="D19" location="'G1-G4 - Cover pool inform.'!B61" display="Legal ALM (balance principle) adherence" xr:uid="{C96F04E7-CF1F-4FF5-91D1-86CC40D05717}"/>
    <hyperlink ref="D20" location="'G1-G4 - Cover pool inform.'!B70" display="Additional characteristics of ALM business model for issued CBs" xr:uid="{CEA5E3FC-1E17-431F-BD75-D847C82F2196}"/>
    <hyperlink ref="D22" location="'Table 1-3 - Lending'!B7" display="Number of loans by property category" xr:uid="{17AE1F94-6406-4DA4-A486-ABFE46456B98}"/>
    <hyperlink ref="D23" location="'Table 1-3 - Lending'!B16" display="Lending by property category, DKKbn" xr:uid="{ADF08774-1393-4D20-9EE7-5311759D09D3}"/>
    <hyperlink ref="D24" location="'Table 1-3 - Lending'!B23" display="Lending, by loan size, DKKbn" xr:uid="{1659F018-D8EA-4F0F-A830-480A8DE4DCAD}"/>
    <hyperlink ref="D25" location="'Table 4 - LTV'!B7" display="Lending, by-loan to-value (LTV), current property value, DKKbn" xr:uid="{04685C8C-D827-4345-94F0-0AE774E97FE2}"/>
    <hyperlink ref="D26" location="'Table 4 - LTV'!B29" display="Lending, by-loan to-value (LTV), current property value, Per cent" xr:uid="{292509DF-ABC6-4919-AAF0-489113D4A007}"/>
    <hyperlink ref="D27" location="'Table 4 - LTV'!B51" display="Lending, by-loan to-value (LTV), current property value, DKKbn (&quot;Sidste krone&quot;)" xr:uid="{ACAE487B-E2A0-4342-B7A3-68731025A732}"/>
    <hyperlink ref="D28" location="'Table 4 - LTV'!B73" display="Lending, by-loan to-value (LTV), current property value, Per cent (&quot;Sidste krone&quot;)" xr:uid="{098B7DB0-5E95-4706-BEF7-053D673076F5}"/>
    <hyperlink ref="D29" location="'Table 5 - Lending by region'!B7" display="Lending by region, DKKbn" xr:uid="{FA3A20E5-B8AF-49D7-8638-7F29DD2432E0}"/>
    <hyperlink ref="D30" location="'Table 6-8 - Lending by loantype'!B6" display="Lending by loan type - IO Loans, DKKbn" xr:uid="{5800F2D0-2E49-443D-9B67-17CAC98D2CCE}"/>
    <hyperlink ref="D31" location="'Table 6-8 - Lending by loantype'!B23" display="Lending by loan type - Repayment Loans / Amortizing Loans, DKKbn" xr:uid="{9C7F06EF-7D12-40FD-92B6-2D7DAEABCAB8}"/>
    <hyperlink ref="D32" location="'Table 6-8 - Lending by loantype'!B40" display="Lending by loan type - All loans, DKKbn" xr:uid="{0B9662D0-3B5F-4006-BC6F-086F88771371}"/>
    <hyperlink ref="D33" location="'Table 9-11 - Lending'!B6" display="Lending by Seasoning, DKKbn (Seasoning defined by duration of customer relationship)" xr:uid="{11AFF55B-B081-4831-8FC5-5FC957B3A80D}"/>
    <hyperlink ref="D34" location="'Table 9-11 - Lending'!B20" display="Lending by remaining maturity, DKKbn" xr:uid="{388D0605-5C3B-4827-AC85-5C13A2AEFDCD}"/>
    <hyperlink ref="D35" location="'Table 9-11 - Lending'!B35" display="90 day Non-performing loans by property type, as percentage of instalments payments, %" xr:uid="{B2319A42-9DE8-49C9-8E0C-4611C9BFB507}"/>
    <hyperlink ref="D36" location="'Table 9-11 - Lending'!B45" display="90 day Non-performing loans by property type, as percentage of lending, %" xr:uid="{8198D16A-8428-4165-9697-83F8BE25E432}"/>
    <hyperlink ref="D37" location="'Table 9-11 - Lending'!B55" display="90 day Non-performing loans by property type, as percentage of lending, by continous LTV bracket, %" xr:uid="{1AF23787-3927-41A9-905A-704D65C07FA9}"/>
    <hyperlink ref="D38" location="'Table 9-11 - Lending'!B67" display="Realised losses (DKKm)" xr:uid="{6C69DFF7-B2E7-413B-A231-A219D437BDE7}"/>
    <hyperlink ref="D39" location="'Table 9-11 - Lending'!B76" display="Realised losses (%)" xr:uid="{1412B5C1-0C08-47DD-B14A-E3FE5D0EFFF3}"/>
    <hyperlink ref="D54" location="'X1- Key Concepts'!B8" display="Key Concepts Explanation" xr:uid="{03F9E65E-43FB-4897-993C-9D1B2E5FD616}"/>
    <hyperlink ref="D56" location="'X1- Key Concepts'!B7" display="General explanation" xr:uid="{2F19A1D7-CF2E-43A7-9C81-757BF28B306C}"/>
    <hyperlink ref="D44" location="'Tabel A - General Issuer Detail'!A1" display="General Issuer Detail" xr:uid="{F1906692-968C-489D-830B-ED603CDC7530}"/>
    <hyperlink ref="D45" location="'G1-G4 - Cover pool inform.'!A1" display="Cover pool information" xr:uid="{9BE17C3D-FDE6-46D6-8A99-E5B9F093198B}"/>
    <hyperlink ref="D46" location="'Table 1-3 - Lending'!A1" display="Lending" xr:uid="{AF0619EB-9D7D-494D-B6E6-6EDB4E5888AE}"/>
    <hyperlink ref="D47" location="'Table 4 - LTV'!A1" display="LTV" xr:uid="{507F1A72-33FA-4335-9EE8-B55ABFCC6FA2}"/>
    <hyperlink ref="D48" location="'Table 5 - Region - Ship type'!A1" display="Lending by region and ship type" xr:uid="{49EFF60E-67BA-4875-A7F1-A29D7B743649}"/>
    <hyperlink ref="D49" location="'Table 6-8 - Lending by loan'!A1" display="Lending by ship type" xr:uid="{A028B93B-0E6A-4881-BBDA-861211BC725E}"/>
    <hyperlink ref="D50" location="'Table 9-13 - Lending'!A1" display="Lending (Classification Societies, Size of Ships, NPL definition)" xr:uid="{1D76BFE4-A32D-4935-AE3D-0DEB5BEAE06D}"/>
    <hyperlink ref="D17" location="'G1-G4 - Cover pool inform.'!A1" display="Cover assets and maturity structure" xr:uid="{2111D290-22C2-4256-BEDD-89BB864187F7}"/>
    <hyperlink ref="D55" location="'X2 Key Concepts'!A1" display="Key Concepts Explanation" xr:uid="{F94268A0-E68F-4EB1-8576-7765A863E379}"/>
    <hyperlink ref="D18" location="'G1-G4 - Cover pool inform.'!A1" display="Interest and currency risk" xr:uid="{BEEB01F7-813B-42BE-BA6C-26C66B627130}"/>
  </hyperlinks>
  <pageMargins left="0.78740157480314965" right="0.59055118110236227" top="0.78740157480314965" bottom="0.78740157480314965" header="0" footer="0"/>
  <pageSetup paperSize="9" scale="5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4C3AB-7373-4F8C-A699-2F5FF9ECEFC5}">
  <sheetPr codeName="Sheet24">
    <tabColor rgb="FF243386"/>
    <pageSetUpPr fitToPage="1"/>
  </sheetPr>
  <dimension ref="B1:F46"/>
  <sheetViews>
    <sheetView zoomScale="85" zoomScaleNormal="85" workbookViewId="0">
      <selection activeCell="C49" sqref="C49"/>
    </sheetView>
  </sheetViews>
  <sheetFormatPr defaultColWidth="15.7109375" defaultRowHeight="15" x14ac:dyDescent="0.25"/>
  <cols>
    <col min="1" max="1" width="3.42578125" style="19" customWidth="1"/>
    <col min="2" max="2" width="68.42578125" style="19" bestFit="1" customWidth="1"/>
    <col min="3" max="6" width="15.5703125" style="19" bestFit="1" customWidth="1"/>
    <col min="7" max="7" width="5.28515625" style="19" customWidth="1"/>
    <col min="8" max="16384" width="15.7109375" style="19"/>
  </cols>
  <sheetData>
    <row r="1" spans="2:6" ht="12" customHeight="1" x14ac:dyDescent="0.25"/>
    <row r="2" spans="2:6" ht="12" customHeight="1" x14ac:dyDescent="0.25"/>
    <row r="3" spans="2:6" ht="12" customHeight="1" x14ac:dyDescent="0.25"/>
    <row r="4" spans="2:6" ht="36" customHeight="1" x14ac:dyDescent="0.25">
      <c r="B4" s="256" t="s">
        <v>3233</v>
      </c>
      <c r="C4" s="490"/>
      <c r="D4" s="490"/>
    </row>
    <row r="5" spans="2:6" ht="15.75" x14ac:dyDescent="0.25">
      <c r="B5" s="257" t="s">
        <v>3234</v>
      </c>
      <c r="C5" s="258"/>
      <c r="D5" s="258"/>
      <c r="E5" s="258"/>
      <c r="F5" s="258"/>
    </row>
    <row r="6" spans="2:6" ht="3.75" customHeight="1" x14ac:dyDescent="0.25">
      <c r="B6" s="259"/>
      <c r="C6" s="260"/>
      <c r="D6" s="260"/>
      <c r="E6" s="260"/>
      <c r="F6" s="260"/>
    </row>
    <row r="7" spans="2:6" ht="3" customHeight="1" x14ac:dyDescent="0.25">
      <c r="B7" s="259"/>
    </row>
    <row r="8" spans="2:6" ht="3.75" customHeight="1" x14ac:dyDescent="0.25"/>
    <row r="9" spans="2:6" x14ac:dyDescent="0.25">
      <c r="B9" s="261" t="s">
        <v>3235</v>
      </c>
      <c r="C9" s="262" t="s">
        <v>3621</v>
      </c>
      <c r="D9" s="262"/>
      <c r="E9" s="262"/>
      <c r="F9" s="262"/>
    </row>
    <row r="10" spans="2:6" x14ac:dyDescent="0.25">
      <c r="B10" s="263" t="s">
        <v>3236</v>
      </c>
      <c r="C10" s="264">
        <v>1949424.5677080841</v>
      </c>
      <c r="D10" s="265"/>
      <c r="E10" s="265"/>
      <c r="F10" s="265"/>
    </row>
    <row r="11" spans="2:6" x14ac:dyDescent="0.25">
      <c r="B11" s="263" t="s">
        <v>3237</v>
      </c>
      <c r="C11" s="264">
        <v>1452461.0890174399</v>
      </c>
      <c r="D11" s="265"/>
      <c r="E11" s="265"/>
      <c r="F11" s="265"/>
    </row>
    <row r="12" spans="2:6" x14ac:dyDescent="0.25">
      <c r="B12" s="266" t="s">
        <v>3238</v>
      </c>
      <c r="C12" s="267">
        <v>1452461.0890174399</v>
      </c>
      <c r="D12" s="268"/>
      <c r="E12" s="268"/>
      <c r="F12" s="268"/>
    </row>
    <row r="13" spans="2:6" x14ac:dyDescent="0.25">
      <c r="B13" s="269" t="s">
        <v>3239</v>
      </c>
      <c r="C13" s="270">
        <v>0.182</v>
      </c>
      <c r="D13" s="270"/>
      <c r="E13" s="270"/>
      <c r="F13" s="270"/>
    </row>
    <row r="14" spans="2:6" x14ac:dyDescent="0.25">
      <c r="B14" s="263" t="s">
        <v>3240</v>
      </c>
      <c r="C14" s="271">
        <v>0.215</v>
      </c>
      <c r="D14" s="271"/>
      <c r="E14" s="271"/>
      <c r="F14" s="271"/>
    </row>
    <row r="15" spans="2:6" x14ac:dyDescent="0.25">
      <c r="B15" s="263" t="s">
        <v>3241</v>
      </c>
      <c r="C15" s="264">
        <v>1420979.1242638198</v>
      </c>
      <c r="D15" s="265"/>
      <c r="E15" s="265"/>
      <c r="F15" s="265"/>
    </row>
    <row r="16" spans="2:6" x14ac:dyDescent="0.25">
      <c r="B16" s="263" t="s">
        <v>3242</v>
      </c>
      <c r="C16" s="264">
        <v>72913.859847660002</v>
      </c>
      <c r="D16" s="265"/>
      <c r="E16" s="265"/>
      <c r="F16" s="265"/>
    </row>
    <row r="17" spans="2:6" x14ac:dyDescent="0.25">
      <c r="B17" s="272" t="s">
        <v>3243</v>
      </c>
      <c r="C17" s="264">
        <v>643.23724786000059</v>
      </c>
      <c r="D17" s="265"/>
      <c r="E17" s="265"/>
      <c r="F17" s="265"/>
    </row>
    <row r="18" spans="2:6" x14ac:dyDescent="0.25">
      <c r="B18" s="273" t="s">
        <v>3244</v>
      </c>
      <c r="C18" s="274">
        <v>14442.808087945583</v>
      </c>
      <c r="D18" s="275"/>
      <c r="E18" s="275"/>
      <c r="F18" s="275"/>
    </row>
    <row r="19" spans="2:6" x14ac:dyDescent="0.25">
      <c r="B19" s="276" t="s">
        <v>3245</v>
      </c>
      <c r="C19" s="277">
        <v>281.99422863000007</v>
      </c>
      <c r="D19" s="275"/>
      <c r="E19" s="275"/>
      <c r="F19" s="275"/>
    </row>
    <row r="20" spans="2:6" x14ac:dyDescent="0.25">
      <c r="B20" s="263" t="s">
        <v>3246</v>
      </c>
      <c r="C20" s="264">
        <v>51.9772003</v>
      </c>
      <c r="D20" s="265"/>
      <c r="E20" s="265"/>
      <c r="F20" s="265"/>
    </row>
    <row r="21" spans="2:6" ht="9.75" customHeight="1" x14ac:dyDescent="0.25">
      <c r="B21" s="259"/>
      <c r="C21" s="260"/>
      <c r="D21" s="260"/>
      <c r="E21" s="260"/>
      <c r="F21" s="260"/>
    </row>
    <row r="22" spans="2:6" ht="15.75" x14ac:dyDescent="0.25">
      <c r="B22" s="278"/>
      <c r="C22" s="260"/>
      <c r="D22" s="260"/>
      <c r="E22" s="260"/>
      <c r="F22" s="260"/>
    </row>
    <row r="23" spans="2:6" x14ac:dyDescent="0.25">
      <c r="B23" s="279" t="s">
        <v>3247</v>
      </c>
      <c r="C23" s="280"/>
      <c r="D23" s="280"/>
      <c r="E23" s="280"/>
      <c r="F23" s="280"/>
    </row>
    <row r="24" spans="2:6" x14ac:dyDescent="0.25">
      <c r="B24" s="281" t="s">
        <v>3248</v>
      </c>
      <c r="C24" s="282">
        <v>1452.4610890174399</v>
      </c>
      <c r="D24" s="283"/>
      <c r="E24" s="283"/>
      <c r="F24" s="283"/>
    </row>
    <row r="25" spans="2:6" x14ac:dyDescent="0.25">
      <c r="B25" s="279" t="s">
        <v>3249</v>
      </c>
      <c r="C25" s="280"/>
      <c r="D25" s="280"/>
      <c r="E25" s="280"/>
      <c r="F25" s="280"/>
    </row>
    <row r="26" spans="2:6" ht="3" customHeight="1" x14ac:dyDescent="0.25">
      <c r="B26" s="284"/>
      <c r="C26" s="280"/>
      <c r="D26" s="280"/>
      <c r="E26" s="280"/>
      <c r="F26" s="280"/>
    </row>
    <row r="27" spans="2:6" x14ac:dyDescent="0.25">
      <c r="B27" s="266" t="s">
        <v>3250</v>
      </c>
      <c r="C27" s="272"/>
      <c r="D27" s="272"/>
      <c r="E27" s="272"/>
      <c r="F27" s="272"/>
    </row>
    <row r="28" spans="2:6" x14ac:dyDescent="0.25">
      <c r="B28" s="285" t="s">
        <v>3251</v>
      </c>
      <c r="C28" s="282">
        <v>2.5002416464219657</v>
      </c>
      <c r="D28" s="286"/>
      <c r="E28" s="286"/>
      <c r="F28" s="287"/>
    </row>
    <row r="29" spans="2:6" x14ac:dyDescent="0.25">
      <c r="B29" s="285" t="s">
        <v>3252</v>
      </c>
      <c r="C29" s="282">
        <v>33.960570857036679</v>
      </c>
      <c r="D29" s="287"/>
      <c r="E29" s="287"/>
      <c r="F29" s="287"/>
    </row>
    <row r="30" spans="2:6" x14ac:dyDescent="0.25">
      <c r="B30" s="285" t="s">
        <v>3253</v>
      </c>
      <c r="C30" s="282">
        <v>1416.0002765139814</v>
      </c>
      <c r="D30" s="287"/>
      <c r="E30" s="287"/>
      <c r="F30" s="287"/>
    </row>
    <row r="31" spans="2:6" x14ac:dyDescent="0.25">
      <c r="B31" s="266" t="s">
        <v>3254</v>
      </c>
      <c r="C31" s="288"/>
      <c r="D31" s="289"/>
      <c r="E31" s="289"/>
      <c r="F31" s="289"/>
    </row>
    <row r="32" spans="2:6" x14ac:dyDescent="0.25">
      <c r="B32" s="285" t="s">
        <v>3255</v>
      </c>
      <c r="C32" s="282">
        <v>1390.1379909139591</v>
      </c>
      <c r="D32" s="287"/>
      <c r="E32" s="287"/>
      <c r="F32" s="287"/>
    </row>
    <row r="33" spans="2:6" x14ac:dyDescent="0.25">
      <c r="B33" s="285" t="s">
        <v>3256</v>
      </c>
      <c r="C33" s="282">
        <v>30.761028344459724</v>
      </c>
      <c r="D33" s="287"/>
      <c r="E33" s="287"/>
      <c r="F33" s="287"/>
    </row>
    <row r="34" spans="2:6" x14ac:dyDescent="0.25">
      <c r="B34" s="285" t="s">
        <v>3257</v>
      </c>
      <c r="C34" s="282">
        <v>0</v>
      </c>
      <c r="D34" s="290"/>
      <c r="E34" s="290"/>
      <c r="F34" s="290"/>
    </row>
    <row r="35" spans="2:6" x14ac:dyDescent="0.25">
      <c r="B35" s="285" t="s">
        <v>3258</v>
      </c>
      <c r="C35" s="282">
        <v>31.562069759021213</v>
      </c>
      <c r="D35" s="290"/>
      <c r="E35" s="290"/>
      <c r="F35" s="290"/>
    </row>
    <row r="36" spans="2:6" x14ac:dyDescent="0.25">
      <c r="B36" s="266" t="s">
        <v>3259</v>
      </c>
      <c r="C36" s="291"/>
      <c r="D36" s="289"/>
      <c r="E36" s="289"/>
      <c r="F36" s="289"/>
    </row>
    <row r="37" spans="2:6" ht="30" x14ac:dyDescent="0.25">
      <c r="B37" s="285" t="s">
        <v>3260</v>
      </c>
      <c r="C37" s="282">
        <v>1103.0406910003935</v>
      </c>
      <c r="D37" s="287"/>
      <c r="E37" s="287"/>
      <c r="F37" s="287"/>
    </row>
    <row r="38" spans="2:6" ht="30" x14ac:dyDescent="0.25">
      <c r="B38" s="285" t="s">
        <v>3261</v>
      </c>
      <c r="C38" s="282">
        <v>266.35355920481851</v>
      </c>
      <c r="D38" s="287"/>
      <c r="E38" s="287"/>
      <c r="F38" s="287"/>
    </row>
    <row r="39" spans="2:6" x14ac:dyDescent="0.25">
      <c r="B39" s="285" t="s">
        <v>3262</v>
      </c>
      <c r="C39" s="282">
        <v>83.066838812227942</v>
      </c>
      <c r="D39" s="287"/>
      <c r="E39" s="287"/>
      <c r="F39" s="287"/>
    </row>
    <row r="40" spans="2:6" x14ac:dyDescent="0.25">
      <c r="B40" s="266" t="s">
        <v>3263</v>
      </c>
      <c r="C40" s="292"/>
      <c r="D40" s="293"/>
      <c r="E40" s="293"/>
      <c r="F40" s="293"/>
    </row>
    <row r="41" spans="2:6" x14ac:dyDescent="0.25">
      <c r="B41" s="263" t="s">
        <v>3264</v>
      </c>
      <c r="C41" s="294">
        <v>8.6513428870999913</v>
      </c>
      <c r="D41" s="295"/>
      <c r="E41" s="295"/>
      <c r="F41" s="296"/>
    </row>
    <row r="42" spans="2:6" ht="30" x14ac:dyDescent="0.25">
      <c r="B42" s="272" t="s">
        <v>3265</v>
      </c>
      <c r="C42" s="297">
        <v>5.0992204156399996</v>
      </c>
      <c r="D42" s="298"/>
      <c r="E42" s="298"/>
      <c r="F42" s="298"/>
    </row>
    <row r="46" spans="2:6" x14ac:dyDescent="0.25">
      <c r="F46" s="299" t="s">
        <v>3266</v>
      </c>
    </row>
  </sheetData>
  <mergeCells count="1">
    <mergeCell ref="C4:D4"/>
  </mergeCells>
  <hyperlinks>
    <hyperlink ref="F46" location="'D. NTT Contents'!A1" display="To Contents" xr:uid="{5F7955F9-CDEE-48F8-9108-3FC1255FEC07}"/>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F651E-36F2-4568-8092-29FD21084C5F}">
  <sheetPr codeName="Sheet25">
    <tabColor rgb="FF243386"/>
    <pageSetUpPr fitToPage="1"/>
  </sheetPr>
  <dimension ref="A3:K131"/>
  <sheetViews>
    <sheetView view="pageBreakPreview" zoomScale="85" zoomScaleNormal="85" zoomScaleSheetLayoutView="85" workbookViewId="0">
      <selection activeCell="G11" sqref="G11"/>
    </sheetView>
  </sheetViews>
  <sheetFormatPr defaultColWidth="9.28515625" defaultRowHeight="15" x14ac:dyDescent="0.25"/>
  <cols>
    <col min="1" max="1" width="2.7109375" style="317" customWidth="1"/>
    <col min="2" max="2" width="60.7109375" style="19" customWidth="1"/>
    <col min="3" max="3" width="21.5703125" style="19" customWidth="1"/>
    <col min="4" max="4" width="19.42578125" style="19" customWidth="1"/>
    <col min="5" max="5" width="17.5703125" style="19" customWidth="1"/>
    <col min="6" max="6" width="18.28515625" style="19" bestFit="1" customWidth="1"/>
    <col min="7" max="7" width="10.5703125" style="19" customWidth="1"/>
    <col min="8" max="8" width="13.5703125" style="19" bestFit="1" customWidth="1"/>
    <col min="9" max="9" width="10.7109375" style="19" customWidth="1"/>
    <col min="10" max="10" width="5.5703125" style="19" bestFit="1" customWidth="1"/>
    <col min="11" max="11" width="9.42578125" style="19" bestFit="1" customWidth="1"/>
    <col min="12" max="12" width="8.7109375" style="19" customWidth="1"/>
    <col min="13" max="16384" width="9.28515625" style="19"/>
  </cols>
  <sheetData>
    <row r="3" spans="2:9" ht="12" customHeight="1" x14ac:dyDescent="0.25"/>
    <row r="4" spans="2:9" ht="26.65" customHeight="1" x14ac:dyDescent="0.25">
      <c r="B4" s="256" t="s">
        <v>3267</v>
      </c>
      <c r="C4" s="256"/>
      <c r="D4" s="256"/>
      <c r="E4" s="256"/>
      <c r="F4" s="256"/>
      <c r="G4" s="256"/>
      <c r="H4" s="256"/>
      <c r="I4" s="256"/>
    </row>
    <row r="5" spans="2:9" ht="4.5" customHeight="1" x14ac:dyDescent="0.25">
      <c r="B5" s="496"/>
      <c r="C5" s="496"/>
      <c r="D5" s="496"/>
      <c r="E5" s="496"/>
      <c r="F5" s="496"/>
      <c r="G5" s="496"/>
      <c r="H5" s="496"/>
      <c r="I5" s="496"/>
    </row>
    <row r="6" spans="2:9" ht="5.25" customHeight="1" x14ac:dyDescent="0.25">
      <c r="B6" s="300"/>
      <c r="C6" s="300"/>
      <c r="D6" s="300"/>
      <c r="E6" s="300"/>
      <c r="F6" s="300"/>
      <c r="G6" s="300"/>
      <c r="H6" s="300"/>
      <c r="I6" s="300"/>
    </row>
    <row r="7" spans="2:9" ht="30.75" customHeight="1" x14ac:dyDescent="0.25">
      <c r="B7" s="301" t="s">
        <v>3268</v>
      </c>
      <c r="C7" s="302"/>
      <c r="D7" s="302"/>
      <c r="E7" s="302"/>
      <c r="F7" s="302" t="str">
        <f>'D. General Issuer Details'!C9</f>
        <v>Q2 2025</v>
      </c>
      <c r="G7" s="302"/>
      <c r="H7" s="302"/>
      <c r="I7" s="302"/>
    </row>
    <row r="8" spans="2:9" x14ac:dyDescent="0.25">
      <c r="B8" s="303" t="s">
        <v>3269</v>
      </c>
      <c r="F8" s="264">
        <f>F10+F13</f>
        <v>5879.4566100184184</v>
      </c>
      <c r="G8" s="265"/>
      <c r="H8" s="265"/>
      <c r="I8" s="304"/>
    </row>
    <row r="9" spans="2:9" x14ac:dyDescent="0.25">
      <c r="B9" s="305" t="s">
        <v>3270</v>
      </c>
      <c r="F9" s="306">
        <v>1</v>
      </c>
      <c r="G9" s="265"/>
      <c r="H9" s="265"/>
      <c r="I9" s="304"/>
    </row>
    <row r="10" spans="2:9" x14ac:dyDescent="0.25">
      <c r="B10" s="303" t="s">
        <v>3271</v>
      </c>
      <c r="F10" s="307">
        <f>'A. HTT General'!C56</f>
        <v>2686.6599700584197</v>
      </c>
      <c r="G10" s="308"/>
      <c r="H10" s="308"/>
      <c r="I10" s="309"/>
    </row>
    <row r="11" spans="2:9" x14ac:dyDescent="0.25">
      <c r="B11" s="303" t="s">
        <v>3272</v>
      </c>
      <c r="C11" s="303" t="s">
        <v>138</v>
      </c>
      <c r="D11" s="303"/>
      <c r="E11" s="303"/>
      <c r="F11" s="310">
        <f>F10/F13</f>
        <v>0.84147544395188278</v>
      </c>
      <c r="G11" s="309"/>
      <c r="H11" s="309"/>
      <c r="I11" s="309"/>
    </row>
    <row r="12" spans="2:9" x14ac:dyDescent="0.25">
      <c r="B12" s="311"/>
      <c r="C12" s="312" t="s">
        <v>3273</v>
      </c>
      <c r="D12" s="312"/>
      <c r="E12" s="312"/>
      <c r="F12" s="313">
        <v>0.08</v>
      </c>
      <c r="G12" s="313"/>
      <c r="H12" s="313"/>
      <c r="I12" s="314"/>
    </row>
    <row r="13" spans="2:9" x14ac:dyDescent="0.25">
      <c r="B13" s="303" t="s">
        <v>3274</v>
      </c>
      <c r="F13" s="315">
        <f>'D. Table 1-3 - Lending'!I26</f>
        <v>3192.7966399599991</v>
      </c>
      <c r="G13" s="304"/>
      <c r="H13" s="304"/>
      <c r="I13" s="304"/>
    </row>
    <row r="14" spans="2:9" x14ac:dyDescent="0.25">
      <c r="C14" s="303" t="s">
        <v>3275</v>
      </c>
      <c r="D14" s="303"/>
      <c r="E14" s="303"/>
      <c r="F14" s="315">
        <v>0</v>
      </c>
      <c r="G14" s="304"/>
      <c r="H14" s="304"/>
      <c r="I14" s="304"/>
    </row>
    <row r="15" spans="2:9" x14ac:dyDescent="0.25">
      <c r="B15" s="303" t="s">
        <v>3276</v>
      </c>
      <c r="F15" s="316">
        <v>0</v>
      </c>
      <c r="G15" s="304"/>
      <c r="H15" s="304"/>
      <c r="I15" s="304"/>
    </row>
    <row r="16" spans="2:9" x14ac:dyDescent="0.25">
      <c r="B16" s="303" t="s">
        <v>3277</v>
      </c>
      <c r="F16" s="315">
        <v>0</v>
      </c>
      <c r="G16" s="304"/>
      <c r="H16" s="304"/>
      <c r="I16" s="304"/>
    </row>
    <row r="17" spans="1:9" x14ac:dyDescent="0.25">
      <c r="B17" s="318" t="s">
        <v>3278</v>
      </c>
      <c r="C17" s="319"/>
      <c r="F17" s="315">
        <v>0</v>
      </c>
      <c r="G17" s="304"/>
      <c r="H17" s="304"/>
      <c r="I17" s="304"/>
    </row>
    <row r="18" spans="1:9" x14ac:dyDescent="0.25">
      <c r="A18" s="317" t="s">
        <v>3279</v>
      </c>
      <c r="B18" s="318" t="s">
        <v>3280</v>
      </c>
      <c r="C18" s="319"/>
      <c r="D18" s="320"/>
      <c r="E18" s="320"/>
      <c r="F18" s="321">
        <v>368.67770700837838</v>
      </c>
      <c r="G18" s="322"/>
      <c r="H18" s="323"/>
      <c r="I18" s="323"/>
    </row>
    <row r="19" spans="1:9" x14ac:dyDescent="0.25">
      <c r="A19" s="317" t="s">
        <v>3281</v>
      </c>
      <c r="B19" s="318" t="s">
        <v>3282</v>
      </c>
      <c r="C19" s="319"/>
      <c r="D19" s="320"/>
      <c r="E19" s="320"/>
      <c r="F19" s="321">
        <v>919.61732958006735</v>
      </c>
      <c r="G19" s="322"/>
      <c r="H19" s="323"/>
      <c r="I19" s="323"/>
    </row>
    <row r="20" spans="1:9" x14ac:dyDescent="0.25">
      <c r="B20" s="318" t="s">
        <v>3283</v>
      </c>
      <c r="C20" s="319"/>
      <c r="D20" s="320"/>
      <c r="E20" s="320"/>
      <c r="F20" s="324">
        <f>F10-F19</f>
        <v>1767.0426404783525</v>
      </c>
      <c r="G20" s="322"/>
      <c r="H20" s="323"/>
      <c r="I20" s="323"/>
    </row>
    <row r="21" spans="1:9" x14ac:dyDescent="0.25">
      <c r="B21" s="325"/>
      <c r="C21" s="319"/>
      <c r="D21" s="320"/>
      <c r="E21" s="320"/>
      <c r="F21" s="322"/>
      <c r="G21" s="322"/>
      <c r="H21" s="323"/>
      <c r="I21" s="323"/>
    </row>
    <row r="22" spans="1:9" x14ac:dyDescent="0.25">
      <c r="B22" s="326" t="s">
        <v>3284</v>
      </c>
      <c r="C22" s="327"/>
      <c r="D22" s="328"/>
      <c r="E22" s="328"/>
      <c r="F22" s="329" t="s">
        <v>3285</v>
      </c>
      <c r="G22" s="329"/>
      <c r="H22" s="330"/>
      <c r="I22" s="330"/>
    </row>
    <row r="23" spans="1:9" ht="7.5" customHeight="1" x14ac:dyDescent="0.25"/>
    <row r="24" spans="1:9" ht="18" x14ac:dyDescent="0.25">
      <c r="B24" s="256" t="s">
        <v>3286</v>
      </c>
      <c r="C24" s="256"/>
      <c r="D24" s="256"/>
      <c r="E24" s="256"/>
      <c r="F24" s="256"/>
      <c r="G24" s="256"/>
      <c r="H24" s="256"/>
      <c r="I24" s="256"/>
    </row>
    <row r="25" spans="1:9" ht="5.25" customHeight="1" x14ac:dyDescent="0.25">
      <c r="B25" s="300"/>
      <c r="C25" s="300"/>
      <c r="D25" s="300"/>
      <c r="E25" s="300"/>
      <c r="F25" s="300"/>
      <c r="G25" s="300"/>
      <c r="H25" s="300"/>
      <c r="I25" s="300"/>
    </row>
    <row r="26" spans="1:9" ht="32.25" customHeight="1" x14ac:dyDescent="0.25">
      <c r="B26" s="301" t="s">
        <v>3268</v>
      </c>
      <c r="C26" s="302"/>
      <c r="D26" s="302"/>
      <c r="E26" s="302"/>
      <c r="F26" s="302" t="str">
        <f>+F7</f>
        <v>Q2 2025</v>
      </c>
      <c r="G26" s="302"/>
      <c r="H26" s="302"/>
      <c r="I26" s="302"/>
    </row>
    <row r="27" spans="1:9" x14ac:dyDescent="0.25">
      <c r="B27" s="303" t="s">
        <v>3274</v>
      </c>
      <c r="F27" s="331">
        <f>F13</f>
        <v>3192.7966399599991</v>
      </c>
      <c r="G27" s="332"/>
      <c r="H27" s="332"/>
      <c r="I27" s="260"/>
    </row>
    <row r="28" spans="1:9" x14ac:dyDescent="0.25">
      <c r="A28" s="317" t="s">
        <v>3172</v>
      </c>
      <c r="B28" s="303" t="s">
        <v>3287</v>
      </c>
      <c r="F28" s="324">
        <v>2558.3853144100735</v>
      </c>
      <c r="G28" s="332"/>
      <c r="H28" s="332"/>
      <c r="I28" s="260"/>
    </row>
    <row r="29" spans="1:9" x14ac:dyDescent="0.25">
      <c r="B29" s="318" t="s">
        <v>3288</v>
      </c>
      <c r="C29" s="305" t="s">
        <v>3289</v>
      </c>
      <c r="D29" s="318"/>
      <c r="E29" s="318"/>
      <c r="F29" s="331">
        <v>0</v>
      </c>
      <c r="G29" s="333"/>
      <c r="H29" s="333"/>
      <c r="I29" s="334"/>
    </row>
    <row r="30" spans="1:9" x14ac:dyDescent="0.25">
      <c r="B30" s="319"/>
      <c r="C30" s="318" t="s">
        <v>3290</v>
      </c>
      <c r="D30" s="318"/>
      <c r="E30" s="318"/>
      <c r="F30" s="335">
        <v>0</v>
      </c>
      <c r="G30" s="336"/>
      <c r="H30" s="336"/>
      <c r="I30" s="336"/>
    </row>
    <row r="31" spans="1:9" x14ac:dyDescent="0.25">
      <c r="A31" s="317" t="s">
        <v>3291</v>
      </c>
      <c r="B31" s="319"/>
      <c r="C31" s="318" t="s">
        <v>3292</v>
      </c>
      <c r="D31" s="318"/>
      <c r="E31" s="318"/>
      <c r="F31" s="324">
        <v>0</v>
      </c>
      <c r="G31" s="337"/>
      <c r="H31" s="337"/>
      <c r="I31" s="337"/>
    </row>
    <row r="32" spans="1:9" x14ac:dyDescent="0.25">
      <c r="A32" s="317" t="s">
        <v>3293</v>
      </c>
      <c r="B32" s="319"/>
      <c r="C32" s="318" t="s">
        <v>3294</v>
      </c>
      <c r="D32" s="318"/>
      <c r="E32" s="318"/>
      <c r="F32" s="324">
        <v>0</v>
      </c>
      <c r="G32" s="337"/>
      <c r="H32" s="337"/>
      <c r="I32" s="337"/>
    </row>
    <row r="33" spans="1:9" x14ac:dyDescent="0.25">
      <c r="A33" s="317" t="s">
        <v>3295</v>
      </c>
      <c r="B33" s="319"/>
      <c r="C33" s="318" t="s">
        <v>3296</v>
      </c>
      <c r="D33" s="318"/>
      <c r="E33" s="318"/>
      <c r="F33" s="324">
        <v>0</v>
      </c>
      <c r="G33" s="337"/>
      <c r="H33" s="337"/>
      <c r="I33" s="337"/>
    </row>
    <row r="34" spans="1:9" x14ac:dyDescent="0.25">
      <c r="A34" s="317" t="s">
        <v>3297</v>
      </c>
      <c r="B34" s="319"/>
      <c r="C34" s="318" t="s">
        <v>3298</v>
      </c>
      <c r="D34" s="318"/>
      <c r="E34" s="318"/>
      <c r="F34" s="324">
        <v>0</v>
      </c>
      <c r="G34" s="337"/>
      <c r="H34" s="337"/>
      <c r="I34" s="337"/>
    </row>
    <row r="35" spans="1:9" x14ac:dyDescent="0.25">
      <c r="A35" s="317" t="s">
        <v>3299</v>
      </c>
      <c r="B35" s="319"/>
      <c r="C35" s="318" t="s">
        <v>3300</v>
      </c>
      <c r="D35" s="318"/>
      <c r="E35" s="318"/>
      <c r="F35" s="324">
        <v>0</v>
      </c>
      <c r="G35" s="337"/>
      <c r="H35" s="337"/>
      <c r="I35" s="337"/>
    </row>
    <row r="36" spans="1:9" x14ac:dyDescent="0.25">
      <c r="A36" s="317" t="s">
        <v>3301</v>
      </c>
      <c r="B36" s="319"/>
      <c r="C36" s="318" t="s">
        <v>3302</v>
      </c>
      <c r="D36" s="318"/>
      <c r="E36" s="318"/>
      <c r="F36" s="324">
        <v>0</v>
      </c>
      <c r="G36" s="336"/>
      <c r="H36" s="336"/>
      <c r="I36" s="336"/>
    </row>
    <row r="37" spans="1:9" x14ac:dyDescent="0.25">
      <c r="A37" s="317" t="s">
        <v>3303</v>
      </c>
      <c r="B37" s="319"/>
      <c r="C37" s="318" t="s">
        <v>3304</v>
      </c>
      <c r="D37" s="318"/>
      <c r="E37" s="318"/>
      <c r="F37" s="324">
        <v>86.576478959999989</v>
      </c>
      <c r="G37" s="336"/>
      <c r="H37" s="336"/>
      <c r="I37" s="336"/>
    </row>
    <row r="38" spans="1:9" x14ac:dyDescent="0.25">
      <c r="A38" s="317" t="s">
        <v>3305</v>
      </c>
      <c r="B38" s="319"/>
      <c r="C38" s="318" t="s">
        <v>3306</v>
      </c>
      <c r="D38" s="318"/>
      <c r="E38" s="318"/>
      <c r="F38" s="324">
        <v>3106.2201609999956</v>
      </c>
      <c r="G38" s="336"/>
      <c r="H38" s="336"/>
      <c r="I38" s="336"/>
    </row>
    <row r="39" spans="1:9" x14ac:dyDescent="0.25">
      <c r="A39" s="317" t="s">
        <v>3307</v>
      </c>
      <c r="B39" s="318" t="s">
        <v>3308</v>
      </c>
      <c r="C39" s="318" t="s">
        <v>3309</v>
      </c>
      <c r="D39" s="318"/>
      <c r="E39" s="318"/>
      <c r="F39" s="338">
        <v>0</v>
      </c>
      <c r="G39" s="310"/>
      <c r="H39" s="310"/>
      <c r="I39" s="310"/>
    </row>
    <row r="40" spans="1:9" x14ac:dyDescent="0.25">
      <c r="A40" s="317" t="s">
        <v>3310</v>
      </c>
      <c r="B40" s="319"/>
      <c r="C40" s="318" t="s">
        <v>3311</v>
      </c>
      <c r="D40" s="318"/>
      <c r="E40" s="318"/>
      <c r="F40" s="338">
        <v>1</v>
      </c>
      <c r="G40" s="310"/>
      <c r="H40" s="310"/>
      <c r="I40" s="310"/>
    </row>
    <row r="41" spans="1:9" x14ac:dyDescent="0.25">
      <c r="B41" s="319"/>
      <c r="C41" s="318" t="s">
        <v>3312</v>
      </c>
      <c r="D41" s="318"/>
      <c r="E41" s="318"/>
      <c r="F41" s="338">
        <v>0</v>
      </c>
      <c r="G41" s="339"/>
      <c r="H41" s="339"/>
      <c r="I41" s="339"/>
    </row>
    <row r="42" spans="1:9" x14ac:dyDescent="0.25">
      <c r="B42" s="318" t="s">
        <v>3313</v>
      </c>
      <c r="C42" s="318" t="s">
        <v>3314</v>
      </c>
      <c r="D42" s="318"/>
      <c r="E42" s="318"/>
      <c r="F42" s="310">
        <f>'A. HTT General'!G164</f>
        <v>1</v>
      </c>
      <c r="G42" s="310"/>
      <c r="H42" s="310"/>
      <c r="I42" s="310"/>
    </row>
    <row r="43" spans="1:9" x14ac:dyDescent="0.25">
      <c r="B43" s="319"/>
      <c r="C43" s="318" t="s">
        <v>3315</v>
      </c>
      <c r="D43" s="318"/>
      <c r="E43" s="318"/>
      <c r="F43" s="310">
        <f>'A. HTT General'!G165</f>
        <v>0</v>
      </c>
      <c r="G43" s="310"/>
      <c r="H43" s="310"/>
      <c r="I43" s="310"/>
    </row>
    <row r="44" spans="1:9" x14ac:dyDescent="0.25">
      <c r="B44" s="319"/>
      <c r="C44" s="318" t="s">
        <v>3316</v>
      </c>
      <c r="D44" s="318"/>
      <c r="E44" s="318"/>
      <c r="F44" s="310">
        <f>'A. HTT General'!G166</f>
        <v>0</v>
      </c>
      <c r="G44" s="310"/>
      <c r="H44" s="310"/>
      <c r="I44" s="310"/>
    </row>
    <row r="45" spans="1:9" x14ac:dyDescent="0.25">
      <c r="B45" s="318" t="s">
        <v>3317</v>
      </c>
      <c r="C45" s="318" t="s">
        <v>216</v>
      </c>
      <c r="D45" s="318"/>
      <c r="E45" s="318"/>
      <c r="F45" s="310">
        <f>'A. HTT General'!G144</f>
        <v>1</v>
      </c>
      <c r="G45" s="310"/>
      <c r="H45" s="340"/>
      <c r="I45" s="340"/>
    </row>
    <row r="46" spans="1:9" x14ac:dyDescent="0.25">
      <c r="B46" s="319"/>
      <c r="C46" s="318" t="s">
        <v>203</v>
      </c>
      <c r="D46" s="318"/>
      <c r="E46" s="318"/>
      <c r="F46" s="310">
        <f>'A. HTT General'!G138</f>
        <v>0</v>
      </c>
      <c r="G46" s="310"/>
      <c r="H46" s="340"/>
      <c r="I46" s="340"/>
    </row>
    <row r="47" spans="1:9" x14ac:dyDescent="0.25">
      <c r="B47" s="319"/>
      <c r="C47" s="318" t="s">
        <v>222</v>
      </c>
      <c r="D47" s="318"/>
      <c r="E47" s="318"/>
      <c r="F47" s="310">
        <f>'A. HTT General'!G126</f>
        <v>0</v>
      </c>
      <c r="G47" s="341"/>
      <c r="H47" s="341"/>
      <c r="I47" s="341"/>
    </row>
    <row r="48" spans="1:9" x14ac:dyDescent="0.25">
      <c r="B48" s="319"/>
      <c r="C48" s="318" t="s">
        <v>1522</v>
      </c>
      <c r="D48" s="318"/>
      <c r="E48" s="318"/>
      <c r="F48" s="341"/>
      <c r="G48" s="341"/>
      <c r="H48" s="341"/>
      <c r="I48" s="341"/>
    </row>
    <row r="49" spans="1:11" x14ac:dyDescent="0.25">
      <c r="B49" s="319"/>
      <c r="C49" s="318" t="s">
        <v>207</v>
      </c>
      <c r="D49" s="318"/>
      <c r="E49" s="318"/>
      <c r="F49" s="341"/>
      <c r="G49" s="341"/>
      <c r="H49" s="341"/>
      <c r="I49" s="341"/>
    </row>
    <row r="50" spans="1:11" x14ac:dyDescent="0.25">
      <c r="B50" s="319"/>
      <c r="C50" s="318" t="s">
        <v>1524</v>
      </c>
      <c r="D50" s="318"/>
      <c r="E50" s="318"/>
      <c r="F50" s="341"/>
      <c r="G50" s="341"/>
      <c r="H50" s="341"/>
      <c r="I50" s="341"/>
    </row>
    <row r="51" spans="1:11" x14ac:dyDescent="0.25">
      <c r="B51" s="319"/>
      <c r="C51" s="318" t="s">
        <v>136</v>
      </c>
      <c r="D51" s="318"/>
      <c r="E51" s="318"/>
      <c r="F51" s="341"/>
      <c r="G51" s="341"/>
      <c r="H51" s="341"/>
      <c r="I51" s="341"/>
    </row>
    <row r="52" spans="1:11" x14ac:dyDescent="0.25">
      <c r="B52" s="318" t="s">
        <v>3318</v>
      </c>
      <c r="C52" s="319"/>
      <c r="D52" s="319"/>
      <c r="E52" s="319"/>
      <c r="F52" s="342" t="s">
        <v>3059</v>
      </c>
      <c r="G52" s="342"/>
      <c r="H52" s="342"/>
      <c r="I52" s="342"/>
    </row>
    <row r="53" spans="1:11" x14ac:dyDescent="0.25">
      <c r="B53" s="318" t="s">
        <v>3319</v>
      </c>
      <c r="C53" s="319"/>
      <c r="D53" s="319"/>
      <c r="E53" s="319"/>
      <c r="F53" s="342" t="s">
        <v>3059</v>
      </c>
      <c r="G53" s="342"/>
      <c r="H53" s="342"/>
      <c r="I53" s="342"/>
    </row>
    <row r="54" spans="1:11" x14ac:dyDescent="0.25">
      <c r="B54" s="318" t="s">
        <v>3320</v>
      </c>
      <c r="C54" s="319"/>
      <c r="D54" s="319"/>
      <c r="E54" s="319"/>
      <c r="F54" s="342" t="s">
        <v>3059</v>
      </c>
      <c r="G54" s="342"/>
      <c r="H54" s="342"/>
      <c r="I54" s="342"/>
    </row>
    <row r="55" spans="1:11" x14ac:dyDescent="0.25">
      <c r="B55" s="318" t="s">
        <v>3321</v>
      </c>
      <c r="C55" s="318" t="s">
        <v>3322</v>
      </c>
      <c r="D55" s="318"/>
      <c r="E55" s="318"/>
      <c r="F55" s="341">
        <v>0</v>
      </c>
      <c r="G55" s="343"/>
      <c r="H55" s="343"/>
      <c r="I55" s="344"/>
    </row>
    <row r="56" spans="1:11" x14ac:dyDescent="0.25">
      <c r="B56" s="319"/>
      <c r="C56" s="318" t="s">
        <v>3323</v>
      </c>
      <c r="D56" s="318"/>
      <c r="E56" s="318"/>
      <c r="F56" s="344" t="s">
        <v>3324</v>
      </c>
      <c r="G56" s="343"/>
      <c r="H56" s="343"/>
      <c r="I56" s="344"/>
    </row>
    <row r="57" spans="1:11" x14ac:dyDescent="0.25">
      <c r="C57" s="303" t="s">
        <v>3325</v>
      </c>
      <c r="D57" s="303"/>
      <c r="E57" s="303"/>
      <c r="F57" s="341">
        <v>0</v>
      </c>
      <c r="G57" s="343"/>
      <c r="H57" s="343"/>
      <c r="I57" s="344"/>
    </row>
    <row r="58" spans="1:11" x14ac:dyDescent="0.25">
      <c r="C58" s="303"/>
      <c r="D58" s="303"/>
      <c r="E58" s="303"/>
      <c r="F58" s="344"/>
      <c r="G58" s="343"/>
      <c r="H58" s="343"/>
      <c r="I58" s="344"/>
    </row>
    <row r="59" spans="1:11" ht="27" customHeight="1" x14ac:dyDescent="0.25">
      <c r="B59" s="497" t="s">
        <v>3326</v>
      </c>
      <c r="C59" s="497"/>
      <c r="D59" s="497"/>
      <c r="E59" s="303"/>
      <c r="F59" s="344"/>
      <c r="G59" s="343"/>
      <c r="H59" s="343"/>
      <c r="I59" s="344"/>
      <c r="J59"/>
    </row>
    <row r="60" spans="1:11" ht="17.25" customHeight="1" x14ac:dyDescent="0.25">
      <c r="B60" s="345"/>
      <c r="C60" s="345"/>
      <c r="D60" s="345"/>
      <c r="E60" s="345"/>
      <c r="F60" s="345"/>
      <c r="G60" s="345"/>
      <c r="H60" s="345"/>
      <c r="I60" s="345"/>
      <c r="J60" s="345"/>
      <c r="K60" s="345"/>
    </row>
    <row r="61" spans="1:11" x14ac:dyDescent="0.25">
      <c r="B61" s="244" t="s">
        <v>3327</v>
      </c>
      <c r="K61"/>
    </row>
    <row r="62" spans="1:11" x14ac:dyDescent="0.25">
      <c r="B62" s="346" t="s">
        <v>3328</v>
      </c>
      <c r="C62" s="347" t="s">
        <v>3324</v>
      </c>
      <c r="D62" s="347" t="s">
        <v>3329</v>
      </c>
      <c r="E62" s="347" t="s">
        <v>3330</v>
      </c>
      <c r="F62" s="347" t="s">
        <v>3331</v>
      </c>
      <c r="G62" s="347" t="s">
        <v>3332</v>
      </c>
      <c r="H62" s="347" t="s">
        <v>3116</v>
      </c>
      <c r="I62" s="347" t="s">
        <v>3333</v>
      </c>
      <c r="J62" s="347" t="s">
        <v>3334</v>
      </c>
      <c r="K62" s="347" t="s">
        <v>3335</v>
      </c>
    </row>
    <row r="63" spans="1:11" x14ac:dyDescent="0.25">
      <c r="B63" s="347" t="s">
        <v>3336</v>
      </c>
      <c r="C63" s="347"/>
      <c r="D63" s="347"/>
      <c r="E63" s="347"/>
      <c r="F63" s="347"/>
      <c r="G63" s="347"/>
      <c r="H63" s="347"/>
      <c r="I63" s="347"/>
      <c r="J63" s="347"/>
      <c r="K63" s="347"/>
    </row>
    <row r="64" spans="1:11" x14ac:dyDescent="0.25">
      <c r="A64" s="317" t="s">
        <v>3337</v>
      </c>
      <c r="B64" s="347" t="s">
        <v>3338</v>
      </c>
      <c r="C64" s="348">
        <v>1722.4309004682025</v>
      </c>
      <c r="D64" s="348">
        <v>11.806865868924334</v>
      </c>
      <c r="E64" s="348">
        <v>0</v>
      </c>
      <c r="F64" s="348">
        <v>4.3194023345369725</v>
      </c>
      <c r="G64" s="348">
        <v>47.88490535803377</v>
      </c>
      <c r="H64" s="348">
        <v>0.65943241677313769</v>
      </c>
      <c r="I64" s="348">
        <v>0</v>
      </c>
      <c r="J64" s="348">
        <v>0</v>
      </c>
      <c r="K64" s="348">
        <v>0</v>
      </c>
    </row>
    <row r="65" spans="1:11" x14ac:dyDescent="0.25">
      <c r="A65" s="317" t="s">
        <v>3339</v>
      </c>
      <c r="B65" s="347" t="s">
        <v>3340</v>
      </c>
      <c r="C65" s="348">
        <v>766.77110779541647</v>
      </c>
      <c r="D65" s="348">
        <v>10.137177496022119</v>
      </c>
      <c r="E65" s="348">
        <v>3.1845965576245057</v>
      </c>
      <c r="F65" s="348">
        <v>15.573823486622675</v>
      </c>
      <c r="G65" s="348">
        <v>36.236789651247463</v>
      </c>
      <c r="H65" s="348">
        <v>1.4940724277872768</v>
      </c>
      <c r="I65" s="348">
        <v>0</v>
      </c>
      <c r="J65" s="348">
        <v>0</v>
      </c>
      <c r="K65" s="348">
        <v>0</v>
      </c>
    </row>
    <row r="66" spans="1:11" x14ac:dyDescent="0.25">
      <c r="A66" s="317" t="s">
        <v>3341</v>
      </c>
      <c r="B66" s="347" t="s">
        <v>3342</v>
      </c>
      <c r="C66" s="348">
        <v>60.222900642729606</v>
      </c>
      <c r="D66" s="348">
        <v>1.7117537874685673</v>
      </c>
      <c r="E66" s="348">
        <v>0</v>
      </c>
      <c r="F66" s="348">
        <v>0</v>
      </c>
      <c r="G66" s="348">
        <v>2.4774537706085495</v>
      </c>
      <c r="H66" s="348">
        <v>1.7487879964184558</v>
      </c>
      <c r="I66" s="348">
        <v>0</v>
      </c>
      <c r="J66" s="348">
        <v>0</v>
      </c>
      <c r="K66" s="348">
        <v>0</v>
      </c>
    </row>
    <row r="67" spans="1:11" x14ac:dyDescent="0.25">
      <c r="B67" s="347" t="s">
        <v>138</v>
      </c>
      <c r="C67" s="348">
        <f t="shared" ref="C67:K67" si="0">SUM(C64:C66)</f>
        <v>2549.4249089063487</v>
      </c>
      <c r="D67" s="348">
        <f t="shared" si="0"/>
        <v>23.655797152415019</v>
      </c>
      <c r="E67" s="348">
        <f t="shared" si="0"/>
        <v>3.1845965576245057</v>
      </c>
      <c r="F67" s="348">
        <f t="shared" si="0"/>
        <v>19.893225821159646</v>
      </c>
      <c r="G67" s="348">
        <f t="shared" si="0"/>
        <v>86.599148779889788</v>
      </c>
      <c r="H67" s="348">
        <f t="shared" si="0"/>
        <v>3.9022928409788702</v>
      </c>
      <c r="I67" s="348">
        <f t="shared" si="0"/>
        <v>0</v>
      </c>
      <c r="J67" s="348">
        <f t="shared" si="0"/>
        <v>0</v>
      </c>
      <c r="K67" s="348">
        <f t="shared" si="0"/>
        <v>0</v>
      </c>
    </row>
    <row r="68" spans="1:11" x14ac:dyDescent="0.25">
      <c r="C68" s="349"/>
    </row>
    <row r="69" spans="1:11" x14ac:dyDescent="0.25">
      <c r="B69" s="244" t="s">
        <v>3343</v>
      </c>
    </row>
    <row r="70" spans="1:11" x14ac:dyDescent="0.25">
      <c r="B70" s="346" t="s">
        <v>3344</v>
      </c>
      <c r="C70" s="347" t="s">
        <v>3324</v>
      </c>
      <c r="D70" s="347" t="s">
        <v>3329</v>
      </c>
      <c r="E70" s="347" t="s">
        <v>3330</v>
      </c>
      <c r="F70" s="347" t="s">
        <v>3331</v>
      </c>
      <c r="G70" s="347" t="s">
        <v>3332</v>
      </c>
      <c r="H70" s="347" t="s">
        <v>3116</v>
      </c>
      <c r="I70" s="347" t="s">
        <v>3333</v>
      </c>
      <c r="J70" s="347" t="s">
        <v>3334</v>
      </c>
      <c r="K70" s="347" t="s">
        <v>3335</v>
      </c>
    </row>
    <row r="71" spans="1:11" x14ac:dyDescent="0.25">
      <c r="A71" s="317" t="s">
        <v>3345</v>
      </c>
      <c r="B71" s="347" t="s">
        <v>3346</v>
      </c>
      <c r="C71" s="348">
        <v>45.250379086427884</v>
      </c>
      <c r="D71" s="348">
        <v>23.655797152415023</v>
      </c>
      <c r="E71" s="348">
        <v>0.45099875367308939</v>
      </c>
      <c r="F71" s="348">
        <v>17.319412461978963</v>
      </c>
      <c r="G71" s="348">
        <v>0</v>
      </c>
      <c r="H71" s="348">
        <v>0</v>
      </c>
      <c r="I71" s="348">
        <v>0</v>
      </c>
      <c r="J71" s="348">
        <v>0</v>
      </c>
      <c r="K71" s="348">
        <v>0</v>
      </c>
    </row>
    <row r="72" spans="1:11" x14ac:dyDescent="0.25">
      <c r="A72" s="317" t="s">
        <v>3347</v>
      </c>
      <c r="B72" s="347" t="s">
        <v>3348</v>
      </c>
      <c r="C72" s="348">
        <v>0</v>
      </c>
      <c r="D72" s="348">
        <v>0</v>
      </c>
      <c r="E72" s="348">
        <v>0</v>
      </c>
      <c r="F72" s="348">
        <v>0</v>
      </c>
      <c r="G72" s="348">
        <v>0</v>
      </c>
      <c r="H72" s="348">
        <v>0</v>
      </c>
      <c r="I72" s="348">
        <v>0</v>
      </c>
      <c r="J72" s="348">
        <v>0</v>
      </c>
      <c r="K72" s="348">
        <v>0</v>
      </c>
    </row>
    <row r="73" spans="1:11" x14ac:dyDescent="0.25">
      <c r="A73" s="317" t="s">
        <v>3349</v>
      </c>
      <c r="B73" s="347" t="s">
        <v>2630</v>
      </c>
      <c r="C73" s="348">
        <v>261.74051350974253</v>
      </c>
      <c r="D73" s="348">
        <v>0</v>
      </c>
      <c r="E73" s="348">
        <v>2.7335978039514166</v>
      </c>
      <c r="F73" s="348">
        <v>0</v>
      </c>
      <c r="G73" s="348">
        <v>1.5130303539587862</v>
      </c>
      <c r="H73" s="348">
        <v>0</v>
      </c>
      <c r="I73" s="348">
        <v>0</v>
      </c>
      <c r="J73" s="348">
        <v>0</v>
      </c>
      <c r="K73" s="348">
        <v>0</v>
      </c>
    </row>
    <row r="74" spans="1:11" x14ac:dyDescent="0.25">
      <c r="A74" s="317" t="s">
        <v>3350</v>
      </c>
      <c r="B74" s="350" t="s">
        <v>2631</v>
      </c>
      <c r="C74" s="351">
        <v>2242.4340163101811</v>
      </c>
      <c r="D74" s="351">
        <v>0</v>
      </c>
      <c r="E74" s="351">
        <v>0</v>
      </c>
      <c r="F74" s="351">
        <v>2.5738133591806833</v>
      </c>
      <c r="G74" s="351">
        <v>85.086118425930962</v>
      </c>
      <c r="H74" s="351">
        <v>3.9022928409788702</v>
      </c>
      <c r="I74" s="348">
        <v>0</v>
      </c>
      <c r="J74" s="348">
        <v>0</v>
      </c>
      <c r="K74" s="348">
        <v>0</v>
      </c>
    </row>
    <row r="75" spans="1:11" x14ac:dyDescent="0.25">
      <c r="B75" s="347" t="s">
        <v>138</v>
      </c>
      <c r="C75" s="348">
        <f t="shared" ref="C75:I75" si="1">SUM(C71:C74)</f>
        <v>2549.4249089063514</v>
      </c>
      <c r="D75" s="348">
        <f t="shared" si="1"/>
        <v>23.655797152415023</v>
      </c>
      <c r="E75" s="348">
        <f t="shared" si="1"/>
        <v>3.1845965576245061</v>
      </c>
      <c r="F75" s="348">
        <f t="shared" si="1"/>
        <v>19.893225821159646</v>
      </c>
      <c r="G75" s="348">
        <f t="shared" si="1"/>
        <v>86.599148779889745</v>
      </c>
      <c r="H75" s="348">
        <f t="shared" si="1"/>
        <v>3.9022928409788702</v>
      </c>
      <c r="I75" s="348">
        <f t="shared" si="1"/>
        <v>0</v>
      </c>
      <c r="J75" s="348">
        <v>0</v>
      </c>
      <c r="K75" s="348">
        <v>0</v>
      </c>
    </row>
    <row r="76" spans="1:11" x14ac:dyDescent="0.25">
      <c r="C76" s="352"/>
    </row>
    <row r="77" spans="1:11" x14ac:dyDescent="0.25">
      <c r="B77" s="244" t="s">
        <v>3351</v>
      </c>
    </row>
    <row r="78" spans="1:11" x14ac:dyDescent="0.25">
      <c r="B78" s="346" t="s">
        <v>3352</v>
      </c>
      <c r="C78" s="347" t="s">
        <v>3338</v>
      </c>
      <c r="D78" s="347" t="s">
        <v>3340</v>
      </c>
      <c r="E78" s="347" t="s">
        <v>3342</v>
      </c>
      <c r="F78" s="347" t="s">
        <v>138</v>
      </c>
    </row>
    <row r="79" spans="1:11" x14ac:dyDescent="0.25">
      <c r="A79" s="317" t="s">
        <v>3353</v>
      </c>
      <c r="B79" s="347" t="s">
        <v>3346</v>
      </c>
      <c r="C79" s="348">
        <v>45.665024623189815</v>
      </c>
      <c r="D79" s="348">
        <v>39.299809043836568</v>
      </c>
      <c r="E79" s="348">
        <v>1.7117537874685673</v>
      </c>
      <c r="F79" s="348">
        <f>SUM(C79:E79)</f>
        <v>86.67658745449495</v>
      </c>
    </row>
    <row r="80" spans="1:11" x14ac:dyDescent="0.25">
      <c r="A80" s="317" t="s">
        <v>3354</v>
      </c>
      <c r="B80" s="347" t="s">
        <v>3348</v>
      </c>
      <c r="C80" s="348">
        <v>0</v>
      </c>
      <c r="D80" s="348">
        <v>0</v>
      </c>
      <c r="E80" s="348">
        <v>0</v>
      </c>
      <c r="F80" s="348">
        <f>SUM(C80:E80)</f>
        <v>0</v>
      </c>
    </row>
    <row r="81" spans="1:11" x14ac:dyDescent="0.25">
      <c r="A81" s="317" t="s">
        <v>3355</v>
      </c>
      <c r="B81" s="347" t="s">
        <v>2630</v>
      </c>
      <c r="C81" s="348">
        <v>252.45857708329325</v>
      </c>
      <c r="D81" s="348">
        <v>13.528564584359456</v>
      </c>
      <c r="E81" s="348">
        <v>0</v>
      </c>
      <c r="F81" s="348">
        <f t="shared" ref="F81:F82" si="2">SUM(C81:E81)</f>
        <v>265.98714166765268</v>
      </c>
    </row>
    <row r="82" spans="1:11" ht="15" customHeight="1" x14ac:dyDescent="0.25">
      <c r="A82" s="317" t="s">
        <v>3356</v>
      </c>
      <c r="B82" s="350" t="s">
        <v>2631</v>
      </c>
      <c r="C82" s="348">
        <v>1488.9779047399879</v>
      </c>
      <c r="D82" s="348">
        <v>780.56919378652435</v>
      </c>
      <c r="E82" s="348">
        <v>64.449142409756604</v>
      </c>
      <c r="F82" s="348">
        <f t="shared" si="2"/>
        <v>2333.9962409362688</v>
      </c>
    </row>
    <row r="83" spans="1:11" x14ac:dyDescent="0.25">
      <c r="B83" s="347" t="s">
        <v>138</v>
      </c>
      <c r="C83" s="348">
        <f>SUM(C79:C82)</f>
        <v>1787.1015064464709</v>
      </c>
      <c r="D83" s="348">
        <f t="shared" ref="D83:E83" si="3">SUM(D79:D82)</f>
        <v>833.39756741472036</v>
      </c>
      <c r="E83" s="348">
        <f t="shared" si="3"/>
        <v>66.160896197225171</v>
      </c>
      <c r="F83" s="348">
        <f>SUM(F79:F82)</f>
        <v>2686.6599700584165</v>
      </c>
    </row>
    <row r="84" spans="1:11" x14ac:dyDescent="0.25">
      <c r="C84" s="352"/>
    </row>
    <row r="85" spans="1:11" s="354" customFormat="1" x14ac:dyDescent="0.25">
      <c r="A85" s="353"/>
      <c r="B85" s="244" t="s">
        <v>3357</v>
      </c>
      <c r="C85" s="19"/>
      <c r="D85" s="19"/>
      <c r="E85" s="19"/>
      <c r="F85" s="19"/>
      <c r="G85" s="19"/>
      <c r="H85" s="19"/>
      <c r="I85" s="19"/>
      <c r="J85" s="19"/>
      <c r="K85" s="19"/>
    </row>
    <row r="86" spans="1:11" x14ac:dyDescent="0.25">
      <c r="B86" s="498" t="s">
        <v>3358</v>
      </c>
      <c r="C86" s="499"/>
      <c r="D86" s="499"/>
      <c r="E86" s="500"/>
      <c r="F86" s="348">
        <f>F83</f>
        <v>2686.6599700584165</v>
      </c>
    </row>
    <row r="87" spans="1:11" x14ac:dyDescent="0.25">
      <c r="B87" s="355"/>
      <c r="C87" s="355"/>
      <c r="D87" s="355"/>
      <c r="E87" s="355"/>
      <c r="F87" s="352"/>
    </row>
    <row r="88" spans="1:11" x14ac:dyDescent="0.25">
      <c r="B88" s="319"/>
      <c r="C88" s="319"/>
      <c r="D88" s="319"/>
    </row>
    <row r="89" spans="1:11" x14ac:dyDescent="0.25">
      <c r="B89" s="356" t="s">
        <v>3359</v>
      </c>
      <c r="C89" s="357"/>
      <c r="D89" s="319"/>
    </row>
    <row r="90" spans="1:11" x14ac:dyDescent="0.25">
      <c r="B90" s="350" t="s">
        <v>3360</v>
      </c>
      <c r="C90" s="358"/>
      <c r="D90" s="319"/>
    </row>
    <row r="91" spans="1:11" x14ac:dyDescent="0.25">
      <c r="B91" s="350" t="s">
        <v>3361</v>
      </c>
      <c r="C91" s="358"/>
      <c r="D91" s="319"/>
    </row>
    <row r="92" spans="1:11" x14ac:dyDescent="0.25">
      <c r="B92" s="350" t="s">
        <v>3342</v>
      </c>
      <c r="C92" s="358"/>
      <c r="D92" s="319"/>
    </row>
    <row r="93" spans="1:11" x14ac:dyDescent="0.25">
      <c r="B93" s="350" t="s">
        <v>138</v>
      </c>
      <c r="C93" s="358"/>
      <c r="D93" s="319"/>
    </row>
    <row r="94" spans="1:11" x14ac:dyDescent="0.25">
      <c r="B94" s="319"/>
      <c r="C94" s="319"/>
      <c r="D94" s="319"/>
    </row>
    <row r="95" spans="1:11" x14ac:dyDescent="0.25">
      <c r="B95" s="356" t="s">
        <v>3362</v>
      </c>
      <c r="C95" s="357"/>
      <c r="D95" s="319"/>
    </row>
    <row r="96" spans="1:11" x14ac:dyDescent="0.25">
      <c r="B96" s="350" t="s">
        <v>3360</v>
      </c>
      <c r="C96" s="358"/>
      <c r="D96" s="319"/>
    </row>
    <row r="97" spans="2:6" x14ac:dyDescent="0.25">
      <c r="B97" s="350" t="s">
        <v>3361</v>
      </c>
      <c r="C97" s="358"/>
      <c r="D97" s="319"/>
    </row>
    <row r="98" spans="2:6" x14ac:dyDescent="0.25">
      <c r="B98" s="350" t="s">
        <v>3342</v>
      </c>
      <c r="C98" s="358"/>
      <c r="D98" s="319"/>
    </row>
    <row r="99" spans="2:6" x14ac:dyDescent="0.25">
      <c r="B99" s="350" t="s">
        <v>138</v>
      </c>
      <c r="C99" s="358"/>
      <c r="D99" s="319"/>
    </row>
    <row r="100" spans="2:6" x14ac:dyDescent="0.25">
      <c r="B100" s="319"/>
      <c r="C100" s="359"/>
      <c r="D100" s="319"/>
    </row>
    <row r="101" spans="2:6" x14ac:dyDescent="0.25">
      <c r="B101" s="319"/>
      <c r="C101" s="359"/>
      <c r="D101" s="319"/>
    </row>
    <row r="102" spans="2:6" x14ac:dyDescent="0.25">
      <c r="B102" s="319"/>
      <c r="C102" s="359"/>
      <c r="D102" s="319"/>
    </row>
    <row r="103" spans="2:6" ht="18" x14ac:dyDescent="0.25">
      <c r="B103" s="493" t="s">
        <v>3363</v>
      </c>
      <c r="C103" s="493"/>
      <c r="D103" s="493"/>
      <c r="E103" s="493"/>
      <c r="F103" s="493"/>
    </row>
    <row r="104" spans="2:6" ht="18" x14ac:dyDescent="0.25">
      <c r="B104" s="345"/>
      <c r="C104" s="360"/>
      <c r="D104" s="361"/>
      <c r="E104" s="361"/>
      <c r="F104" s="361"/>
    </row>
    <row r="105" spans="2:6" x14ac:dyDescent="0.25">
      <c r="B105" s="362" t="s">
        <v>3364</v>
      </c>
      <c r="C105" s="363">
        <f>F27</f>
        <v>3192.7966399599991</v>
      </c>
    </row>
    <row r="106" spans="2:6" x14ac:dyDescent="0.25">
      <c r="B106" s="364" t="s">
        <v>3365</v>
      </c>
      <c r="C106" s="365">
        <v>1</v>
      </c>
      <c r="D106"/>
    </row>
    <row r="107" spans="2:6" x14ac:dyDescent="0.25">
      <c r="B107" s="364" t="s">
        <v>3366</v>
      </c>
      <c r="C107" s="366"/>
    </row>
    <row r="108" spans="2:6" x14ac:dyDescent="0.25">
      <c r="B108" s="364" t="s">
        <v>3367</v>
      </c>
      <c r="C108" s="366"/>
    </row>
    <row r="109" spans="2:6" x14ac:dyDescent="0.25">
      <c r="B109" s="364" t="s">
        <v>3368</v>
      </c>
      <c r="C109" s="366"/>
    </row>
    <row r="110" spans="2:6" x14ac:dyDescent="0.25">
      <c r="B110" s="364" t="s">
        <v>3369</v>
      </c>
      <c r="C110" s="366"/>
    </row>
    <row r="111" spans="2:6" x14ac:dyDescent="0.25">
      <c r="B111" s="364" t="s">
        <v>3370</v>
      </c>
      <c r="C111" s="366"/>
    </row>
    <row r="112" spans="2:6" x14ac:dyDescent="0.25">
      <c r="B112" s="364" t="s">
        <v>3371</v>
      </c>
      <c r="C112" s="366"/>
    </row>
    <row r="113" spans="2:6" x14ac:dyDescent="0.25">
      <c r="B113" s="367"/>
      <c r="C113" s="1"/>
    </row>
    <row r="115" spans="2:6" ht="18" x14ac:dyDescent="0.25">
      <c r="B115" s="493" t="s">
        <v>3372</v>
      </c>
      <c r="C115" s="493"/>
      <c r="D115" s="493"/>
      <c r="E115" s="493"/>
      <c r="F115" s="493"/>
    </row>
    <row r="116" spans="2:6" ht="18" x14ac:dyDescent="0.25">
      <c r="B116" s="345"/>
      <c r="C116" s="494" t="s">
        <v>3373</v>
      </c>
      <c r="D116" s="494"/>
      <c r="E116" s="494"/>
      <c r="F116" s="494"/>
    </row>
    <row r="117" spans="2:6" x14ac:dyDescent="0.25">
      <c r="B117" s="368" t="s">
        <v>3374</v>
      </c>
      <c r="C117" s="491" t="s">
        <v>3375</v>
      </c>
      <c r="D117" s="491"/>
      <c r="E117" s="491"/>
      <c r="F117" s="491"/>
    </row>
    <row r="118" spans="2:6" x14ac:dyDescent="0.25">
      <c r="B118" s="368"/>
      <c r="C118" s="369"/>
      <c r="D118" s="369"/>
      <c r="E118" s="369"/>
      <c r="F118" s="369"/>
    </row>
    <row r="119" spans="2:6" x14ac:dyDescent="0.25">
      <c r="B119" s="370" t="s">
        <v>3376</v>
      </c>
      <c r="C119" s="492"/>
      <c r="D119" s="492"/>
      <c r="E119" s="492"/>
      <c r="F119" s="492"/>
    </row>
    <row r="120" spans="2:6" x14ac:dyDescent="0.25">
      <c r="B120" s="371" t="s">
        <v>3377</v>
      </c>
      <c r="C120" s="354"/>
      <c r="D120" s="354"/>
      <c r="E120" s="354"/>
      <c r="F120" s="354"/>
    </row>
    <row r="121" spans="2:6" x14ac:dyDescent="0.25">
      <c r="B121" s="368"/>
    </row>
    <row r="122" spans="2:6" x14ac:dyDescent="0.25">
      <c r="B122" s="368"/>
    </row>
    <row r="123" spans="2:6" ht="15.75" x14ac:dyDescent="0.25">
      <c r="B123" s="372"/>
    </row>
    <row r="124" spans="2:6" ht="18" x14ac:dyDescent="0.25">
      <c r="B124" s="493" t="s">
        <v>3378</v>
      </c>
      <c r="C124" s="493"/>
      <c r="D124" s="493"/>
      <c r="E124" s="493"/>
      <c r="F124" s="493"/>
    </row>
    <row r="125" spans="2:6" ht="18" x14ac:dyDescent="0.25">
      <c r="B125" s="345"/>
      <c r="C125" s="494" t="s">
        <v>3373</v>
      </c>
      <c r="D125" s="494"/>
      <c r="E125" s="494"/>
      <c r="F125" s="494"/>
    </row>
    <row r="126" spans="2:6" x14ac:dyDescent="0.25">
      <c r="B126" s="373"/>
      <c r="C126" s="495" t="s">
        <v>3059</v>
      </c>
      <c r="D126" s="495"/>
      <c r="E126" s="495" t="s">
        <v>3060</v>
      </c>
      <c r="F126" s="495"/>
    </row>
    <row r="127" spans="2:6" ht="30" x14ac:dyDescent="0.25">
      <c r="B127" s="374" t="s">
        <v>3379</v>
      </c>
      <c r="C127" s="491" t="s">
        <v>3375</v>
      </c>
      <c r="D127" s="491"/>
      <c r="E127" s="491"/>
      <c r="F127" s="491"/>
    </row>
    <row r="128" spans="2:6" x14ac:dyDescent="0.25">
      <c r="B128" s="368" t="s">
        <v>3380</v>
      </c>
      <c r="C128" s="491" t="s">
        <v>3375</v>
      </c>
      <c r="D128" s="491"/>
      <c r="E128" s="491"/>
      <c r="F128" s="491"/>
    </row>
    <row r="129" spans="2:9" x14ac:dyDescent="0.25">
      <c r="B129" s="370" t="s">
        <v>3381</v>
      </c>
      <c r="C129" s="492" t="s">
        <v>3375</v>
      </c>
      <c r="D129" s="492"/>
      <c r="E129" s="492"/>
      <c r="F129" s="492"/>
    </row>
    <row r="130" spans="2:9" ht="20.25" customHeight="1" x14ac:dyDescent="0.25">
      <c r="B130" s="375"/>
    </row>
    <row r="131" spans="2:9" x14ac:dyDescent="0.25">
      <c r="I131" s="299" t="s">
        <v>3266</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hyperlinks>
    <hyperlink ref="I131" location="'D. NTT Contents'!A1" display="To Contents" xr:uid="{6E4C8C1A-11FA-46F0-B83E-D38B129B41E0}"/>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3888F-B8D8-40C5-95DE-0E1820B1863A}">
  <sheetPr codeName="Sheet26">
    <tabColor rgb="FF243386"/>
    <pageSetUpPr fitToPage="1"/>
  </sheetPr>
  <dimension ref="A4:N34"/>
  <sheetViews>
    <sheetView topLeftCell="E4" zoomScale="115" zoomScaleNormal="115" workbookViewId="0">
      <selection activeCell="C54" sqref="C54"/>
    </sheetView>
  </sheetViews>
  <sheetFormatPr defaultColWidth="9.28515625" defaultRowHeight="15" x14ac:dyDescent="0.25"/>
  <cols>
    <col min="1" max="1" width="2.7109375" style="317" customWidth="1"/>
    <col min="2" max="2" width="7.5703125" style="19" customWidth="1"/>
    <col min="3" max="13" width="15.5703125" style="19" customWidth="1"/>
    <col min="14" max="16384" width="9.28515625" style="19"/>
  </cols>
  <sheetData>
    <row r="4" spans="1:13" ht="18" x14ac:dyDescent="0.25">
      <c r="B4" s="236"/>
      <c r="K4" s="376"/>
      <c r="L4" s="377"/>
    </row>
    <row r="5" spans="1:13" x14ac:dyDescent="0.25">
      <c r="B5" s="378" t="s">
        <v>3382</v>
      </c>
    </row>
    <row r="7" spans="1:13" ht="15.75" x14ac:dyDescent="0.25">
      <c r="B7" s="379" t="s">
        <v>3383</v>
      </c>
    </row>
    <row r="8" spans="1:13" ht="3.75" customHeight="1" x14ac:dyDescent="0.25">
      <c r="B8" s="379"/>
    </row>
    <row r="9" spans="1:13" x14ac:dyDescent="0.25">
      <c r="B9" s="380" t="s">
        <v>3179</v>
      </c>
      <c r="C9" s="381"/>
      <c r="D9" s="381"/>
      <c r="E9" s="381"/>
      <c r="F9" s="381"/>
      <c r="G9" s="381"/>
      <c r="H9" s="381"/>
      <c r="I9" s="381"/>
      <c r="J9" s="381"/>
      <c r="K9" s="381"/>
      <c r="L9" s="381"/>
      <c r="M9" s="381"/>
    </row>
    <row r="10" spans="1:13" ht="45" x14ac:dyDescent="0.25">
      <c r="B10" s="327"/>
      <c r="C10" s="382" t="s">
        <v>3384</v>
      </c>
      <c r="D10" s="383" t="s">
        <v>3385</v>
      </c>
      <c r="E10" s="383" t="s">
        <v>3386</v>
      </c>
      <c r="F10" s="383" t="s">
        <v>3387</v>
      </c>
      <c r="G10" s="383" t="s">
        <v>3388</v>
      </c>
      <c r="H10" s="383" t="s">
        <v>3389</v>
      </c>
      <c r="I10" s="383" t="s">
        <v>3390</v>
      </c>
      <c r="J10" s="383" t="s">
        <v>770</v>
      </c>
      <c r="K10" s="383" t="s">
        <v>3391</v>
      </c>
      <c r="L10" s="383" t="s">
        <v>136</v>
      </c>
      <c r="M10" s="384" t="s">
        <v>138</v>
      </c>
    </row>
    <row r="11" spans="1:13" x14ac:dyDescent="0.25">
      <c r="A11" s="317" t="s">
        <v>3392</v>
      </c>
      <c r="B11" s="385" t="s">
        <v>138</v>
      </c>
      <c r="C11" s="386">
        <v>378</v>
      </c>
      <c r="D11" s="386">
        <v>23</v>
      </c>
      <c r="E11" s="386">
        <v>17</v>
      </c>
      <c r="F11" s="386">
        <v>226</v>
      </c>
      <c r="G11" s="386">
        <v>205</v>
      </c>
      <c r="H11" s="386">
        <v>14</v>
      </c>
      <c r="I11" s="386">
        <v>118</v>
      </c>
      <c r="J11" s="386">
        <v>82</v>
      </c>
      <c r="K11" s="386">
        <v>48</v>
      </c>
      <c r="L11" s="386">
        <v>1</v>
      </c>
      <c r="M11" s="387">
        <f>SUM(C11:L11)</f>
        <v>1112</v>
      </c>
    </row>
    <row r="12" spans="1:13" x14ac:dyDescent="0.25">
      <c r="B12" s="388" t="s">
        <v>3393</v>
      </c>
      <c r="C12" s="389">
        <f>C11/$M$11</f>
        <v>0.33992805755395683</v>
      </c>
      <c r="D12" s="389">
        <f t="shared" ref="D12:L12" si="0">D11/$M$11</f>
        <v>2.0683453237410072E-2</v>
      </c>
      <c r="E12" s="389">
        <f t="shared" si="0"/>
        <v>1.5287769784172662E-2</v>
      </c>
      <c r="F12" s="389">
        <f t="shared" si="0"/>
        <v>0.20323741007194246</v>
      </c>
      <c r="G12" s="389">
        <f t="shared" si="0"/>
        <v>0.1843525179856115</v>
      </c>
      <c r="H12" s="389">
        <f t="shared" si="0"/>
        <v>1.2589928057553957E-2</v>
      </c>
      <c r="I12" s="389">
        <f t="shared" si="0"/>
        <v>0.10611510791366907</v>
      </c>
      <c r="J12" s="389">
        <f t="shared" si="0"/>
        <v>7.3741007194244604E-2</v>
      </c>
      <c r="K12" s="389">
        <f t="shared" si="0"/>
        <v>4.3165467625899283E-2</v>
      </c>
      <c r="L12" s="389">
        <f t="shared" si="0"/>
        <v>8.9928057553956839E-4</v>
      </c>
      <c r="M12" s="390">
        <f>SUM(C12:L12)</f>
        <v>0.99999999999999989</v>
      </c>
    </row>
    <row r="13" spans="1:13" x14ac:dyDescent="0.25">
      <c r="B13" s="319"/>
      <c r="C13" s="319"/>
    </row>
    <row r="14" spans="1:13" ht="15.75" x14ac:dyDescent="0.25">
      <c r="B14" s="391" t="s">
        <v>3394</v>
      </c>
      <c r="C14" s="319"/>
    </row>
    <row r="15" spans="1:13" ht="3.75" customHeight="1" x14ac:dyDescent="0.25">
      <c r="B15" s="391"/>
      <c r="C15" s="319"/>
      <c r="F15" s="19">
        <v>15.694000000000001</v>
      </c>
    </row>
    <row r="16" spans="1:13" x14ac:dyDescent="0.25">
      <c r="B16" s="392" t="s">
        <v>3181</v>
      </c>
      <c r="C16" s="393"/>
      <c r="D16" s="381"/>
      <c r="E16" s="381"/>
      <c r="F16" s="381"/>
      <c r="G16" s="381"/>
      <c r="H16" s="381"/>
      <c r="I16" s="381"/>
      <c r="J16" s="381"/>
      <c r="K16" s="381"/>
      <c r="L16" s="381"/>
      <c r="M16" s="381"/>
    </row>
    <row r="17" spans="1:14" ht="45" x14ac:dyDescent="0.25">
      <c r="B17" s="327"/>
      <c r="C17" s="382" t="s">
        <v>3384</v>
      </c>
      <c r="D17" s="383" t="s">
        <v>3385</v>
      </c>
      <c r="E17" s="383" t="s">
        <v>3386</v>
      </c>
      <c r="F17" s="383" t="s">
        <v>3387</v>
      </c>
      <c r="G17" s="383" t="s">
        <v>3388</v>
      </c>
      <c r="H17" s="383" t="s">
        <v>3389</v>
      </c>
      <c r="I17" s="383" t="s">
        <v>3390</v>
      </c>
      <c r="J17" s="383" t="s">
        <v>770</v>
      </c>
      <c r="K17" s="383" t="s">
        <v>3391</v>
      </c>
      <c r="L17" s="383" t="s">
        <v>136</v>
      </c>
      <c r="M17" s="384" t="s">
        <v>138</v>
      </c>
    </row>
    <row r="18" spans="1:14" x14ac:dyDescent="0.25">
      <c r="A18" s="317" t="s">
        <v>3395</v>
      </c>
      <c r="B18" s="385" t="s">
        <v>138</v>
      </c>
      <c r="C18" s="386">
        <v>132.03059531000011</v>
      </c>
      <c r="D18" s="386">
        <v>3.2900653000000002</v>
      </c>
      <c r="E18" s="386">
        <v>31.182387430000002</v>
      </c>
      <c r="F18" s="386">
        <v>953.96088922999979</v>
      </c>
      <c r="G18" s="386">
        <v>579.36894852000023</v>
      </c>
      <c r="H18" s="386">
        <v>69.448167819999995</v>
      </c>
      <c r="I18" s="386">
        <v>664.61787307000009</v>
      </c>
      <c r="J18" s="386">
        <v>178.29826239999997</v>
      </c>
      <c r="K18" s="386">
        <v>578.98135224999999</v>
      </c>
      <c r="L18" s="386">
        <v>1.61809863</v>
      </c>
      <c r="M18" s="394">
        <f>SUM(C18:L18)</f>
        <v>3192.79663996</v>
      </c>
    </row>
    <row r="19" spans="1:14" x14ac:dyDescent="0.25">
      <c r="B19" s="388" t="s">
        <v>3393</v>
      </c>
      <c r="C19" s="389">
        <f t="shared" ref="C19:L19" si="1">C18/$M$18</f>
        <v>4.1352647912976451E-2</v>
      </c>
      <c r="D19" s="389">
        <f t="shared" si="1"/>
        <v>1.0304650345789698E-3</v>
      </c>
      <c r="E19" s="389">
        <f t="shared" si="1"/>
        <v>9.7664809088469414E-3</v>
      </c>
      <c r="F19" s="389">
        <f t="shared" si="1"/>
        <v>0.29878535866974326</v>
      </c>
      <c r="G19" s="389">
        <f t="shared" si="1"/>
        <v>0.18146127481744614</v>
      </c>
      <c r="H19" s="389">
        <f t="shared" si="1"/>
        <v>2.1751516194551637E-2</v>
      </c>
      <c r="I19" s="389">
        <f t="shared" si="1"/>
        <v>0.20816166765896074</v>
      </c>
      <c r="J19" s="389">
        <f t="shared" si="1"/>
        <v>5.5843914444307897E-2</v>
      </c>
      <c r="K19" s="389">
        <f t="shared" si="1"/>
        <v>0.1813398777121156</v>
      </c>
      <c r="L19" s="389">
        <f t="shared" si="1"/>
        <v>5.0679664647237661E-4</v>
      </c>
      <c r="M19" s="395">
        <f>SUM(C19:L19)</f>
        <v>1</v>
      </c>
    </row>
    <row r="20" spans="1:14" x14ac:dyDescent="0.25">
      <c r="B20" s="319"/>
      <c r="C20" s="319"/>
    </row>
    <row r="21" spans="1:14" ht="15.75" x14ac:dyDescent="0.25">
      <c r="B21" s="391" t="s">
        <v>3396</v>
      </c>
      <c r="C21" s="319"/>
    </row>
    <row r="22" spans="1:14" ht="3.75" customHeight="1" x14ac:dyDescent="0.25">
      <c r="B22" s="391"/>
      <c r="C22" s="319"/>
    </row>
    <row r="23" spans="1:14" x14ac:dyDescent="0.25">
      <c r="B23" s="392" t="s">
        <v>3183</v>
      </c>
      <c r="C23" s="393"/>
      <c r="D23" s="381"/>
      <c r="E23" s="381"/>
      <c r="F23" s="381"/>
      <c r="G23" s="381"/>
      <c r="H23" s="381"/>
      <c r="I23" s="381"/>
      <c r="J23" s="381"/>
      <c r="K23" s="381"/>
      <c r="L23" s="381"/>
      <c r="M23" s="381"/>
    </row>
    <row r="24" spans="1:14" x14ac:dyDescent="0.25">
      <c r="B24" s="319"/>
      <c r="C24" s="396"/>
    </row>
    <row r="25" spans="1:14" x14ac:dyDescent="0.25">
      <c r="B25" s="327"/>
      <c r="C25" s="382" t="s">
        <v>3109</v>
      </c>
      <c r="D25" s="383" t="s">
        <v>3110</v>
      </c>
      <c r="E25" s="383" t="s">
        <v>3111</v>
      </c>
      <c r="F25" s="383" t="s">
        <v>3112</v>
      </c>
      <c r="G25" s="383" t="s">
        <v>3113</v>
      </c>
      <c r="H25" s="383" t="s">
        <v>3114</v>
      </c>
      <c r="I25" s="384" t="s">
        <v>138</v>
      </c>
    </row>
    <row r="26" spans="1:14" x14ac:dyDescent="0.25">
      <c r="A26" s="317" t="s">
        <v>3397</v>
      </c>
      <c r="B26" s="385" t="s">
        <v>138</v>
      </c>
      <c r="C26" s="386">
        <v>396.78637526999989</v>
      </c>
      <c r="D26" s="386">
        <v>840.12887263999971</v>
      </c>
      <c r="E26" s="386">
        <v>951.01205071999993</v>
      </c>
      <c r="F26" s="386">
        <v>297.62023138000001</v>
      </c>
      <c r="G26" s="386">
        <v>98.192626910000001</v>
      </c>
      <c r="H26" s="386">
        <v>609.05648303999999</v>
      </c>
      <c r="I26" s="394">
        <f>SUM(C26:H26)</f>
        <v>3192.7966399599991</v>
      </c>
    </row>
    <row r="27" spans="1:14" x14ac:dyDescent="0.25">
      <c r="B27" s="388" t="s">
        <v>3393</v>
      </c>
      <c r="C27" s="389">
        <f t="shared" ref="C27:H27" si="2">C26/$I$26</f>
        <v>0.12427549262109316</v>
      </c>
      <c r="D27" s="389">
        <f t="shared" si="2"/>
        <v>0.2631325973365235</v>
      </c>
      <c r="E27" s="389">
        <f t="shared" si="2"/>
        <v>0.29786176758564703</v>
      </c>
      <c r="F27" s="389">
        <f t="shared" si="2"/>
        <v>9.3216156536586908E-2</v>
      </c>
      <c r="G27" s="389">
        <f t="shared" si="2"/>
        <v>3.0754425659640573E-2</v>
      </c>
      <c r="H27" s="389">
        <f t="shared" si="2"/>
        <v>0.19075956026050897</v>
      </c>
      <c r="I27" s="390">
        <f>SUM(C27:H27)</f>
        <v>1</v>
      </c>
    </row>
    <row r="28" spans="1:14" x14ac:dyDescent="0.25">
      <c r="B28" s="319"/>
      <c r="C28" s="319"/>
    </row>
    <row r="29" spans="1:14" x14ac:dyDescent="0.25">
      <c r="N29" s="397" t="s">
        <v>3266</v>
      </c>
    </row>
    <row r="34" spans="4:8" x14ac:dyDescent="0.25">
      <c r="D34" s="398"/>
      <c r="E34" s="398"/>
      <c r="F34" s="398"/>
      <c r="G34" s="398"/>
      <c r="H34" s="398"/>
    </row>
  </sheetData>
  <hyperlinks>
    <hyperlink ref="N29" location="'D. NTT Contents'!A1" display="To Contents" xr:uid="{5CB61ECE-F52E-42DF-B216-6A7F0C54A3D9}"/>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BF829-2E6E-4410-B73F-F58057262E74}">
  <sheetPr codeName="Sheet27">
    <tabColor rgb="FF243386"/>
    <pageSetUpPr fitToPage="1"/>
  </sheetPr>
  <dimension ref="A5:P92"/>
  <sheetViews>
    <sheetView topLeftCell="I62" zoomScaleNormal="100" workbookViewId="0">
      <selection activeCell="C54" sqref="C54"/>
    </sheetView>
  </sheetViews>
  <sheetFormatPr defaultColWidth="9.28515625" defaultRowHeight="15" x14ac:dyDescent="0.25"/>
  <cols>
    <col min="1" max="1" width="2.7109375" style="317" customWidth="1"/>
    <col min="2" max="2" width="31" style="19" customWidth="1"/>
    <col min="3" max="3" width="18.5703125" style="19" bestFit="1" customWidth="1"/>
    <col min="4" max="5" width="19.28515625" style="19" bestFit="1" customWidth="1"/>
    <col min="6" max="6" width="18.5703125" style="19" bestFit="1" customWidth="1"/>
    <col min="7" max="7" width="18.28515625" style="19" bestFit="1" customWidth="1"/>
    <col min="8" max="12" width="15.5703125" style="19" customWidth="1"/>
    <col min="13" max="13" width="3.42578125" style="19" customWidth="1"/>
    <col min="14" max="14" width="15.7109375" style="19" bestFit="1" customWidth="1"/>
    <col min="15" max="15" width="9.28515625" style="19"/>
    <col min="16" max="16" width="12" style="19" bestFit="1" customWidth="1"/>
    <col min="17" max="16384" width="9.28515625" style="19"/>
  </cols>
  <sheetData>
    <row r="5" spans="1:16" ht="15.75" x14ac:dyDescent="0.25">
      <c r="B5" s="379" t="s">
        <v>3398</v>
      </c>
    </row>
    <row r="6" spans="1:16" ht="3.75" customHeight="1" x14ac:dyDescent="0.25">
      <c r="B6" s="379"/>
    </row>
    <row r="7" spans="1:16" x14ac:dyDescent="0.25">
      <c r="B7" s="399" t="s">
        <v>3185</v>
      </c>
      <c r="C7" s="399"/>
      <c r="D7" s="400"/>
      <c r="E7" s="401"/>
      <c r="F7" s="401"/>
      <c r="G7" s="401"/>
      <c r="H7" s="401"/>
      <c r="I7" s="401"/>
      <c r="J7" s="401"/>
      <c r="K7" s="402"/>
      <c r="L7" s="402"/>
      <c r="M7" s="319"/>
      <c r="N7" s="356"/>
    </row>
    <row r="8" spans="1:16" x14ac:dyDescent="0.25">
      <c r="B8" s="311"/>
      <c r="C8" s="501" t="s">
        <v>3399</v>
      </c>
      <c r="D8" s="501"/>
      <c r="E8" s="501"/>
      <c r="F8" s="501"/>
      <c r="G8" s="501"/>
      <c r="H8" s="501"/>
      <c r="I8" s="501"/>
      <c r="J8" s="501"/>
      <c r="K8" s="501"/>
      <c r="L8" s="501"/>
      <c r="M8" s="319"/>
      <c r="N8" s="319"/>
    </row>
    <row r="9" spans="1:16" x14ac:dyDescent="0.25">
      <c r="B9" s="311"/>
      <c r="C9" s="403" t="s">
        <v>3400</v>
      </c>
      <c r="D9" s="403" t="s">
        <v>3401</v>
      </c>
      <c r="E9" s="403" t="s">
        <v>3402</v>
      </c>
      <c r="F9" s="403" t="s">
        <v>3403</v>
      </c>
      <c r="G9" s="403" t="s">
        <v>3404</v>
      </c>
      <c r="H9" s="403" t="s">
        <v>3405</v>
      </c>
      <c r="I9" s="403" t="s">
        <v>3406</v>
      </c>
      <c r="J9" s="403" t="s">
        <v>3407</v>
      </c>
      <c r="K9" s="403" t="s">
        <v>3408</v>
      </c>
      <c r="L9" s="404" t="s">
        <v>3409</v>
      </c>
      <c r="M9" s="319"/>
      <c r="N9" s="405"/>
    </row>
    <row r="10" spans="1:16" x14ac:dyDescent="0.25">
      <c r="C10" s="406"/>
      <c r="D10" s="406"/>
      <c r="E10" s="406"/>
      <c r="F10" s="406"/>
      <c r="G10" s="406"/>
      <c r="H10" s="406"/>
      <c r="I10" s="406"/>
      <c r="J10" s="406"/>
      <c r="K10" s="406"/>
      <c r="L10" s="406"/>
      <c r="M10" s="319"/>
      <c r="N10" s="319"/>
    </row>
    <row r="11" spans="1:16" x14ac:dyDescent="0.25">
      <c r="A11" s="317" t="s">
        <v>3410</v>
      </c>
      <c r="B11" s="407" t="s">
        <v>3384</v>
      </c>
      <c r="C11" s="408">
        <v>6.4832590784317148</v>
      </c>
      <c r="D11" s="408">
        <v>33.934484226333019</v>
      </c>
      <c r="E11" s="408">
        <v>69.286292088876849</v>
      </c>
      <c r="F11" s="408">
        <v>14.394383529284232</v>
      </c>
      <c r="G11" s="408">
        <v>4.4405979330343266</v>
      </c>
      <c r="H11" s="408">
        <v>0.94691012546051667</v>
      </c>
      <c r="I11" s="408">
        <v>0.74078384189812996</v>
      </c>
      <c r="J11" s="408">
        <v>0.70235868398532619</v>
      </c>
      <c r="K11" s="408">
        <v>0.48871324017775358</v>
      </c>
      <c r="L11" s="408">
        <v>0.61281256251814831</v>
      </c>
      <c r="M11" s="319"/>
      <c r="N11" s="409">
        <f>SUM(C11:M11)</f>
        <v>132.03059531</v>
      </c>
      <c r="P11" s="410"/>
    </row>
    <row r="12" spans="1:16" x14ac:dyDescent="0.25">
      <c r="A12" s="317" t="s">
        <v>3411</v>
      </c>
      <c r="B12" s="407" t="s">
        <v>3385</v>
      </c>
      <c r="C12" s="408">
        <v>0.42928043353106815</v>
      </c>
      <c r="D12" s="408">
        <v>2.3454099178489001</v>
      </c>
      <c r="E12" s="408">
        <v>0.32741594862003143</v>
      </c>
      <c r="F12" s="408">
        <v>0.18795899999999999</v>
      </c>
      <c r="G12" s="408">
        <v>0</v>
      </c>
      <c r="H12" s="408">
        <v>0</v>
      </c>
      <c r="I12" s="408">
        <v>0</v>
      </c>
      <c r="J12" s="408">
        <v>0</v>
      </c>
      <c r="K12" s="408">
        <v>0</v>
      </c>
      <c r="L12" s="408">
        <v>0</v>
      </c>
      <c r="M12" s="319"/>
      <c r="N12" s="409">
        <f t="shared" ref="N12:N22" si="0">SUM(C12:M12)</f>
        <v>3.2900653000000002</v>
      </c>
      <c r="P12" s="410"/>
    </row>
    <row r="13" spans="1:16" x14ac:dyDescent="0.25">
      <c r="A13" s="317" t="s">
        <v>3412</v>
      </c>
      <c r="B13" s="407" t="s">
        <v>3386</v>
      </c>
      <c r="C13" s="408">
        <v>4.81166581</v>
      </c>
      <c r="D13" s="408">
        <v>3.8784153899999994</v>
      </c>
      <c r="E13" s="408">
        <v>13.036921128184879</v>
      </c>
      <c r="F13" s="408">
        <v>9.4088692679964439</v>
      </c>
      <c r="G13" s="408">
        <v>4.6515833818679214E-2</v>
      </c>
      <c r="H13" s="408">
        <v>0</v>
      </c>
      <c r="I13" s="408">
        <v>0</v>
      </c>
      <c r="J13" s="408">
        <v>0</v>
      </c>
      <c r="K13" s="408">
        <v>0</v>
      </c>
      <c r="L13" s="408">
        <v>0</v>
      </c>
      <c r="M13" s="319"/>
      <c r="N13" s="409">
        <f t="shared" si="0"/>
        <v>31.182387430000002</v>
      </c>
      <c r="P13" s="410"/>
    </row>
    <row r="14" spans="1:16" x14ac:dyDescent="0.25">
      <c r="A14" s="317" t="s">
        <v>3413</v>
      </c>
      <c r="B14" s="407" t="s">
        <v>3387</v>
      </c>
      <c r="C14" s="408">
        <v>11.04568332925934</v>
      </c>
      <c r="D14" s="408">
        <v>68.559890021246503</v>
      </c>
      <c r="E14" s="408">
        <v>417.95821654775654</v>
      </c>
      <c r="F14" s="408">
        <v>271.0384970610238</v>
      </c>
      <c r="G14" s="408">
        <v>133.55567931175182</v>
      </c>
      <c r="H14" s="408">
        <v>21.886815001624143</v>
      </c>
      <c r="I14" s="408">
        <v>13.337033019928729</v>
      </c>
      <c r="J14" s="408">
        <v>9.2455408911408856</v>
      </c>
      <c r="K14" s="408">
        <v>3.905390808130567</v>
      </c>
      <c r="L14" s="408">
        <v>3.4281432381381904</v>
      </c>
      <c r="M14" s="319"/>
      <c r="N14" s="409">
        <f t="shared" si="0"/>
        <v>953.9608892300007</v>
      </c>
      <c r="P14" s="410"/>
    </row>
    <row r="15" spans="1:16" x14ac:dyDescent="0.25">
      <c r="A15" s="317" t="s">
        <v>3414</v>
      </c>
      <c r="B15" s="407" t="s">
        <v>3388</v>
      </c>
      <c r="C15" s="408">
        <v>7.4740391434545144</v>
      </c>
      <c r="D15" s="408">
        <v>19.187963423175106</v>
      </c>
      <c r="E15" s="408">
        <v>236.05224801087164</v>
      </c>
      <c r="F15" s="408">
        <v>198.239846766749</v>
      </c>
      <c r="G15" s="408">
        <v>94.446756007504533</v>
      </c>
      <c r="H15" s="408">
        <v>13.101542963239414</v>
      </c>
      <c r="I15" s="408">
        <v>5.9211015329970937</v>
      </c>
      <c r="J15" s="408">
        <v>3.6103946605803872</v>
      </c>
      <c r="K15" s="408">
        <v>1.2317557383297058</v>
      </c>
      <c r="L15" s="408">
        <v>0.10330027309843953</v>
      </c>
      <c r="M15" s="319"/>
      <c r="N15" s="409">
        <f t="shared" si="0"/>
        <v>579.36894851999989</v>
      </c>
      <c r="P15" s="410"/>
    </row>
    <row r="16" spans="1:16" ht="30" x14ac:dyDescent="0.25">
      <c r="A16" s="317" t="s">
        <v>3415</v>
      </c>
      <c r="B16" s="407" t="s">
        <v>3389</v>
      </c>
      <c r="C16" s="408">
        <v>7.8929868410249751E-2</v>
      </c>
      <c r="D16" s="408">
        <v>49.555971261147356</v>
      </c>
      <c r="E16" s="408">
        <v>19.813266690442404</v>
      </c>
      <c r="F16" s="408">
        <v>0</v>
      </c>
      <c r="G16" s="408">
        <v>0</v>
      </c>
      <c r="H16" s="408">
        <v>0</v>
      </c>
      <c r="I16" s="408">
        <v>0</v>
      </c>
      <c r="J16" s="408">
        <v>0</v>
      </c>
      <c r="K16" s="408">
        <v>0</v>
      </c>
      <c r="L16" s="408">
        <v>0</v>
      </c>
      <c r="M16" s="319"/>
      <c r="N16" s="409">
        <f t="shared" si="0"/>
        <v>69.448167820000009</v>
      </c>
      <c r="P16" s="410"/>
    </row>
    <row r="17" spans="1:16" x14ac:dyDescent="0.25">
      <c r="A17" s="317" t="s">
        <v>3416</v>
      </c>
      <c r="B17" s="407" t="s">
        <v>3390</v>
      </c>
      <c r="C17" s="408">
        <v>11.248535715332208</v>
      </c>
      <c r="D17" s="408">
        <v>168.0452650458131</v>
      </c>
      <c r="E17" s="408">
        <v>418.95879138180487</v>
      </c>
      <c r="F17" s="408">
        <v>42.65780708042012</v>
      </c>
      <c r="G17" s="408">
        <v>12.066647617181385</v>
      </c>
      <c r="H17" s="408">
        <v>1.637546260072001</v>
      </c>
      <c r="I17" s="408">
        <v>1.637546260072001</v>
      </c>
      <c r="J17" s="408">
        <v>1.5092374211916155</v>
      </c>
      <c r="K17" s="408">
        <v>0.98794052471830884</v>
      </c>
      <c r="L17" s="408">
        <v>5.8685557633942498</v>
      </c>
      <c r="M17" s="319"/>
      <c r="N17" s="409">
        <f t="shared" si="0"/>
        <v>664.61787306999975</v>
      </c>
      <c r="P17" s="410"/>
    </row>
    <row r="18" spans="1:16" x14ac:dyDescent="0.25">
      <c r="A18" s="317" t="s">
        <v>3417</v>
      </c>
      <c r="B18" s="407" t="s">
        <v>3418</v>
      </c>
      <c r="C18" s="408">
        <v>4.4022454215926583</v>
      </c>
      <c r="D18" s="408">
        <v>49.996615614886252</v>
      </c>
      <c r="E18" s="408">
        <v>113.55026843935742</v>
      </c>
      <c r="F18" s="408">
        <v>7.4004213502949128</v>
      </c>
      <c r="G18" s="408">
        <v>2.0273328184998878</v>
      </c>
      <c r="H18" s="408">
        <v>0.55893821536885813</v>
      </c>
      <c r="I18" s="408">
        <v>0</v>
      </c>
      <c r="J18" s="408">
        <v>0</v>
      </c>
      <c r="K18" s="408">
        <v>9.7238569624960233E-2</v>
      </c>
      <c r="L18" s="408">
        <v>0.26520197037503973</v>
      </c>
      <c r="M18" s="319"/>
      <c r="N18" s="409">
        <f t="shared" si="0"/>
        <v>178.29826240000003</v>
      </c>
      <c r="P18" s="410"/>
    </row>
    <row r="19" spans="1:16" ht="30" x14ac:dyDescent="0.25">
      <c r="A19" s="317" t="s">
        <v>3419</v>
      </c>
      <c r="B19" s="407" t="s">
        <v>3420</v>
      </c>
      <c r="C19" s="408">
        <v>32.803409972368435</v>
      </c>
      <c r="D19" s="408">
        <v>146.25014627530913</v>
      </c>
      <c r="E19" s="408">
        <v>218.82188529159939</v>
      </c>
      <c r="F19" s="408">
        <v>58.271266514300763</v>
      </c>
      <c r="G19" s="408">
        <v>38.605522690058976</v>
      </c>
      <c r="H19" s="408">
        <v>17.925209584432839</v>
      </c>
      <c r="I19" s="408">
        <v>17.925209584432839</v>
      </c>
      <c r="J19" s="408">
        <v>17.925209584432839</v>
      </c>
      <c r="K19" s="408">
        <v>17.925209584432839</v>
      </c>
      <c r="L19" s="408">
        <v>11.400642208631989</v>
      </c>
      <c r="M19" s="319"/>
      <c r="N19" s="409">
        <f t="shared" si="0"/>
        <v>577.85371129000021</v>
      </c>
      <c r="P19" s="410"/>
    </row>
    <row r="20" spans="1:16" x14ac:dyDescent="0.25">
      <c r="A20" s="317" t="s">
        <v>3421</v>
      </c>
      <c r="B20" s="407" t="s">
        <v>136</v>
      </c>
      <c r="C20" s="408">
        <v>0</v>
      </c>
      <c r="D20" s="408">
        <v>1.1690964454114849</v>
      </c>
      <c r="E20" s="408">
        <v>0.44900218458851487</v>
      </c>
      <c r="F20" s="408">
        <v>0</v>
      </c>
      <c r="G20" s="408">
        <v>0</v>
      </c>
      <c r="H20" s="408">
        <v>0</v>
      </c>
      <c r="I20" s="408">
        <v>0</v>
      </c>
      <c r="J20" s="408">
        <v>0</v>
      </c>
      <c r="K20" s="408">
        <v>0</v>
      </c>
      <c r="L20" s="408">
        <v>0</v>
      </c>
      <c r="M20" s="319"/>
      <c r="N20" s="409">
        <f t="shared" si="0"/>
        <v>1.6180986299999998</v>
      </c>
      <c r="P20" s="410"/>
    </row>
    <row r="21" spans="1:16" x14ac:dyDescent="0.25">
      <c r="C21" s="411"/>
      <c r="D21" s="411"/>
      <c r="E21" s="411"/>
      <c r="F21" s="411"/>
      <c r="G21" s="411"/>
      <c r="H21" s="411"/>
      <c r="I21" s="411"/>
      <c r="J21" s="411"/>
      <c r="K21" s="411"/>
      <c r="L21" s="411"/>
      <c r="M21" s="319"/>
      <c r="N21" s="409">
        <f t="shared" si="0"/>
        <v>0</v>
      </c>
    </row>
    <row r="22" spans="1:16" x14ac:dyDescent="0.25">
      <c r="B22" s="412" t="s">
        <v>138</v>
      </c>
      <c r="C22" s="413">
        <f t="shared" ref="C22:L22" si="1">SUM(C11:C21)</f>
        <v>78.777048772380198</v>
      </c>
      <c r="D22" s="413">
        <f t="shared" si="1"/>
        <v>542.92325762117082</v>
      </c>
      <c r="E22" s="413">
        <f t="shared" si="1"/>
        <v>1508.2543077121027</v>
      </c>
      <c r="F22" s="413">
        <f t="shared" si="1"/>
        <v>601.59905057006927</v>
      </c>
      <c r="G22" s="413">
        <f t="shared" si="1"/>
        <v>285.18905221184963</v>
      </c>
      <c r="H22" s="413">
        <f t="shared" si="1"/>
        <v>56.056962150197762</v>
      </c>
      <c r="I22" s="413">
        <f t="shared" si="1"/>
        <v>39.561674239328795</v>
      </c>
      <c r="J22" s="413">
        <f t="shared" si="1"/>
        <v>32.992741241331053</v>
      </c>
      <c r="K22" s="413">
        <f t="shared" si="1"/>
        <v>24.636248465414134</v>
      </c>
      <c r="L22" s="413">
        <f t="shared" si="1"/>
        <v>21.678656016156058</v>
      </c>
      <c r="M22" s="319"/>
      <c r="N22" s="409">
        <f t="shared" si="0"/>
        <v>3191.668999</v>
      </c>
      <c r="P22" s="410"/>
    </row>
    <row r="23" spans="1:16" x14ac:dyDescent="0.25">
      <c r="M23" s="319"/>
      <c r="N23" s="319"/>
    </row>
    <row r="24" spans="1:16" x14ac:dyDescent="0.25">
      <c r="M24" s="319"/>
      <c r="N24" s="319"/>
    </row>
    <row r="25" spans="1:16" x14ac:dyDescent="0.25">
      <c r="M25" s="319"/>
      <c r="N25" s="319"/>
    </row>
    <row r="26" spans="1:16" x14ac:dyDescent="0.25">
      <c r="M26" s="319"/>
      <c r="N26" s="319"/>
    </row>
    <row r="27" spans="1:16" ht="15.75" x14ac:dyDescent="0.25">
      <c r="B27" s="379" t="s">
        <v>3422</v>
      </c>
      <c r="M27" s="319"/>
      <c r="N27" s="319"/>
    </row>
    <row r="28" spans="1:16" ht="3.75" customHeight="1" x14ac:dyDescent="0.25">
      <c r="B28" s="379"/>
      <c r="M28" s="319"/>
      <c r="N28" s="319"/>
    </row>
    <row r="29" spans="1:16" x14ac:dyDescent="0.25">
      <c r="B29" s="414" t="s">
        <v>3423</v>
      </c>
      <c r="C29" s="400"/>
      <c r="D29" s="402"/>
      <c r="E29" s="402"/>
      <c r="F29" s="402"/>
      <c r="G29" s="402"/>
      <c r="H29" s="402"/>
      <c r="I29" s="402"/>
      <c r="J29" s="402"/>
      <c r="K29" s="402"/>
      <c r="L29" s="402"/>
      <c r="M29" s="319"/>
      <c r="N29" s="319"/>
    </row>
    <row r="30" spans="1:16" x14ac:dyDescent="0.25">
      <c r="B30" s="311"/>
      <c r="C30" s="501" t="s">
        <v>3399</v>
      </c>
      <c r="D30" s="501"/>
      <c r="E30" s="501"/>
      <c r="F30" s="501"/>
      <c r="G30" s="501"/>
      <c r="H30" s="501"/>
      <c r="I30" s="501"/>
      <c r="J30" s="501"/>
      <c r="K30" s="501"/>
      <c r="L30" s="501"/>
      <c r="M30" s="319"/>
      <c r="N30" s="319"/>
    </row>
    <row r="31" spans="1:16" x14ac:dyDescent="0.25">
      <c r="B31" s="311"/>
      <c r="C31" s="403" t="s">
        <v>3400</v>
      </c>
      <c r="D31" s="403" t="s">
        <v>3401</v>
      </c>
      <c r="E31" s="403" t="s">
        <v>3402</v>
      </c>
      <c r="F31" s="403" t="s">
        <v>3403</v>
      </c>
      <c r="G31" s="403" t="s">
        <v>3404</v>
      </c>
      <c r="H31" s="403" t="s">
        <v>3405</v>
      </c>
      <c r="I31" s="403" t="s">
        <v>3406</v>
      </c>
      <c r="J31" s="403" t="s">
        <v>3407</v>
      </c>
      <c r="K31" s="403" t="s">
        <v>3408</v>
      </c>
      <c r="L31" s="403" t="s">
        <v>3409</v>
      </c>
      <c r="M31" s="319"/>
      <c r="N31" s="405"/>
    </row>
    <row r="32" spans="1:16" x14ac:dyDescent="0.25">
      <c r="C32" s="406"/>
      <c r="D32" s="406"/>
      <c r="E32" s="406"/>
      <c r="F32" s="406"/>
      <c r="G32" s="406"/>
      <c r="H32" s="406"/>
      <c r="I32" s="406"/>
      <c r="J32" s="406"/>
      <c r="K32" s="406"/>
      <c r="L32" s="406"/>
      <c r="M32" s="319"/>
      <c r="N32" s="319"/>
    </row>
    <row r="33" spans="2:14" x14ac:dyDescent="0.25">
      <c r="B33" s="407" t="s">
        <v>3384</v>
      </c>
      <c r="C33" s="415">
        <f t="shared" ref="C33:K33" si="2">C11/$N$11</f>
        <v>4.910421757327843E-2</v>
      </c>
      <c r="D33" s="415">
        <f t="shared" si="2"/>
        <v>0.25701985321399834</v>
      </c>
      <c r="E33" s="415">
        <f t="shared" si="2"/>
        <v>0.52477451855910173</v>
      </c>
      <c r="F33" s="415">
        <f t="shared" si="2"/>
        <v>0.10902309040936363</v>
      </c>
      <c r="G33" s="415">
        <f t="shared" si="2"/>
        <v>3.363309786347677E-2</v>
      </c>
      <c r="H33" s="415">
        <f t="shared" si="2"/>
        <v>7.1718992346980481E-3</v>
      </c>
      <c r="I33" s="415">
        <f t="shared" si="2"/>
        <v>5.6106983397205285E-3</v>
      </c>
      <c r="J33" s="415">
        <f t="shared" si="2"/>
        <v>5.3196661147836962E-3</v>
      </c>
      <c r="K33" s="415">
        <f t="shared" si="2"/>
        <v>3.7015150846687007E-3</v>
      </c>
      <c r="L33" s="415">
        <f>L11/$N$11</f>
        <v>4.6414436069102073E-3</v>
      </c>
      <c r="M33" s="319"/>
      <c r="N33" s="416"/>
    </row>
    <row r="34" spans="2:14" x14ac:dyDescent="0.25">
      <c r="B34" s="407" t="s">
        <v>3385</v>
      </c>
      <c r="C34" s="415">
        <f t="shared" ref="C34:L34" si="3">C12/$N$12</f>
        <v>0.13047778520720185</v>
      </c>
      <c r="D34" s="415">
        <f t="shared" si="3"/>
        <v>0.71287640334947144</v>
      </c>
      <c r="E34" s="415">
        <f t="shared" si="3"/>
        <v>9.9516550209514512E-2</v>
      </c>
      <c r="F34" s="415">
        <f t="shared" si="3"/>
        <v>5.7129261233811977E-2</v>
      </c>
      <c r="G34" s="415">
        <f t="shared" si="3"/>
        <v>0</v>
      </c>
      <c r="H34" s="415">
        <f t="shared" si="3"/>
        <v>0</v>
      </c>
      <c r="I34" s="415">
        <f t="shared" si="3"/>
        <v>0</v>
      </c>
      <c r="J34" s="415">
        <f t="shared" si="3"/>
        <v>0</v>
      </c>
      <c r="K34" s="415">
        <f t="shared" si="3"/>
        <v>0</v>
      </c>
      <c r="L34" s="415">
        <f t="shared" si="3"/>
        <v>0</v>
      </c>
      <c r="M34" s="319"/>
      <c r="N34" s="416"/>
    </row>
    <row r="35" spans="2:14" ht="19.5" customHeight="1" x14ac:dyDescent="0.25">
      <c r="B35" s="407" t="s">
        <v>3386</v>
      </c>
      <c r="C35" s="415">
        <f t="shared" ref="C35:L35" si="4">C13/$N$13</f>
        <v>0.15430716524837942</v>
      </c>
      <c r="D35" s="415">
        <f t="shared" si="4"/>
        <v>0.12437839786021795</v>
      </c>
      <c r="E35" s="415">
        <f t="shared" si="4"/>
        <v>0.41808604801190741</v>
      </c>
      <c r="F35" s="415">
        <f t="shared" si="4"/>
        <v>0.30173665467783728</v>
      </c>
      <c r="G35" s="415">
        <f t="shared" si="4"/>
        <v>1.4917342016579265E-3</v>
      </c>
      <c r="H35" s="415">
        <f t="shared" si="4"/>
        <v>0</v>
      </c>
      <c r="I35" s="415">
        <f t="shared" si="4"/>
        <v>0</v>
      </c>
      <c r="J35" s="415">
        <f t="shared" si="4"/>
        <v>0</v>
      </c>
      <c r="K35" s="415">
        <f t="shared" si="4"/>
        <v>0</v>
      </c>
      <c r="L35" s="415">
        <f t="shared" si="4"/>
        <v>0</v>
      </c>
      <c r="M35" s="319"/>
      <c r="N35" s="416"/>
    </row>
    <row r="36" spans="2:14" x14ac:dyDescent="0.25">
      <c r="B36" s="407" t="s">
        <v>3387</v>
      </c>
      <c r="C36" s="415">
        <f t="shared" ref="C36:L36" si="5">C14/$N$14</f>
        <v>1.1578759102141994E-2</v>
      </c>
      <c r="D36" s="415">
        <f t="shared" si="5"/>
        <v>7.1868659182228442E-2</v>
      </c>
      <c r="E36" s="415">
        <f t="shared" si="5"/>
        <v>0.43812929991827632</v>
      </c>
      <c r="F36" s="415">
        <f t="shared" si="5"/>
        <v>0.28411908718794049</v>
      </c>
      <c r="G36" s="415">
        <f t="shared" si="5"/>
        <v>0.1400012105523033</v>
      </c>
      <c r="H36" s="415">
        <f t="shared" si="5"/>
        <v>2.2943094678955139E-2</v>
      </c>
      <c r="I36" s="415">
        <f t="shared" si="5"/>
        <v>1.3980691630548766E-2</v>
      </c>
      <c r="J36" s="415">
        <f t="shared" si="5"/>
        <v>9.6917399817130021E-3</v>
      </c>
      <c r="K36" s="415">
        <f t="shared" si="5"/>
        <v>4.0938688915043916E-3</v>
      </c>
      <c r="L36" s="415">
        <f t="shared" si="5"/>
        <v>3.5935888743879756E-3</v>
      </c>
      <c r="M36" s="319"/>
      <c r="N36" s="416"/>
    </row>
    <row r="37" spans="2:14" x14ac:dyDescent="0.25">
      <c r="B37" s="407" t="s">
        <v>3388</v>
      </c>
      <c r="C37" s="415">
        <f t="shared" ref="C37:L37" si="6">C15/$N$15</f>
        <v>1.2900310178077329E-2</v>
      </c>
      <c r="D37" s="415">
        <f t="shared" si="6"/>
        <v>3.3118729390297544E-2</v>
      </c>
      <c r="E37" s="415">
        <f t="shared" si="6"/>
        <v>0.4074299263256479</v>
      </c>
      <c r="F37" s="415">
        <f t="shared" si="6"/>
        <v>0.3421651216779108</v>
      </c>
      <c r="G37" s="415">
        <f t="shared" si="6"/>
        <v>0.16301659978286567</v>
      </c>
      <c r="H37" s="415">
        <f t="shared" si="6"/>
        <v>2.2613471082127121E-2</v>
      </c>
      <c r="I37" s="415">
        <f t="shared" si="6"/>
        <v>1.02199152165862E-2</v>
      </c>
      <c r="J37" s="415">
        <f t="shared" si="6"/>
        <v>6.2315984828029769E-3</v>
      </c>
      <c r="K37" s="415">
        <f t="shared" si="6"/>
        <v>2.1260299528931097E-3</v>
      </c>
      <c r="L37" s="415">
        <f t="shared" si="6"/>
        <v>1.7829791079125047E-4</v>
      </c>
      <c r="M37" s="319"/>
      <c r="N37" s="416"/>
    </row>
    <row r="38" spans="2:14" ht="30" x14ac:dyDescent="0.25">
      <c r="B38" s="407" t="s">
        <v>3389</v>
      </c>
      <c r="C38" s="415">
        <f t="shared" ref="C38:L38" si="7">C16/$N$16</f>
        <v>1.1365291682687007E-3</v>
      </c>
      <c r="D38" s="415">
        <f t="shared" si="7"/>
        <v>0.71356772707941751</v>
      </c>
      <c r="E38" s="415">
        <f t="shared" si="7"/>
        <v>0.28529574375231376</v>
      </c>
      <c r="F38" s="415">
        <f t="shared" si="7"/>
        <v>0</v>
      </c>
      <c r="G38" s="415">
        <f t="shared" si="7"/>
        <v>0</v>
      </c>
      <c r="H38" s="415">
        <f t="shared" si="7"/>
        <v>0</v>
      </c>
      <c r="I38" s="415">
        <f t="shared" si="7"/>
        <v>0</v>
      </c>
      <c r="J38" s="415">
        <f t="shared" si="7"/>
        <v>0</v>
      </c>
      <c r="K38" s="415">
        <f t="shared" si="7"/>
        <v>0</v>
      </c>
      <c r="L38" s="415">
        <f t="shared" si="7"/>
        <v>0</v>
      </c>
      <c r="M38" s="319"/>
      <c r="N38" s="416"/>
    </row>
    <row r="39" spans="2:14" x14ac:dyDescent="0.25">
      <c r="B39" s="407" t="s">
        <v>3390</v>
      </c>
      <c r="C39" s="415">
        <f>C17/$N$17</f>
        <v>1.6924816757293969E-2</v>
      </c>
      <c r="D39" s="415">
        <f>D17/$N$17</f>
        <v>0.25284493820423337</v>
      </c>
      <c r="E39" s="415">
        <f>E17/$N$17</f>
        <v>0.63037545085351432</v>
      </c>
      <c r="F39" s="415">
        <f>F17/$N$16</f>
        <v>0.61423948852017551</v>
      </c>
      <c r="G39" s="415">
        <f t="shared" ref="G39:L39" si="8">G17/$N$17</f>
        <v>1.8155767556239773E-2</v>
      </c>
      <c r="H39" s="415">
        <f t="shared" si="8"/>
        <v>2.4638913974850767E-3</v>
      </c>
      <c r="I39" s="415">
        <f t="shared" si="8"/>
        <v>2.4638913974850767E-3</v>
      </c>
      <c r="J39" s="415">
        <f t="shared" si="8"/>
        <v>2.27083483960513E-3</v>
      </c>
      <c r="K39" s="415">
        <f t="shared" si="8"/>
        <v>1.4864790201244793E-3</v>
      </c>
      <c r="L39" s="415">
        <f t="shared" si="8"/>
        <v>8.8299698235412248E-3</v>
      </c>
      <c r="M39" s="319"/>
      <c r="N39" s="416"/>
    </row>
    <row r="40" spans="2:14" x14ac:dyDescent="0.25">
      <c r="B40" s="407" t="s">
        <v>3418</v>
      </c>
      <c r="C40" s="415">
        <f>C18/$N$18</f>
        <v>2.469034393457251E-2</v>
      </c>
      <c r="D40" s="415">
        <f>D18/$N$18</f>
        <v>0.28040999918845111</v>
      </c>
      <c r="E40" s="415">
        <f>E18/$N$18</f>
        <v>0.63685572091900211</v>
      </c>
      <c r="F40" s="415">
        <f>F18/$N$16</f>
        <v>0.10656035403951586</v>
      </c>
      <c r="G40" s="415">
        <f t="shared" ref="G40:L40" si="9">G18/$N$18</f>
        <v>1.1370457519948817E-2</v>
      </c>
      <c r="H40" s="415">
        <f t="shared" si="9"/>
        <v>3.1348494811178711E-3</v>
      </c>
      <c r="I40" s="415">
        <f t="shared" si="9"/>
        <v>0</v>
      </c>
      <c r="J40" s="415">
        <f t="shared" si="9"/>
        <v>0</v>
      </c>
      <c r="K40" s="415">
        <f t="shared" si="9"/>
        <v>5.4537025945217631E-4</v>
      </c>
      <c r="L40" s="415">
        <f t="shared" si="9"/>
        <v>1.4874063650720114E-3</v>
      </c>
      <c r="M40" s="319"/>
      <c r="N40" s="416"/>
    </row>
    <row r="41" spans="2:14" ht="30" x14ac:dyDescent="0.25">
      <c r="B41" s="407" t="s">
        <v>3420</v>
      </c>
      <c r="C41" s="415">
        <f t="shared" ref="C41:L41" si="10">C19/$N$19</f>
        <v>5.6767672044777777E-2</v>
      </c>
      <c r="D41" s="415">
        <f t="shared" si="10"/>
        <v>0.25309199096224616</v>
      </c>
      <c r="E41" s="415">
        <f t="shared" si="10"/>
        <v>0.37868041861858354</v>
      </c>
      <c r="F41" s="415">
        <f t="shared" si="10"/>
        <v>0.10084086227328372</v>
      </c>
      <c r="G41" s="415">
        <f t="shared" si="10"/>
        <v>6.680847061425986E-2</v>
      </c>
      <c r="H41" s="415">
        <f t="shared" si="10"/>
        <v>3.1020324407740867E-2</v>
      </c>
      <c r="I41" s="415">
        <f t="shared" si="10"/>
        <v>3.1020324407740867E-2</v>
      </c>
      <c r="J41" s="415">
        <f t="shared" si="10"/>
        <v>3.1020324407740867E-2</v>
      </c>
      <c r="K41" s="415">
        <f t="shared" si="10"/>
        <v>3.1020324407740867E-2</v>
      </c>
      <c r="L41" s="415">
        <f t="shared" si="10"/>
        <v>1.9729287855885194E-2</v>
      </c>
      <c r="M41" s="319"/>
      <c r="N41" s="416"/>
    </row>
    <row r="42" spans="2:14" x14ac:dyDescent="0.25">
      <c r="B42" s="407" t="s">
        <v>136</v>
      </c>
      <c r="C42" s="415">
        <f t="shared" ref="C42:L42" si="11">C20/$N$20</f>
        <v>0</v>
      </c>
      <c r="D42" s="415">
        <f t="shared" si="11"/>
        <v>0.72251247466384982</v>
      </c>
      <c r="E42" s="415">
        <f t="shared" si="11"/>
        <v>0.27748752533615023</v>
      </c>
      <c r="F42" s="415">
        <f t="shared" si="11"/>
        <v>0</v>
      </c>
      <c r="G42" s="415">
        <f t="shared" si="11"/>
        <v>0</v>
      </c>
      <c r="H42" s="415">
        <f t="shared" si="11"/>
        <v>0</v>
      </c>
      <c r="I42" s="415">
        <f t="shared" si="11"/>
        <v>0</v>
      </c>
      <c r="J42" s="415">
        <f t="shared" si="11"/>
        <v>0</v>
      </c>
      <c r="K42" s="415">
        <f t="shared" si="11"/>
        <v>0</v>
      </c>
      <c r="L42" s="415">
        <f t="shared" si="11"/>
        <v>0</v>
      </c>
      <c r="M42" s="319"/>
      <c r="N42" s="416"/>
    </row>
    <row r="43" spans="2:14" x14ac:dyDescent="0.25">
      <c r="C43" s="415"/>
      <c r="D43" s="417"/>
      <c r="E43" s="417"/>
      <c r="F43" s="417"/>
      <c r="G43" s="417"/>
      <c r="H43" s="417"/>
      <c r="I43" s="417"/>
      <c r="J43" s="417"/>
      <c r="K43" s="417"/>
      <c r="L43" s="417"/>
      <c r="M43" s="319"/>
      <c r="N43" s="319"/>
    </row>
    <row r="44" spans="2:14" x14ac:dyDescent="0.25">
      <c r="B44" s="412" t="s">
        <v>138</v>
      </c>
      <c r="C44" s="418">
        <f t="shared" ref="C44:L44" si="12">C22/$N$22</f>
        <v>2.4682086017397884E-2</v>
      </c>
      <c r="D44" s="418">
        <f t="shared" si="12"/>
        <v>0.1701063793868591</v>
      </c>
      <c r="E44" s="418">
        <f t="shared" si="12"/>
        <v>0.47255975108467152</v>
      </c>
      <c r="F44" s="418">
        <f t="shared" si="12"/>
        <v>0.1884904264065477</v>
      </c>
      <c r="G44" s="418">
        <f t="shared" si="12"/>
        <v>8.9354206937249395E-2</v>
      </c>
      <c r="H44" s="418">
        <f t="shared" si="12"/>
        <v>1.7563526220219356E-2</v>
      </c>
      <c r="I44" s="418">
        <f t="shared" si="12"/>
        <v>1.2395293575782479E-2</v>
      </c>
      <c r="J44" s="418">
        <f t="shared" si="12"/>
        <v>1.0337143748824893E-2</v>
      </c>
      <c r="K44" s="418">
        <f t="shared" si="12"/>
        <v>7.7189233824475709E-3</v>
      </c>
      <c r="L44" s="418">
        <f t="shared" si="12"/>
        <v>6.7922632400002382E-3</v>
      </c>
      <c r="M44" s="319"/>
      <c r="N44" s="419"/>
    </row>
    <row r="45" spans="2:14" x14ac:dyDescent="0.25">
      <c r="M45" s="319"/>
      <c r="N45" s="319"/>
    </row>
    <row r="46" spans="2:14" x14ac:dyDescent="0.25">
      <c r="M46" s="319"/>
      <c r="N46" s="319"/>
    </row>
    <row r="47" spans="2:14" x14ac:dyDescent="0.25">
      <c r="M47" s="319"/>
      <c r="N47" s="319"/>
    </row>
    <row r="49" spans="1:16" ht="15.75" x14ac:dyDescent="0.25">
      <c r="B49" s="379" t="s">
        <v>3424</v>
      </c>
    </row>
    <row r="50" spans="1:16" ht="3.75" customHeight="1" x14ac:dyDescent="0.25">
      <c r="B50" s="379"/>
    </row>
    <row r="51" spans="1:16" x14ac:dyDescent="0.25">
      <c r="B51" s="414" t="s">
        <v>3425</v>
      </c>
      <c r="C51" s="400"/>
      <c r="D51" s="400"/>
      <c r="E51" s="402"/>
      <c r="F51" s="402"/>
      <c r="G51" s="402"/>
      <c r="H51" s="402"/>
      <c r="I51" s="402"/>
      <c r="J51" s="402"/>
      <c r="K51" s="402"/>
      <c r="L51" s="402"/>
      <c r="M51" s="402"/>
      <c r="N51" s="402"/>
    </row>
    <row r="52" spans="1:16" x14ac:dyDescent="0.25">
      <c r="B52" s="311"/>
      <c r="C52" s="501" t="s">
        <v>3399</v>
      </c>
      <c r="D52" s="501"/>
      <c r="E52" s="501"/>
      <c r="F52" s="501"/>
      <c r="G52" s="501"/>
      <c r="H52" s="501"/>
      <c r="I52" s="501"/>
      <c r="J52" s="501"/>
      <c r="K52" s="501"/>
      <c r="L52" s="501"/>
      <c r="N52" s="311"/>
    </row>
    <row r="53" spans="1:16" x14ac:dyDescent="0.25">
      <c r="B53" s="311"/>
      <c r="C53" s="403" t="s">
        <v>3400</v>
      </c>
      <c r="D53" s="403" t="s">
        <v>3401</v>
      </c>
      <c r="E53" s="403" t="s">
        <v>3402</v>
      </c>
      <c r="F53" s="403" t="s">
        <v>3403</v>
      </c>
      <c r="G53" s="403" t="s">
        <v>3404</v>
      </c>
      <c r="H53" s="403" t="s">
        <v>3405</v>
      </c>
      <c r="I53" s="403" t="s">
        <v>3406</v>
      </c>
      <c r="J53" s="403" t="s">
        <v>3407</v>
      </c>
      <c r="K53" s="403" t="s">
        <v>3408</v>
      </c>
      <c r="L53" s="403" t="s">
        <v>3409</v>
      </c>
      <c r="N53" s="403" t="s">
        <v>3426</v>
      </c>
      <c r="P53" s="317"/>
    </row>
    <row r="54" spans="1:16" x14ac:dyDescent="0.25">
      <c r="C54" s="416"/>
      <c r="D54" s="416"/>
      <c r="E54" s="416"/>
      <c r="F54" s="416"/>
      <c r="G54" s="416"/>
      <c r="H54" s="416"/>
      <c r="I54" s="416"/>
      <c r="J54" s="416"/>
      <c r="K54" s="416"/>
      <c r="L54" s="416"/>
      <c r="M54" s="319"/>
      <c r="N54" s="319"/>
      <c r="O54" s="319"/>
      <c r="P54" s="317"/>
    </row>
    <row r="55" spans="1:16" x14ac:dyDescent="0.25">
      <c r="A55" s="317" t="s">
        <v>3427</v>
      </c>
      <c r="B55" s="407" t="s">
        <v>3384</v>
      </c>
      <c r="C55" s="411">
        <v>4.2692223599999997</v>
      </c>
      <c r="D55" s="411">
        <v>16.938769409999999</v>
      </c>
      <c r="E55" s="411">
        <v>48.322205790000005</v>
      </c>
      <c r="F55" s="411">
        <v>34.233111739999977</v>
      </c>
      <c r="G55" s="411">
        <v>15.979256310000002</v>
      </c>
      <c r="H55" s="411">
        <v>1.7342315100000003</v>
      </c>
      <c r="I55" s="411">
        <v>0.76401399999999997</v>
      </c>
      <c r="J55" s="411">
        <v>0.11961347</v>
      </c>
      <c r="K55" s="411">
        <v>8.6968469099999997</v>
      </c>
      <c r="L55" s="411">
        <v>0.9733238099999999</v>
      </c>
      <c r="M55" s="319"/>
      <c r="N55" s="420">
        <v>0.58498783971129753</v>
      </c>
      <c r="O55" s="319"/>
      <c r="P55" s="409">
        <f t="shared" ref="P55:P64" si="13">C55+D55+E55+F55+G55+H55+I55+J55+K55+L55</f>
        <v>132.03059531</v>
      </c>
    </row>
    <row r="56" spans="1:16" x14ac:dyDescent="0.25">
      <c r="A56" s="317" t="s">
        <v>3428</v>
      </c>
      <c r="B56" s="407" t="s">
        <v>3385</v>
      </c>
      <c r="C56" s="411">
        <v>0.36233112000000001</v>
      </c>
      <c r="D56" s="411">
        <v>1.7446922200000001</v>
      </c>
      <c r="E56" s="411">
        <v>0.99508296000000007</v>
      </c>
      <c r="F56" s="411">
        <v>0.18795899999999999</v>
      </c>
      <c r="G56" s="411">
        <v>0</v>
      </c>
      <c r="H56" s="411">
        <v>0</v>
      </c>
      <c r="I56" s="411">
        <v>0</v>
      </c>
      <c r="J56" s="411">
        <v>0</v>
      </c>
      <c r="K56" s="411">
        <v>0</v>
      </c>
      <c r="L56" s="411">
        <v>0</v>
      </c>
      <c r="M56" s="319"/>
      <c r="N56" s="420">
        <v>0.35558301814148829</v>
      </c>
      <c r="O56" s="319"/>
      <c r="P56" s="409">
        <f t="shared" si="13"/>
        <v>3.2900653000000002</v>
      </c>
    </row>
    <row r="57" spans="1:16" x14ac:dyDescent="0.25">
      <c r="A57" s="317" t="s">
        <v>3429</v>
      </c>
      <c r="B57" s="407" t="s">
        <v>3386</v>
      </c>
      <c r="C57" s="411">
        <v>4.81166581</v>
      </c>
      <c r="D57" s="411">
        <v>3.8784153900000002</v>
      </c>
      <c r="E57" s="411">
        <v>0.64635721000000002</v>
      </c>
      <c r="F57" s="411">
        <v>19.770259549999999</v>
      </c>
      <c r="G57" s="411">
        <v>2.0756894699999999</v>
      </c>
      <c r="H57" s="411">
        <v>0</v>
      </c>
      <c r="I57" s="411">
        <v>0</v>
      </c>
      <c r="J57" s="411">
        <v>0</v>
      </c>
      <c r="K57" s="411">
        <v>0</v>
      </c>
      <c r="L57" s="411">
        <v>0</v>
      </c>
      <c r="M57" s="319"/>
      <c r="N57" s="420">
        <v>0.51272822762077608</v>
      </c>
      <c r="O57" s="319"/>
      <c r="P57" s="409">
        <f t="shared" si="13"/>
        <v>31.182387429999999</v>
      </c>
    </row>
    <row r="58" spans="1:16" x14ac:dyDescent="0.25">
      <c r="A58" s="317" t="s">
        <v>3430</v>
      </c>
      <c r="B58" s="407" t="s">
        <v>3387</v>
      </c>
      <c r="C58" s="411">
        <v>2.6890315199999999</v>
      </c>
      <c r="D58" s="411">
        <v>11.361942519999999</v>
      </c>
      <c r="E58" s="411">
        <v>204.51010658000001</v>
      </c>
      <c r="F58" s="411">
        <v>242.60678873999993</v>
      </c>
      <c r="G58" s="411">
        <v>308.93179671999991</v>
      </c>
      <c r="H58" s="411">
        <v>54.053532650000001</v>
      </c>
      <c r="I58" s="411">
        <v>44.668640460000006</v>
      </c>
      <c r="J58" s="411">
        <v>27.606136659999997</v>
      </c>
      <c r="K58" s="411">
        <v>43.400442159999997</v>
      </c>
      <c r="L58" s="411">
        <v>14.132471220000001</v>
      </c>
      <c r="M58" s="319"/>
      <c r="N58" s="420">
        <v>0.70213986794328276</v>
      </c>
      <c r="O58" s="319"/>
      <c r="P58" s="409">
        <f t="shared" si="13"/>
        <v>953.96088922999979</v>
      </c>
    </row>
    <row r="59" spans="1:16" x14ac:dyDescent="0.25">
      <c r="A59" s="317" t="s">
        <v>3431</v>
      </c>
      <c r="B59" s="407" t="s">
        <v>3388</v>
      </c>
      <c r="C59" s="411">
        <v>3.7585790200000009</v>
      </c>
      <c r="D59" s="411">
        <v>5.7851854299999994</v>
      </c>
      <c r="E59" s="411">
        <v>86.013816759999983</v>
      </c>
      <c r="F59" s="411">
        <v>253.11575798999996</v>
      </c>
      <c r="G59" s="411">
        <v>170.31153600999988</v>
      </c>
      <c r="H59" s="411">
        <v>30.891973419999996</v>
      </c>
      <c r="I59" s="411">
        <v>13.004874140000002</v>
      </c>
      <c r="J59" s="411">
        <v>9.9981551999999994</v>
      </c>
      <c r="K59" s="411">
        <v>5.9003446400000001</v>
      </c>
      <c r="L59" s="411">
        <v>0.58872591000000007</v>
      </c>
      <c r="M59" s="319"/>
      <c r="N59" s="420">
        <v>0.68280302801408721</v>
      </c>
      <c r="O59" s="319"/>
      <c r="P59" s="409">
        <f t="shared" si="13"/>
        <v>579.36894851999978</v>
      </c>
    </row>
    <row r="60" spans="1:16" ht="30" x14ac:dyDescent="0.25">
      <c r="A60" s="317" t="s">
        <v>3432</v>
      </c>
      <c r="B60" s="407" t="s">
        <v>3389</v>
      </c>
      <c r="C60" s="411">
        <v>7.1633420000000003E-2</v>
      </c>
      <c r="D60" s="411">
        <v>19.610772369999999</v>
      </c>
      <c r="E60" s="411">
        <v>49.765762030000005</v>
      </c>
      <c r="F60" s="411">
        <v>0</v>
      </c>
      <c r="G60" s="411">
        <v>0</v>
      </c>
      <c r="H60" s="411">
        <v>0</v>
      </c>
      <c r="I60" s="411">
        <v>0</v>
      </c>
      <c r="J60" s="411">
        <v>0</v>
      </c>
      <c r="K60" s="411">
        <v>0</v>
      </c>
      <c r="L60" s="411">
        <v>0</v>
      </c>
      <c r="M60" s="319"/>
      <c r="N60" s="420">
        <v>0.44764353829890979</v>
      </c>
      <c r="O60" s="319"/>
      <c r="P60" s="409">
        <f t="shared" si="13"/>
        <v>69.448167820000009</v>
      </c>
    </row>
    <row r="61" spans="1:16" x14ac:dyDescent="0.25">
      <c r="A61" s="317" t="s">
        <v>3433</v>
      </c>
      <c r="B61" s="407" t="s">
        <v>3390</v>
      </c>
      <c r="C61" s="411">
        <v>0.72225550999999999</v>
      </c>
      <c r="D61" s="411">
        <v>58.449358779999997</v>
      </c>
      <c r="E61" s="411">
        <v>417.01444642000001</v>
      </c>
      <c r="F61" s="411">
        <v>125.20096114000002</v>
      </c>
      <c r="G61" s="411">
        <v>45.953007460000002</v>
      </c>
      <c r="H61" s="411">
        <v>0</v>
      </c>
      <c r="I61" s="411">
        <v>0</v>
      </c>
      <c r="J61" s="411">
        <v>2.9991517499999998</v>
      </c>
      <c r="K61" s="411">
        <v>0</v>
      </c>
      <c r="L61" s="411">
        <v>14.27869201</v>
      </c>
      <c r="M61" s="319"/>
      <c r="N61" s="420">
        <v>0.54909935777521834</v>
      </c>
      <c r="O61" s="319"/>
      <c r="P61" s="409">
        <f t="shared" si="13"/>
        <v>664.61787306999997</v>
      </c>
    </row>
    <row r="62" spans="1:16" x14ac:dyDescent="0.25">
      <c r="A62" s="317" t="s">
        <v>3434</v>
      </c>
      <c r="B62" s="407" t="s">
        <v>3418</v>
      </c>
      <c r="C62" s="411">
        <v>0.45960577000000002</v>
      </c>
      <c r="D62" s="411">
        <v>19.985733339999996</v>
      </c>
      <c r="E62" s="411">
        <v>130.05517642999996</v>
      </c>
      <c r="F62" s="411">
        <v>18.234280810000001</v>
      </c>
      <c r="G62" s="411">
        <v>6.4370262599999997</v>
      </c>
      <c r="H62" s="411">
        <v>2.7639992499999999</v>
      </c>
      <c r="I62" s="411">
        <v>0</v>
      </c>
      <c r="J62" s="411">
        <v>0</v>
      </c>
      <c r="K62" s="411">
        <v>0</v>
      </c>
      <c r="L62" s="411">
        <v>0.36244053999999998</v>
      </c>
      <c r="M62" s="319"/>
      <c r="N62" s="420">
        <v>0.52647192565587764</v>
      </c>
      <c r="O62" s="319"/>
      <c r="P62" s="409">
        <f t="shared" si="13"/>
        <v>178.29826239999997</v>
      </c>
    </row>
    <row r="63" spans="1:16" ht="30" x14ac:dyDescent="0.25">
      <c r="A63" s="317" t="s">
        <v>3435</v>
      </c>
      <c r="B63" s="407" t="s">
        <v>3420</v>
      </c>
      <c r="C63" s="411">
        <v>6.7931506800000001</v>
      </c>
      <c r="D63" s="411">
        <v>45.47348637000001</v>
      </c>
      <c r="E63" s="411">
        <v>69.735418899999999</v>
      </c>
      <c r="F63" s="411">
        <v>214.57672394000002</v>
      </c>
      <c r="G63" s="411">
        <v>14.82408676</v>
      </c>
      <c r="H63" s="411">
        <v>0</v>
      </c>
      <c r="I63" s="411">
        <v>0</v>
      </c>
      <c r="J63" s="411">
        <v>0</v>
      </c>
      <c r="K63" s="411">
        <v>0</v>
      </c>
      <c r="L63" s="411">
        <v>227.57848559999999</v>
      </c>
      <c r="M63" s="319"/>
      <c r="N63" s="420">
        <v>0.74319545301046086</v>
      </c>
      <c r="O63" s="319"/>
      <c r="P63" s="409">
        <f t="shared" si="13"/>
        <v>578.98135224999999</v>
      </c>
    </row>
    <row r="64" spans="1:16" x14ac:dyDescent="0.25">
      <c r="A64" s="317" t="s">
        <v>3436</v>
      </c>
      <c r="B64" s="407" t="s">
        <v>136</v>
      </c>
      <c r="C64" s="411">
        <v>0</v>
      </c>
      <c r="D64" s="411">
        <v>0</v>
      </c>
      <c r="E64" s="411">
        <v>1.61809863</v>
      </c>
      <c r="F64" s="411">
        <v>0</v>
      </c>
      <c r="G64" s="411">
        <v>0</v>
      </c>
      <c r="H64" s="411">
        <v>0</v>
      </c>
      <c r="I64" s="411">
        <v>0</v>
      </c>
      <c r="J64" s="411">
        <v>0</v>
      </c>
      <c r="K64" s="411">
        <v>0</v>
      </c>
      <c r="L64" s="411">
        <v>0</v>
      </c>
      <c r="M64" s="319"/>
      <c r="N64" s="420">
        <v>0.43049314050257897</v>
      </c>
      <c r="O64" s="319"/>
      <c r="P64" s="409">
        <f t="shared" si="13"/>
        <v>1.61809863</v>
      </c>
    </row>
    <row r="65" spans="1:16" x14ac:dyDescent="0.25">
      <c r="C65" s="411"/>
      <c r="D65" s="411"/>
      <c r="E65" s="411"/>
      <c r="F65" s="411"/>
      <c r="G65" s="411"/>
      <c r="H65" s="411"/>
      <c r="I65" s="411"/>
      <c r="J65" s="411"/>
      <c r="K65" s="411"/>
      <c r="L65" s="411"/>
      <c r="M65" s="319"/>
      <c r="N65" s="319"/>
      <c r="O65" s="319"/>
      <c r="P65" s="317"/>
    </row>
    <row r="66" spans="1:16" x14ac:dyDescent="0.25">
      <c r="A66" s="317" t="s">
        <v>3437</v>
      </c>
      <c r="B66" s="412" t="s">
        <v>138</v>
      </c>
      <c r="C66" s="413">
        <f t="shared" ref="C66:L66" si="14">SUM(C55:C65)</f>
        <v>23.937475209999999</v>
      </c>
      <c r="D66" s="413">
        <f t="shared" si="14"/>
        <v>183.22835583</v>
      </c>
      <c r="E66" s="413">
        <f t="shared" si="14"/>
        <v>1008.67647171</v>
      </c>
      <c r="F66" s="413">
        <f t="shared" si="14"/>
        <v>907.9258429099998</v>
      </c>
      <c r="G66" s="413">
        <f t="shared" si="14"/>
        <v>564.51239898999984</v>
      </c>
      <c r="H66" s="413">
        <f t="shared" si="14"/>
        <v>89.443736829999992</v>
      </c>
      <c r="I66" s="413">
        <f t="shared" si="14"/>
        <v>58.437528600000007</v>
      </c>
      <c r="J66" s="413">
        <f t="shared" si="14"/>
        <v>40.723057079999997</v>
      </c>
      <c r="K66" s="413">
        <f t="shared" si="14"/>
        <v>57.997633709999995</v>
      </c>
      <c r="L66" s="413">
        <f t="shared" si="14"/>
        <v>257.91413908999999</v>
      </c>
      <c r="M66" s="319"/>
      <c r="N66" s="421">
        <v>0.65168394459129297</v>
      </c>
      <c r="O66" s="319"/>
      <c r="P66" s="409">
        <f>C66+D66+E66+F66+G66+H66+I66+J66+K66+L66</f>
        <v>3192.79663996</v>
      </c>
    </row>
    <row r="67" spans="1:16" x14ac:dyDescent="0.25">
      <c r="C67" s="319"/>
      <c r="D67" s="319"/>
      <c r="E67" s="319"/>
      <c r="F67" s="319"/>
      <c r="G67" s="319"/>
      <c r="H67" s="319"/>
      <c r="I67" s="319"/>
      <c r="J67" s="319"/>
      <c r="K67" s="319"/>
      <c r="L67" s="319"/>
      <c r="M67" s="319"/>
      <c r="N67" s="319"/>
      <c r="O67" s="319"/>
      <c r="P67" s="317"/>
    </row>
    <row r="71" spans="1:16" ht="15.75" x14ac:dyDescent="0.25">
      <c r="B71" s="379" t="s">
        <v>3438</v>
      </c>
    </row>
    <row r="72" spans="1:16" ht="3.75" customHeight="1" x14ac:dyDescent="0.25">
      <c r="B72" s="379"/>
    </row>
    <row r="73" spans="1:16" x14ac:dyDescent="0.25">
      <c r="B73" s="414" t="s">
        <v>3439</v>
      </c>
      <c r="C73" s="422"/>
      <c r="D73" s="422"/>
      <c r="E73" s="423"/>
      <c r="F73" s="423"/>
      <c r="G73" s="423"/>
      <c r="H73" s="423"/>
      <c r="I73" s="423"/>
      <c r="J73" s="423"/>
      <c r="K73" s="423"/>
      <c r="L73" s="423"/>
      <c r="M73" s="319"/>
      <c r="N73" s="423"/>
    </row>
    <row r="74" spans="1:16" x14ac:dyDescent="0.25">
      <c r="B74" s="327"/>
      <c r="C74" s="502" t="s">
        <v>3399</v>
      </c>
      <c r="D74" s="502"/>
      <c r="E74" s="502"/>
      <c r="F74" s="502"/>
      <c r="G74" s="502"/>
      <c r="H74" s="502"/>
      <c r="I74" s="502"/>
      <c r="J74" s="502"/>
      <c r="K74" s="502"/>
      <c r="L74" s="502"/>
      <c r="M74" s="319"/>
      <c r="N74" s="327"/>
    </row>
    <row r="75" spans="1:16" x14ac:dyDescent="0.25">
      <c r="B75" s="327"/>
      <c r="C75" s="424" t="s">
        <v>3400</v>
      </c>
      <c r="D75" s="424" t="s">
        <v>3401</v>
      </c>
      <c r="E75" s="424" t="s">
        <v>3402</v>
      </c>
      <c r="F75" s="424" t="s">
        <v>3403</v>
      </c>
      <c r="G75" s="424" t="s">
        <v>3404</v>
      </c>
      <c r="H75" s="424" t="s">
        <v>3405</v>
      </c>
      <c r="I75" s="424" t="s">
        <v>3406</v>
      </c>
      <c r="J75" s="424" t="s">
        <v>3407</v>
      </c>
      <c r="K75" s="424" t="s">
        <v>3408</v>
      </c>
      <c r="L75" s="424" t="s">
        <v>3409</v>
      </c>
      <c r="M75" s="319"/>
      <c r="N75" s="424" t="s">
        <v>3426</v>
      </c>
    </row>
    <row r="76" spans="1:16" x14ac:dyDescent="0.25">
      <c r="B76" s="319"/>
      <c r="C76" s="416"/>
      <c r="D76" s="416"/>
      <c r="E76" s="416"/>
      <c r="F76" s="416"/>
      <c r="G76" s="416"/>
      <c r="H76" s="416"/>
      <c r="I76" s="416"/>
      <c r="J76" s="416"/>
      <c r="K76" s="416"/>
      <c r="L76" s="416"/>
      <c r="M76" s="319"/>
      <c r="N76" s="319"/>
    </row>
    <row r="77" spans="1:16" x14ac:dyDescent="0.25">
      <c r="B77" s="425" t="s">
        <v>3384</v>
      </c>
      <c r="C77" s="415">
        <f t="shared" ref="C77:L86" si="15">C55/$P55</f>
        <v>3.2335098921398631E-2</v>
      </c>
      <c r="D77" s="415">
        <f t="shared" si="15"/>
        <v>0.12829427429474793</v>
      </c>
      <c r="E77" s="415">
        <f t="shared" si="15"/>
        <v>0.36599248588209676</v>
      </c>
      <c r="F77" s="415">
        <f t="shared" si="15"/>
        <v>0.25928165861573726</v>
      </c>
      <c r="G77" s="415">
        <f t="shared" si="15"/>
        <v>0.12102692010500792</v>
      </c>
      <c r="H77" s="415">
        <f t="shared" si="15"/>
        <v>1.3135073017948057E-2</v>
      </c>
      <c r="I77" s="415">
        <f t="shared" si="15"/>
        <v>5.7866436048867346E-3</v>
      </c>
      <c r="J77" s="415">
        <f t="shared" si="15"/>
        <v>9.0595266740375348E-4</v>
      </c>
      <c r="K77" s="415">
        <f t="shared" si="15"/>
        <v>6.586993635513283E-2</v>
      </c>
      <c r="L77" s="415">
        <f t="shared" si="15"/>
        <v>7.3719565356400417E-3</v>
      </c>
      <c r="M77" s="319"/>
      <c r="N77" s="420">
        <f t="shared" ref="N77:N86" si="16">N55</f>
        <v>0.58498783971129753</v>
      </c>
    </row>
    <row r="78" spans="1:16" x14ac:dyDescent="0.25">
      <c r="B78" s="425" t="s">
        <v>3385</v>
      </c>
      <c r="C78" s="415">
        <f t="shared" si="15"/>
        <v>0.11012885367351219</v>
      </c>
      <c r="D78" s="415">
        <f t="shared" si="15"/>
        <v>0.53029106139625859</v>
      </c>
      <c r="E78" s="415">
        <f t="shared" si="15"/>
        <v>0.30245082369641724</v>
      </c>
      <c r="F78" s="415">
        <f t="shared" si="15"/>
        <v>5.7129261233811977E-2</v>
      </c>
      <c r="G78" s="415">
        <f t="shared" si="15"/>
        <v>0</v>
      </c>
      <c r="H78" s="415">
        <f t="shared" si="15"/>
        <v>0</v>
      </c>
      <c r="I78" s="415">
        <f t="shared" si="15"/>
        <v>0</v>
      </c>
      <c r="J78" s="415">
        <f t="shared" si="15"/>
        <v>0</v>
      </c>
      <c r="K78" s="415">
        <f t="shared" si="15"/>
        <v>0</v>
      </c>
      <c r="L78" s="415">
        <f t="shared" si="15"/>
        <v>0</v>
      </c>
      <c r="M78" s="319"/>
      <c r="N78" s="420">
        <f t="shared" si="16"/>
        <v>0.35558301814148829</v>
      </c>
    </row>
    <row r="79" spans="1:16" x14ac:dyDescent="0.25">
      <c r="B79" s="425" t="s">
        <v>3386</v>
      </c>
      <c r="C79" s="415">
        <f t="shared" si="15"/>
        <v>0.15430716524837945</v>
      </c>
      <c r="D79" s="415">
        <f t="shared" si="15"/>
        <v>0.124378397860218</v>
      </c>
      <c r="E79" s="415">
        <f t="shared" si="15"/>
        <v>2.072827846972845E-2</v>
      </c>
      <c r="F79" s="415">
        <f t="shared" si="15"/>
        <v>0.63402007284982287</v>
      </c>
      <c r="G79" s="415">
        <f t="shared" si="15"/>
        <v>6.6566085571851286E-2</v>
      </c>
      <c r="H79" s="415">
        <f t="shared" si="15"/>
        <v>0</v>
      </c>
      <c r="I79" s="415">
        <f t="shared" si="15"/>
        <v>0</v>
      </c>
      <c r="J79" s="415">
        <f t="shared" si="15"/>
        <v>0</v>
      </c>
      <c r="K79" s="415">
        <f t="shared" si="15"/>
        <v>0</v>
      </c>
      <c r="L79" s="415">
        <f t="shared" si="15"/>
        <v>0</v>
      </c>
      <c r="M79" s="319"/>
      <c r="N79" s="420">
        <f t="shared" si="16"/>
        <v>0.51272822762077608</v>
      </c>
    </row>
    <row r="80" spans="1:16" x14ac:dyDescent="0.25">
      <c r="B80" s="425" t="s">
        <v>3387</v>
      </c>
      <c r="C80" s="415">
        <f t="shared" si="15"/>
        <v>2.8188068822931323E-3</v>
      </c>
      <c r="D80" s="415">
        <f t="shared" si="15"/>
        <v>1.1910281279110844E-2</v>
      </c>
      <c r="E80" s="415">
        <f t="shared" si="15"/>
        <v>0.21437996975439175</v>
      </c>
      <c r="F80" s="415">
        <f t="shared" si="15"/>
        <v>0.25431523606363227</v>
      </c>
      <c r="G80" s="415">
        <f t="shared" si="15"/>
        <v>0.32384115555235987</v>
      </c>
      <c r="H80" s="415">
        <f t="shared" si="15"/>
        <v>5.6662210432578547E-2</v>
      </c>
      <c r="I80" s="415">
        <f t="shared" si="15"/>
        <v>4.6824393918344809E-2</v>
      </c>
      <c r="J80" s="415">
        <f t="shared" si="15"/>
        <v>2.8938436545635115E-2</v>
      </c>
      <c r="K80" s="415">
        <f t="shared" si="15"/>
        <v>4.5494991094478882E-2</v>
      </c>
      <c r="L80" s="415">
        <f t="shared" si="15"/>
        <v>1.481451847717487E-2</v>
      </c>
      <c r="M80" s="319"/>
      <c r="N80" s="420">
        <f t="shared" si="16"/>
        <v>0.70213986794328276</v>
      </c>
    </row>
    <row r="81" spans="2:14" x14ac:dyDescent="0.25">
      <c r="B81" s="425" t="s">
        <v>3388</v>
      </c>
      <c r="C81" s="415">
        <f t="shared" si="15"/>
        <v>6.4873670389158852E-3</v>
      </c>
      <c r="D81" s="415">
        <f t="shared" si="15"/>
        <v>9.9853218657614939E-3</v>
      </c>
      <c r="E81" s="415">
        <f t="shared" si="15"/>
        <v>0.14846121280700772</v>
      </c>
      <c r="F81" s="415">
        <f t="shared" si="15"/>
        <v>0.43688181535545728</v>
      </c>
      <c r="G81" s="415">
        <f t="shared" si="15"/>
        <v>0.29396041407649021</v>
      </c>
      <c r="H81" s="415">
        <f t="shared" si="15"/>
        <v>5.3320036392895516E-2</v>
      </c>
      <c r="I81" s="415">
        <f t="shared" si="15"/>
        <v>2.2446619159036747E-2</v>
      </c>
      <c r="J81" s="415">
        <f t="shared" si="15"/>
        <v>1.7256974550569765E-2</v>
      </c>
      <c r="K81" s="415">
        <f t="shared" si="15"/>
        <v>1.0184088489851679E-2</v>
      </c>
      <c r="L81" s="415">
        <f t="shared" si="15"/>
        <v>1.0161502640138079E-3</v>
      </c>
      <c r="M81" s="319"/>
      <c r="N81" s="420">
        <f t="shared" si="16"/>
        <v>0.68280302801408721</v>
      </c>
    </row>
    <row r="82" spans="2:14" ht="30" x14ac:dyDescent="0.25">
      <c r="B82" s="425" t="s">
        <v>3389</v>
      </c>
      <c r="C82" s="415">
        <f t="shared" si="15"/>
        <v>1.0314659442947993E-3</v>
      </c>
      <c r="D82" s="415">
        <f t="shared" si="15"/>
        <v>0.28237998187120494</v>
      </c>
      <c r="E82" s="415">
        <f t="shared" si="15"/>
        <v>0.71658855218450024</v>
      </c>
      <c r="F82" s="415">
        <f t="shared" si="15"/>
        <v>0</v>
      </c>
      <c r="G82" s="415">
        <f t="shared" si="15"/>
        <v>0</v>
      </c>
      <c r="H82" s="415">
        <f t="shared" si="15"/>
        <v>0</v>
      </c>
      <c r="I82" s="415">
        <f t="shared" si="15"/>
        <v>0</v>
      </c>
      <c r="J82" s="415">
        <f t="shared" si="15"/>
        <v>0</v>
      </c>
      <c r="K82" s="415">
        <f t="shared" si="15"/>
        <v>0</v>
      </c>
      <c r="L82" s="415">
        <f t="shared" si="15"/>
        <v>0</v>
      </c>
      <c r="M82" s="319"/>
      <c r="N82" s="420">
        <f t="shared" si="16"/>
        <v>0.44764353829890979</v>
      </c>
    </row>
    <row r="83" spans="2:14" x14ac:dyDescent="0.25">
      <c r="B83" s="425" t="s">
        <v>3390</v>
      </c>
      <c r="C83" s="415">
        <f t="shared" si="15"/>
        <v>1.086722971598342E-3</v>
      </c>
      <c r="D83" s="415">
        <f t="shared" si="15"/>
        <v>8.794430777193965E-2</v>
      </c>
      <c r="E83" s="415">
        <f t="shared" si="15"/>
        <v>0.62744994276745625</v>
      </c>
      <c r="F83" s="415">
        <f t="shared" si="15"/>
        <v>0.18838037045508915</v>
      </c>
      <c r="G83" s="415">
        <f t="shared" si="15"/>
        <v>6.9141997713263514E-2</v>
      </c>
      <c r="H83" s="415">
        <f t="shared" si="15"/>
        <v>0</v>
      </c>
      <c r="I83" s="415">
        <f t="shared" si="15"/>
        <v>0</v>
      </c>
      <c r="J83" s="415">
        <f t="shared" si="15"/>
        <v>4.5125956907332799E-3</v>
      </c>
      <c r="K83" s="415">
        <f t="shared" si="15"/>
        <v>0</v>
      </c>
      <c r="L83" s="415">
        <f t="shared" si="15"/>
        <v>2.1484062629919851E-2</v>
      </c>
      <c r="M83" s="319"/>
      <c r="N83" s="420">
        <f t="shared" si="16"/>
        <v>0.54909935777521834</v>
      </c>
    </row>
    <row r="84" spans="2:14" x14ac:dyDescent="0.25">
      <c r="B84" s="425" t="s">
        <v>3418</v>
      </c>
      <c r="C84" s="415">
        <f t="shared" si="15"/>
        <v>2.5777355528507949E-3</v>
      </c>
      <c r="D84" s="415">
        <f t="shared" si="15"/>
        <v>0.11209157661426541</v>
      </c>
      <c r="E84" s="415">
        <f t="shared" si="15"/>
        <v>0.72942481143327165</v>
      </c>
      <c r="F84" s="415">
        <f t="shared" si="15"/>
        <v>0.10226841565675295</v>
      </c>
      <c r="G84" s="415">
        <f t="shared" si="15"/>
        <v>3.6102574267151133E-2</v>
      </c>
      <c r="H84" s="415">
        <f t="shared" si="15"/>
        <v>1.5502109851183835E-2</v>
      </c>
      <c r="I84" s="415">
        <f t="shared" si="15"/>
        <v>0</v>
      </c>
      <c r="J84" s="415">
        <f t="shared" si="15"/>
        <v>0</v>
      </c>
      <c r="K84" s="415">
        <f t="shared" si="15"/>
        <v>0</v>
      </c>
      <c r="L84" s="415">
        <f t="shared" si="15"/>
        <v>2.0327766245241885E-3</v>
      </c>
      <c r="M84" s="319"/>
      <c r="N84" s="420">
        <f t="shared" si="16"/>
        <v>0.52647192565587764</v>
      </c>
    </row>
    <row r="85" spans="2:14" ht="30" x14ac:dyDescent="0.25">
      <c r="B85" s="425" t="s">
        <v>3420</v>
      </c>
      <c r="C85" s="415">
        <f t="shared" si="15"/>
        <v>1.173293518625582E-2</v>
      </c>
      <c r="D85" s="415">
        <f t="shared" si="15"/>
        <v>7.8540502545175042E-2</v>
      </c>
      <c r="E85" s="415">
        <f t="shared" si="15"/>
        <v>0.12044501714778673</v>
      </c>
      <c r="F85" s="415">
        <f t="shared" si="15"/>
        <v>0.37061076856124259</v>
      </c>
      <c r="G85" s="415">
        <f t="shared" si="15"/>
        <v>2.5603737844736432E-2</v>
      </c>
      <c r="H85" s="415">
        <f t="shared" si="15"/>
        <v>0</v>
      </c>
      <c r="I85" s="415">
        <f t="shared" si="15"/>
        <v>0</v>
      </c>
      <c r="J85" s="415">
        <f t="shared" si="15"/>
        <v>0</v>
      </c>
      <c r="K85" s="415">
        <f t="shared" si="15"/>
        <v>0</v>
      </c>
      <c r="L85" s="415">
        <f t="shared" si="15"/>
        <v>0.39306703871480342</v>
      </c>
      <c r="M85" s="319"/>
      <c r="N85" s="420">
        <f t="shared" si="16"/>
        <v>0.74319545301046086</v>
      </c>
    </row>
    <row r="86" spans="2:14" x14ac:dyDescent="0.25">
      <c r="B86" s="425" t="s">
        <v>136</v>
      </c>
      <c r="C86" s="415">
        <f t="shared" si="15"/>
        <v>0</v>
      </c>
      <c r="D86" s="415">
        <f t="shared" si="15"/>
        <v>0</v>
      </c>
      <c r="E86" s="415">
        <f t="shared" si="15"/>
        <v>1</v>
      </c>
      <c r="F86" s="415">
        <f t="shared" si="15"/>
        <v>0</v>
      </c>
      <c r="G86" s="415">
        <f t="shared" si="15"/>
        <v>0</v>
      </c>
      <c r="H86" s="415">
        <f t="shared" si="15"/>
        <v>0</v>
      </c>
      <c r="I86" s="415">
        <f t="shared" si="15"/>
        <v>0</v>
      </c>
      <c r="J86" s="415">
        <f t="shared" si="15"/>
        <v>0</v>
      </c>
      <c r="K86" s="415">
        <f t="shared" si="15"/>
        <v>0</v>
      </c>
      <c r="L86" s="415">
        <f t="shared" si="15"/>
        <v>0</v>
      </c>
      <c r="M86" s="319"/>
      <c r="N86" s="420">
        <f t="shared" si="16"/>
        <v>0.43049314050257897</v>
      </c>
    </row>
    <row r="87" spans="2:14" x14ac:dyDescent="0.25">
      <c r="B87" s="319"/>
      <c r="C87" s="417"/>
      <c r="D87" s="417"/>
      <c r="E87" s="417"/>
      <c r="F87" s="417"/>
      <c r="G87" s="417"/>
      <c r="H87" s="417"/>
      <c r="I87" s="417"/>
      <c r="J87" s="417"/>
      <c r="K87" s="417"/>
      <c r="L87" s="417"/>
      <c r="M87" s="319"/>
      <c r="N87" s="319"/>
    </row>
    <row r="88" spans="2:14" x14ac:dyDescent="0.25">
      <c r="B88" s="385" t="s">
        <v>138</v>
      </c>
      <c r="C88" s="418">
        <f t="shared" ref="C88:L88" si="17">C66/$P66</f>
        <v>7.497337885666245E-3</v>
      </c>
      <c r="D88" s="418">
        <f t="shared" si="17"/>
        <v>5.738804455528853E-2</v>
      </c>
      <c r="E88" s="418">
        <f t="shared" si="17"/>
        <v>0.31592255488048776</v>
      </c>
      <c r="F88" s="418">
        <f t="shared" si="17"/>
        <v>0.28436695013603325</v>
      </c>
      <c r="G88" s="418">
        <f t="shared" si="17"/>
        <v>0.1768081286245253</v>
      </c>
      <c r="H88" s="418">
        <f t="shared" si="17"/>
        <v>2.80142291903441E-2</v>
      </c>
      <c r="I88" s="418">
        <f t="shared" si="17"/>
        <v>1.8302928494917273E-2</v>
      </c>
      <c r="J88" s="418">
        <f t="shared" si="17"/>
        <v>1.2754666730202455E-2</v>
      </c>
      <c r="K88" s="418">
        <f t="shared" si="17"/>
        <v>1.8165151198206785E-2</v>
      </c>
      <c r="L88" s="418">
        <f t="shared" si="17"/>
        <v>8.0780008304328202E-2</v>
      </c>
      <c r="M88" s="319"/>
      <c r="N88" s="421">
        <f>N66</f>
        <v>0.65168394459129297</v>
      </c>
    </row>
    <row r="92" spans="2:14" x14ac:dyDescent="0.25">
      <c r="N92" s="397" t="s">
        <v>3266</v>
      </c>
    </row>
  </sheetData>
  <mergeCells count="4">
    <mergeCell ref="C8:L8"/>
    <mergeCell ref="C30:L30"/>
    <mergeCell ref="C52:L52"/>
    <mergeCell ref="C74:L74"/>
  </mergeCells>
  <hyperlinks>
    <hyperlink ref="N92" location="'D. NTT Contents'!A1" display="To Contents" xr:uid="{85E14204-7C48-485C-B98A-6CC983504C63}"/>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BF0AB-4427-4AEC-BFE3-702AE4FBF1C0}">
  <sheetPr codeName="Sheet28">
    <tabColor rgb="FF243386"/>
    <pageSetUpPr fitToPage="1"/>
  </sheetPr>
  <dimension ref="A5:K71"/>
  <sheetViews>
    <sheetView topLeftCell="E1" zoomScaleNormal="100" workbookViewId="0">
      <selection activeCell="C54" sqref="C54"/>
    </sheetView>
  </sheetViews>
  <sheetFormatPr defaultColWidth="9.28515625" defaultRowHeight="15" x14ac:dyDescent="0.25"/>
  <cols>
    <col min="1" max="1" width="2.7109375" style="317" customWidth="1"/>
    <col min="2" max="2" width="30.42578125" style="19" customWidth="1"/>
    <col min="3" max="8" width="27.42578125" style="19" customWidth="1"/>
    <col min="9" max="9" width="25.5703125" style="19" customWidth="1"/>
    <col min="10" max="10" width="16.42578125" style="19" bestFit="1" customWidth="1"/>
    <col min="11" max="11" width="26.5703125" style="19" bestFit="1" customWidth="1"/>
    <col min="12" max="16384" width="9.28515625" style="19"/>
  </cols>
  <sheetData>
    <row r="5" spans="1:9" ht="15.75" x14ac:dyDescent="0.25">
      <c r="B5" s="426" t="s">
        <v>3440</v>
      </c>
    </row>
    <row r="6" spans="1:9" ht="3.75" customHeight="1" x14ac:dyDescent="0.25">
      <c r="B6" s="379"/>
    </row>
    <row r="7" spans="1:9" x14ac:dyDescent="0.25">
      <c r="B7" s="399" t="s">
        <v>3193</v>
      </c>
      <c r="C7" s="399"/>
      <c r="D7" s="427"/>
      <c r="E7" s="427"/>
      <c r="F7" s="427"/>
      <c r="G7" s="427"/>
      <c r="H7" s="427"/>
      <c r="I7" s="427"/>
    </row>
    <row r="8" spans="1:9" x14ac:dyDescent="0.25">
      <c r="B8" s="311"/>
      <c r="C8" s="311"/>
      <c r="D8" s="311"/>
      <c r="E8" s="311"/>
      <c r="F8" s="311"/>
      <c r="G8" s="311"/>
      <c r="H8" s="311"/>
      <c r="I8" s="311"/>
    </row>
    <row r="9" spans="1:9" ht="30" x14ac:dyDescent="0.25">
      <c r="B9" s="311"/>
      <c r="C9" s="403" t="s">
        <v>3100</v>
      </c>
      <c r="D9" s="403" t="s">
        <v>3101</v>
      </c>
      <c r="E9" s="403" t="s">
        <v>3102</v>
      </c>
      <c r="F9" s="403" t="s">
        <v>3103</v>
      </c>
      <c r="G9" s="403" t="s">
        <v>3104</v>
      </c>
      <c r="H9" s="403" t="s">
        <v>3441</v>
      </c>
      <c r="I9" s="403" t="s">
        <v>138</v>
      </c>
    </row>
    <row r="11" spans="1:9" x14ac:dyDescent="0.25">
      <c r="A11" s="317" t="s">
        <v>3442</v>
      </c>
      <c r="B11" s="407" t="s">
        <v>3384</v>
      </c>
      <c r="C11" s="408">
        <v>12.049745519999998</v>
      </c>
      <c r="D11" s="408">
        <v>21.818244950000004</v>
      </c>
      <c r="E11" s="408">
        <v>18.18816528</v>
      </c>
      <c r="F11" s="408">
        <v>50.46423922999999</v>
      </c>
      <c r="G11" s="408">
        <v>29.510200330000014</v>
      </c>
      <c r="H11" s="408">
        <v>0</v>
      </c>
      <c r="I11" s="408">
        <f t="shared" ref="I11:I20" si="0">SUM(C11:H11)</f>
        <v>132.03059531</v>
      </c>
    </row>
    <row r="12" spans="1:9" x14ac:dyDescent="0.25">
      <c r="A12" s="317" t="s">
        <v>3443</v>
      </c>
      <c r="B12" s="407" t="s">
        <v>3385</v>
      </c>
      <c r="C12" s="408">
        <v>0.88803674999999993</v>
      </c>
      <c r="D12" s="408">
        <v>0.92599752999999996</v>
      </c>
      <c r="E12" s="408">
        <v>0.59690971000000004</v>
      </c>
      <c r="F12" s="408">
        <v>0.33574788999999999</v>
      </c>
      <c r="G12" s="408">
        <v>0.54337342</v>
      </c>
      <c r="H12" s="408">
        <v>0</v>
      </c>
      <c r="I12" s="408">
        <f t="shared" si="0"/>
        <v>3.2900652999999997</v>
      </c>
    </row>
    <row r="13" spans="1:9" x14ac:dyDescent="0.25">
      <c r="A13" s="317" t="s">
        <v>3444</v>
      </c>
      <c r="B13" s="407" t="s">
        <v>3386</v>
      </c>
      <c r="C13" s="408">
        <v>3.5885387400000002</v>
      </c>
      <c r="D13" s="408">
        <v>0.34989775000000001</v>
      </c>
      <c r="E13" s="408">
        <v>17.000167399999999</v>
      </c>
      <c r="F13" s="408">
        <v>5.6703455399999996</v>
      </c>
      <c r="G13" s="408">
        <v>4.5734380000000003</v>
      </c>
      <c r="H13" s="408">
        <v>0</v>
      </c>
      <c r="I13" s="408">
        <f t="shared" si="0"/>
        <v>31.182387429999999</v>
      </c>
    </row>
    <row r="14" spans="1:9" x14ac:dyDescent="0.25">
      <c r="A14" s="317" t="s">
        <v>3445</v>
      </c>
      <c r="B14" s="407" t="s">
        <v>3387</v>
      </c>
      <c r="C14" s="408">
        <v>110.64271470999999</v>
      </c>
      <c r="D14" s="408">
        <v>291.12068331999996</v>
      </c>
      <c r="E14" s="408">
        <v>126.36048615</v>
      </c>
      <c r="F14" s="408">
        <v>249.49157806000008</v>
      </c>
      <c r="G14" s="408">
        <v>176.34542699000011</v>
      </c>
      <c r="H14" s="408">
        <v>0</v>
      </c>
      <c r="I14" s="408">
        <f t="shared" si="0"/>
        <v>953.96088923000013</v>
      </c>
    </row>
    <row r="15" spans="1:9" x14ac:dyDescent="0.25">
      <c r="A15" s="317" t="s">
        <v>3446</v>
      </c>
      <c r="B15" s="407" t="s">
        <v>3388</v>
      </c>
      <c r="C15" s="408">
        <v>184.44290898000003</v>
      </c>
      <c r="D15" s="408">
        <v>24.4682526</v>
      </c>
      <c r="E15" s="408">
        <v>27.924444030000014</v>
      </c>
      <c r="F15" s="408">
        <v>201.31349078999997</v>
      </c>
      <c r="G15" s="408">
        <v>141.21985211999996</v>
      </c>
      <c r="H15" s="408">
        <v>0</v>
      </c>
      <c r="I15" s="408">
        <f t="shared" si="0"/>
        <v>579.36894852</v>
      </c>
    </row>
    <row r="16" spans="1:9" ht="30" x14ac:dyDescent="0.25">
      <c r="A16" s="317" t="s">
        <v>3447</v>
      </c>
      <c r="B16" s="407" t="s">
        <v>3389</v>
      </c>
      <c r="C16" s="408">
        <v>1.8748666099999998</v>
      </c>
      <c r="D16" s="408">
        <v>1.92389375</v>
      </c>
      <c r="E16" s="408">
        <v>3.44250597</v>
      </c>
      <c r="F16" s="408">
        <v>60.731103189999999</v>
      </c>
      <c r="G16" s="408">
        <v>1.4757982999999999</v>
      </c>
      <c r="H16" s="408">
        <v>0</v>
      </c>
      <c r="I16" s="408">
        <f t="shared" si="0"/>
        <v>69.448167819999995</v>
      </c>
    </row>
    <row r="17" spans="1:11" x14ac:dyDescent="0.25">
      <c r="A17" s="317" t="s">
        <v>3448</v>
      </c>
      <c r="B17" s="407" t="s">
        <v>3390</v>
      </c>
      <c r="C17" s="408">
        <v>341.17069852999998</v>
      </c>
      <c r="D17" s="408">
        <v>44.510612789999989</v>
      </c>
      <c r="E17" s="408">
        <v>49.757847100000006</v>
      </c>
      <c r="F17" s="408">
        <v>194.8835544400001</v>
      </c>
      <c r="G17" s="408">
        <v>34.295160209999999</v>
      </c>
      <c r="H17" s="408">
        <v>0</v>
      </c>
      <c r="I17" s="408">
        <f t="shared" si="0"/>
        <v>664.61787306999997</v>
      </c>
    </row>
    <row r="18" spans="1:11" x14ac:dyDescent="0.25">
      <c r="A18" s="317" t="s">
        <v>3449</v>
      </c>
      <c r="B18" s="407" t="s">
        <v>3450</v>
      </c>
      <c r="C18" s="408">
        <v>3.8603103499999998</v>
      </c>
      <c r="D18" s="408">
        <v>9.1385266400000003</v>
      </c>
      <c r="E18" s="408">
        <v>57.705492710000001</v>
      </c>
      <c r="F18" s="408">
        <v>53.626969119999991</v>
      </c>
      <c r="G18" s="408">
        <v>53.966963580000012</v>
      </c>
      <c r="H18" s="408">
        <v>0</v>
      </c>
      <c r="I18" s="408">
        <f t="shared" si="0"/>
        <v>178.2982624</v>
      </c>
    </row>
    <row r="19" spans="1:11" ht="30" x14ac:dyDescent="0.25">
      <c r="A19" s="317" t="s">
        <v>3451</v>
      </c>
      <c r="B19" s="407" t="s">
        <v>3420</v>
      </c>
      <c r="C19" s="408">
        <v>67.856027490000002</v>
      </c>
      <c r="D19" s="408">
        <v>25.693876509999999</v>
      </c>
      <c r="E19" s="408">
        <v>227.00582567999999</v>
      </c>
      <c r="F19" s="408">
        <v>234.73099722000003</v>
      </c>
      <c r="G19" s="408">
        <v>23.694625349999999</v>
      </c>
      <c r="H19" s="408">
        <v>0</v>
      </c>
      <c r="I19" s="408">
        <f t="shared" si="0"/>
        <v>578.9813522500001</v>
      </c>
    </row>
    <row r="20" spans="1:11" x14ac:dyDescent="0.25">
      <c r="A20" s="317" t="s">
        <v>3452</v>
      </c>
      <c r="B20" s="407" t="s">
        <v>136</v>
      </c>
      <c r="C20" s="408">
        <v>1.61809863</v>
      </c>
      <c r="D20" s="408">
        <v>0</v>
      </c>
      <c r="E20" s="408">
        <v>0</v>
      </c>
      <c r="F20" s="408">
        <v>0</v>
      </c>
      <c r="G20" s="408">
        <v>0</v>
      </c>
      <c r="H20" s="408">
        <v>0</v>
      </c>
      <c r="I20" s="408">
        <f t="shared" si="0"/>
        <v>1.61809863</v>
      </c>
    </row>
    <row r="21" spans="1:11" x14ac:dyDescent="0.25">
      <c r="C21" s="408"/>
      <c r="D21" s="408"/>
      <c r="E21" s="408"/>
      <c r="F21" s="408"/>
      <c r="G21" s="408"/>
      <c r="H21" s="408"/>
      <c r="I21" s="408"/>
    </row>
    <row r="22" spans="1:11" x14ac:dyDescent="0.25">
      <c r="B22" s="428" t="s">
        <v>138</v>
      </c>
      <c r="C22" s="394">
        <f t="shared" ref="C22:I22" si="1">SUM(C11:C21)</f>
        <v>727.99194630999989</v>
      </c>
      <c r="D22" s="394">
        <f t="shared" si="1"/>
        <v>419.9499858399999</v>
      </c>
      <c r="E22" s="394">
        <f t="shared" si="1"/>
        <v>527.98184403000005</v>
      </c>
      <c r="F22" s="394">
        <f t="shared" si="1"/>
        <v>1051.2480254800003</v>
      </c>
      <c r="G22" s="394">
        <f t="shared" si="1"/>
        <v>465.62483830000014</v>
      </c>
      <c r="H22" s="394">
        <f t="shared" si="1"/>
        <v>0</v>
      </c>
      <c r="I22" s="394">
        <f t="shared" si="1"/>
        <v>3192.7966399600004</v>
      </c>
    </row>
    <row r="24" spans="1:11" x14ac:dyDescent="0.25">
      <c r="B24" s="319"/>
      <c r="C24" s="319"/>
      <c r="D24" s="319"/>
      <c r="E24" s="319"/>
      <c r="F24" s="319"/>
      <c r="G24" s="319"/>
      <c r="H24" s="319"/>
      <c r="I24" s="319"/>
    </row>
    <row r="25" spans="1:11" x14ac:dyDescent="0.25">
      <c r="B25" s="356" t="s">
        <v>3453</v>
      </c>
      <c r="C25" s="319"/>
      <c r="D25" s="319"/>
      <c r="E25" s="319"/>
      <c r="F25" s="319"/>
      <c r="G25" s="319"/>
      <c r="H25" s="319"/>
      <c r="I25" s="319"/>
    </row>
    <row r="26" spans="1:11" x14ac:dyDescent="0.25">
      <c r="B26" s="319"/>
      <c r="C26" s="319"/>
      <c r="D26" s="319"/>
      <c r="E26" s="319"/>
      <c r="F26" s="319"/>
      <c r="G26" s="319"/>
      <c r="H26" s="319"/>
      <c r="I26" s="319"/>
    </row>
    <row r="27" spans="1:11" ht="15.75" x14ac:dyDescent="0.25">
      <c r="B27" s="391" t="s">
        <v>3454</v>
      </c>
      <c r="C27" s="319"/>
      <c r="D27" s="319"/>
      <c r="E27" s="319"/>
      <c r="F27" s="319"/>
      <c r="G27" s="319"/>
      <c r="H27" s="319"/>
      <c r="I27" s="319"/>
    </row>
    <row r="28" spans="1:11" ht="6" customHeight="1" x14ac:dyDescent="0.25">
      <c r="B28" s="391"/>
      <c r="C28" s="319"/>
      <c r="D28" s="319"/>
      <c r="E28" s="319"/>
      <c r="F28" s="319"/>
      <c r="G28" s="319"/>
      <c r="H28" s="319"/>
      <c r="I28" s="319"/>
    </row>
    <row r="29" spans="1:11" x14ac:dyDescent="0.25">
      <c r="B29" s="414" t="s">
        <v>3193</v>
      </c>
      <c r="C29" s="414"/>
      <c r="D29" s="429"/>
      <c r="E29" s="429"/>
      <c r="F29" s="429"/>
      <c r="G29" s="429"/>
      <c r="H29" s="429"/>
      <c r="I29" s="429"/>
      <c r="J29" s="429"/>
      <c r="K29" s="429"/>
    </row>
    <row r="30" spans="1:11" x14ac:dyDescent="0.25">
      <c r="B30" s="327"/>
      <c r="C30" s="327"/>
      <c r="D30" s="327"/>
      <c r="E30" s="327"/>
      <c r="F30" s="327"/>
      <c r="G30" s="327"/>
      <c r="H30" s="327"/>
      <c r="I30" s="327"/>
      <c r="J30" s="327"/>
      <c r="K30" s="327"/>
    </row>
    <row r="31" spans="1:11" x14ac:dyDescent="0.25">
      <c r="B31" s="327"/>
      <c r="C31" s="424" t="s">
        <v>508</v>
      </c>
      <c r="D31" s="424" t="s">
        <v>510</v>
      </c>
      <c r="E31" s="424" t="s">
        <v>512</v>
      </c>
      <c r="F31" s="424" t="s">
        <v>1</v>
      </c>
      <c r="G31" s="424" t="s">
        <v>531</v>
      </c>
      <c r="H31" s="424" t="s">
        <v>541</v>
      </c>
      <c r="I31" s="424" t="s">
        <v>5</v>
      </c>
      <c r="J31" s="430" t="s">
        <v>544</v>
      </c>
      <c r="K31" s="430" t="s">
        <v>3455</v>
      </c>
    </row>
    <row r="32" spans="1:11" x14ac:dyDescent="0.25">
      <c r="B32" s="319"/>
      <c r="C32" s="319"/>
      <c r="D32" s="319"/>
      <c r="E32" s="319"/>
      <c r="F32" s="319"/>
      <c r="G32" s="319"/>
      <c r="H32" s="319"/>
      <c r="I32" s="319"/>
      <c r="J32" s="319"/>
      <c r="K32" s="319"/>
    </row>
    <row r="33" spans="1:11" x14ac:dyDescent="0.25">
      <c r="A33" s="317" t="s">
        <v>3456</v>
      </c>
      <c r="B33" s="425" t="s">
        <v>3384</v>
      </c>
      <c r="C33" s="408">
        <v>0</v>
      </c>
      <c r="D33" s="408">
        <v>0</v>
      </c>
      <c r="E33" s="408">
        <v>0</v>
      </c>
      <c r="F33" s="408">
        <v>0</v>
      </c>
      <c r="G33" s="408">
        <v>0</v>
      </c>
      <c r="H33" s="408">
        <v>0</v>
      </c>
      <c r="I33" s="408">
        <v>0</v>
      </c>
      <c r="J33" s="408">
        <v>0</v>
      </c>
      <c r="K33" s="408">
        <v>0</v>
      </c>
    </row>
    <row r="34" spans="1:11" x14ac:dyDescent="0.25">
      <c r="A34" s="317" t="s">
        <v>3457</v>
      </c>
      <c r="B34" s="425" t="s">
        <v>3385</v>
      </c>
      <c r="C34" s="408">
        <v>0</v>
      </c>
      <c r="D34" s="408">
        <v>0</v>
      </c>
      <c r="E34" s="408">
        <v>0</v>
      </c>
      <c r="F34" s="408">
        <v>0</v>
      </c>
      <c r="G34" s="408">
        <v>0</v>
      </c>
      <c r="H34" s="408">
        <v>0</v>
      </c>
      <c r="I34" s="408">
        <v>0</v>
      </c>
      <c r="J34" s="408">
        <v>0</v>
      </c>
      <c r="K34" s="408">
        <v>0</v>
      </c>
    </row>
    <row r="35" spans="1:11" x14ac:dyDescent="0.25">
      <c r="A35" s="317" t="s">
        <v>3458</v>
      </c>
      <c r="B35" s="425" t="s">
        <v>3386</v>
      </c>
      <c r="C35" s="408">
        <v>0</v>
      </c>
      <c r="D35" s="408">
        <v>0</v>
      </c>
      <c r="E35" s="408">
        <v>0</v>
      </c>
      <c r="F35" s="408">
        <v>0</v>
      </c>
      <c r="G35" s="408">
        <v>0</v>
      </c>
      <c r="H35" s="408">
        <v>0</v>
      </c>
      <c r="I35" s="408">
        <v>0</v>
      </c>
      <c r="J35" s="408">
        <v>0</v>
      </c>
      <c r="K35" s="408">
        <v>0</v>
      </c>
    </row>
    <row r="36" spans="1:11" x14ac:dyDescent="0.25">
      <c r="A36" s="317" t="s">
        <v>3459</v>
      </c>
      <c r="B36" s="425" t="s">
        <v>3387</v>
      </c>
      <c r="C36" s="408">
        <v>0</v>
      </c>
      <c r="D36" s="408">
        <v>0</v>
      </c>
      <c r="E36" s="408">
        <v>0</v>
      </c>
      <c r="F36" s="408">
        <v>0</v>
      </c>
      <c r="G36" s="408">
        <v>0</v>
      </c>
      <c r="H36" s="408">
        <v>0</v>
      </c>
      <c r="I36" s="408">
        <v>0</v>
      </c>
      <c r="J36" s="408">
        <v>0</v>
      </c>
      <c r="K36" s="408">
        <v>0</v>
      </c>
    </row>
    <row r="37" spans="1:11" x14ac:dyDescent="0.25">
      <c r="A37" s="317" t="s">
        <v>3460</v>
      </c>
      <c r="B37" s="425" t="s">
        <v>3388</v>
      </c>
      <c r="C37" s="408">
        <v>0</v>
      </c>
      <c r="D37" s="408">
        <v>0</v>
      </c>
      <c r="E37" s="408">
        <v>0</v>
      </c>
      <c r="F37" s="408">
        <v>0</v>
      </c>
      <c r="G37" s="408">
        <v>0</v>
      </c>
      <c r="H37" s="408">
        <v>0</v>
      </c>
      <c r="I37" s="408">
        <v>0</v>
      </c>
      <c r="J37" s="408">
        <v>0</v>
      </c>
      <c r="K37" s="408">
        <v>0</v>
      </c>
    </row>
    <row r="38" spans="1:11" ht="30" x14ac:dyDescent="0.25">
      <c r="A38" s="317" t="s">
        <v>3461</v>
      </c>
      <c r="B38" s="425" t="s">
        <v>3389</v>
      </c>
      <c r="C38" s="408">
        <v>0</v>
      </c>
      <c r="D38" s="408">
        <v>0</v>
      </c>
      <c r="E38" s="408">
        <v>0</v>
      </c>
      <c r="F38" s="408">
        <v>0</v>
      </c>
      <c r="G38" s="408">
        <v>0</v>
      </c>
      <c r="H38" s="408">
        <v>0</v>
      </c>
      <c r="I38" s="408">
        <v>0</v>
      </c>
      <c r="J38" s="408">
        <v>0</v>
      </c>
      <c r="K38" s="408">
        <v>0</v>
      </c>
    </row>
    <row r="39" spans="1:11" x14ac:dyDescent="0.25">
      <c r="A39" s="317" t="s">
        <v>3462</v>
      </c>
      <c r="B39" s="425" t="s">
        <v>3390</v>
      </c>
      <c r="C39" s="408">
        <v>0</v>
      </c>
      <c r="D39" s="408">
        <v>0</v>
      </c>
      <c r="E39" s="408">
        <v>0</v>
      </c>
      <c r="F39" s="408">
        <v>0</v>
      </c>
      <c r="G39" s="408">
        <v>0</v>
      </c>
      <c r="H39" s="408">
        <v>0</v>
      </c>
      <c r="I39" s="408">
        <v>0</v>
      </c>
      <c r="J39" s="408">
        <v>0</v>
      </c>
      <c r="K39" s="408">
        <v>0</v>
      </c>
    </row>
    <row r="40" spans="1:11" x14ac:dyDescent="0.25">
      <c r="A40" s="317" t="s">
        <v>3463</v>
      </c>
      <c r="B40" s="425" t="s">
        <v>3450</v>
      </c>
      <c r="C40" s="408">
        <v>0</v>
      </c>
      <c r="D40" s="408">
        <v>0</v>
      </c>
      <c r="E40" s="408">
        <v>0</v>
      </c>
      <c r="F40" s="408">
        <v>0</v>
      </c>
      <c r="G40" s="408">
        <v>0</v>
      </c>
      <c r="H40" s="408">
        <v>0</v>
      </c>
      <c r="I40" s="408">
        <v>0</v>
      </c>
      <c r="J40" s="408">
        <v>0</v>
      </c>
      <c r="K40" s="408">
        <v>0</v>
      </c>
    </row>
    <row r="41" spans="1:11" ht="30" x14ac:dyDescent="0.25">
      <c r="A41" s="317" t="s">
        <v>3464</v>
      </c>
      <c r="B41" s="425" t="s">
        <v>3420</v>
      </c>
      <c r="C41" s="408">
        <v>0</v>
      </c>
      <c r="D41" s="408">
        <v>0</v>
      </c>
      <c r="E41" s="408">
        <v>0</v>
      </c>
      <c r="F41" s="408">
        <v>0</v>
      </c>
      <c r="G41" s="408">
        <v>0</v>
      </c>
      <c r="H41" s="408">
        <v>0</v>
      </c>
      <c r="I41" s="408">
        <v>0</v>
      </c>
      <c r="J41" s="408">
        <v>0</v>
      </c>
      <c r="K41" s="408">
        <v>0</v>
      </c>
    </row>
    <row r="42" spans="1:11" x14ac:dyDescent="0.25">
      <c r="A42" s="317" t="s">
        <v>3465</v>
      </c>
      <c r="B42" s="425" t="s">
        <v>136</v>
      </c>
      <c r="C42" s="408">
        <v>0</v>
      </c>
      <c r="D42" s="408">
        <v>0</v>
      </c>
      <c r="E42" s="408">
        <v>0</v>
      </c>
      <c r="F42" s="408">
        <v>0</v>
      </c>
      <c r="G42" s="408">
        <v>0</v>
      </c>
      <c r="H42" s="408">
        <v>0</v>
      </c>
      <c r="I42" s="408">
        <v>0</v>
      </c>
      <c r="J42" s="408">
        <v>0</v>
      </c>
      <c r="K42" s="408">
        <v>0</v>
      </c>
    </row>
    <row r="43" spans="1:11" x14ac:dyDescent="0.25">
      <c r="B43" s="319"/>
      <c r="C43" s="431"/>
      <c r="D43" s="431"/>
      <c r="E43" s="431"/>
      <c r="F43" s="431"/>
      <c r="G43" s="431"/>
      <c r="H43" s="431"/>
      <c r="I43" s="431"/>
      <c r="J43" s="431"/>
      <c r="K43" s="431"/>
    </row>
    <row r="44" spans="1:11" x14ac:dyDescent="0.25">
      <c r="B44" s="432" t="s">
        <v>138</v>
      </c>
      <c r="C44" s="433">
        <f t="shared" ref="C44:K44" si="2">SUM(C33:C43)</f>
        <v>0</v>
      </c>
      <c r="D44" s="433">
        <f t="shared" si="2"/>
        <v>0</v>
      </c>
      <c r="E44" s="433">
        <f t="shared" si="2"/>
        <v>0</v>
      </c>
      <c r="F44" s="433">
        <f t="shared" si="2"/>
        <v>0</v>
      </c>
      <c r="G44" s="433">
        <f t="shared" si="2"/>
        <v>0</v>
      </c>
      <c r="H44" s="433">
        <f t="shared" si="2"/>
        <v>0</v>
      </c>
      <c r="I44" s="433">
        <f t="shared" si="2"/>
        <v>0</v>
      </c>
      <c r="J44" s="433">
        <f t="shared" si="2"/>
        <v>0</v>
      </c>
      <c r="K44" s="433">
        <f t="shared" si="2"/>
        <v>0</v>
      </c>
    </row>
    <row r="45" spans="1:11" x14ac:dyDescent="0.25">
      <c r="B45" s="319"/>
      <c r="C45" s="319"/>
      <c r="D45" s="319"/>
      <c r="E45" s="319"/>
      <c r="F45" s="319"/>
      <c r="G45" s="319"/>
      <c r="H45" s="319"/>
      <c r="I45" s="319"/>
    </row>
    <row r="46" spans="1:11" x14ac:dyDescent="0.25">
      <c r="B46" s="319"/>
      <c r="C46" s="319"/>
      <c r="D46" s="319"/>
      <c r="E46" s="319"/>
      <c r="F46" s="319"/>
      <c r="G46" s="319"/>
      <c r="H46" s="319"/>
      <c r="I46" s="319"/>
    </row>
    <row r="47" spans="1:11" x14ac:dyDescent="0.25">
      <c r="B47" s="319"/>
      <c r="C47" s="319"/>
      <c r="D47" s="319"/>
      <c r="E47" s="319"/>
      <c r="F47" s="319"/>
      <c r="G47" s="319"/>
      <c r="H47" s="319"/>
      <c r="I47" s="319"/>
    </row>
    <row r="48" spans="1:11" x14ac:dyDescent="0.25">
      <c r="B48" s="319"/>
      <c r="C48" s="319"/>
      <c r="D48" s="319"/>
      <c r="E48" s="319"/>
      <c r="F48" s="319"/>
      <c r="G48" s="319"/>
      <c r="H48" s="319"/>
      <c r="I48" s="319"/>
    </row>
    <row r="49" spans="2:9" ht="15.75" x14ac:dyDescent="0.25">
      <c r="B49" s="391" t="s">
        <v>3466</v>
      </c>
      <c r="C49" s="319"/>
      <c r="D49" s="319"/>
      <c r="E49" s="319"/>
      <c r="F49" s="319"/>
      <c r="G49" s="319"/>
      <c r="H49" s="319"/>
      <c r="I49" s="319"/>
    </row>
    <row r="50" spans="2:9" ht="6" customHeight="1" x14ac:dyDescent="0.25">
      <c r="B50" s="391"/>
      <c r="C50" s="319"/>
      <c r="D50" s="319"/>
      <c r="E50" s="319"/>
      <c r="F50" s="319"/>
      <c r="G50" s="319"/>
      <c r="H50" s="319"/>
      <c r="I50" s="319"/>
    </row>
    <row r="51" spans="2:9" x14ac:dyDescent="0.25">
      <c r="B51" s="414" t="s">
        <v>3193</v>
      </c>
      <c r="C51" s="414"/>
      <c r="D51" s="429"/>
      <c r="E51" s="429"/>
      <c r="F51" s="429"/>
      <c r="G51" s="429"/>
      <c r="H51" s="429"/>
      <c r="I51" s="429"/>
    </row>
    <row r="52" spans="2:9" x14ac:dyDescent="0.25">
      <c r="B52" s="327"/>
      <c r="C52" s="327"/>
      <c r="D52" s="327"/>
      <c r="E52" s="327"/>
      <c r="F52" s="327"/>
      <c r="G52" s="327"/>
      <c r="H52" s="327"/>
      <c r="I52" s="327"/>
    </row>
    <row r="53" spans="2:9" x14ac:dyDescent="0.25">
      <c r="B53" s="327"/>
      <c r="C53" s="424" t="s">
        <v>3467</v>
      </c>
      <c r="D53" s="424" t="s">
        <v>3468</v>
      </c>
      <c r="E53" s="424" t="s">
        <v>3469</v>
      </c>
      <c r="F53" s="424" t="s">
        <v>3470</v>
      </c>
      <c r="G53" s="424" t="s">
        <v>3471</v>
      </c>
      <c r="H53" s="424" t="s">
        <v>3472</v>
      </c>
      <c r="I53" s="424" t="s">
        <v>3473</v>
      </c>
    </row>
    <row r="54" spans="2:9" x14ac:dyDescent="0.25">
      <c r="B54" s="319"/>
      <c r="C54" s="319"/>
      <c r="D54" s="319"/>
      <c r="E54" s="319"/>
      <c r="F54" s="319"/>
      <c r="G54" s="319"/>
      <c r="H54" s="319"/>
      <c r="I54" s="319"/>
    </row>
    <row r="55" spans="2:9" x14ac:dyDescent="0.25">
      <c r="B55" s="425" t="s">
        <v>3384</v>
      </c>
      <c r="C55" s="434"/>
      <c r="D55" s="434"/>
      <c r="E55" s="434"/>
      <c r="F55" s="434"/>
      <c r="G55" s="434"/>
      <c r="H55" s="434"/>
      <c r="I55" s="434"/>
    </row>
    <row r="56" spans="2:9" x14ac:dyDescent="0.25">
      <c r="B56" s="425" t="s">
        <v>3385</v>
      </c>
      <c r="C56" s="434"/>
      <c r="D56" s="434"/>
      <c r="E56" s="434"/>
      <c r="F56" s="434"/>
      <c r="G56" s="434"/>
      <c r="H56" s="434"/>
      <c r="I56" s="434"/>
    </row>
    <row r="57" spans="2:9" x14ac:dyDescent="0.25">
      <c r="B57" s="425" t="s">
        <v>3386</v>
      </c>
      <c r="C57" s="434"/>
      <c r="D57" s="434"/>
      <c r="E57" s="434"/>
      <c r="F57" s="434"/>
      <c r="G57" s="434"/>
      <c r="H57" s="434"/>
      <c r="I57" s="434"/>
    </row>
    <row r="58" spans="2:9" x14ac:dyDescent="0.25">
      <c r="B58" s="425" t="s">
        <v>3387</v>
      </c>
      <c r="C58" s="434"/>
      <c r="D58" s="434"/>
      <c r="E58" s="434"/>
      <c r="F58" s="434"/>
      <c r="G58" s="434"/>
      <c r="H58" s="434"/>
      <c r="I58" s="434"/>
    </row>
    <row r="59" spans="2:9" x14ac:dyDescent="0.25">
      <c r="B59" s="425" t="s">
        <v>3388</v>
      </c>
      <c r="C59" s="434"/>
      <c r="D59" s="434"/>
      <c r="E59" s="434"/>
      <c r="F59" s="434"/>
      <c r="G59" s="434"/>
      <c r="H59" s="434"/>
      <c r="I59" s="434"/>
    </row>
    <row r="60" spans="2:9" ht="30" x14ac:dyDescent="0.25">
      <c r="B60" s="425" t="s">
        <v>3389</v>
      </c>
      <c r="C60" s="434"/>
      <c r="D60" s="434"/>
      <c r="E60" s="434"/>
      <c r="F60" s="434"/>
      <c r="G60" s="434"/>
      <c r="H60" s="434"/>
      <c r="I60" s="434"/>
    </row>
    <row r="61" spans="2:9" x14ac:dyDescent="0.25">
      <c r="B61" s="425" t="s">
        <v>3390</v>
      </c>
      <c r="C61" s="434"/>
      <c r="D61" s="434"/>
      <c r="E61" s="434"/>
      <c r="F61" s="434"/>
      <c r="G61" s="434"/>
      <c r="H61" s="434"/>
      <c r="I61" s="434"/>
    </row>
    <row r="62" spans="2:9" x14ac:dyDescent="0.25">
      <c r="B62" s="425" t="s">
        <v>3418</v>
      </c>
      <c r="C62" s="434"/>
      <c r="D62" s="434"/>
      <c r="E62" s="434"/>
      <c r="F62" s="434"/>
      <c r="G62" s="434"/>
      <c r="H62" s="434"/>
      <c r="I62" s="434"/>
    </row>
    <row r="63" spans="2:9" ht="30" x14ac:dyDescent="0.25">
      <c r="B63" s="425" t="s">
        <v>3420</v>
      </c>
      <c r="C63" s="434"/>
      <c r="D63" s="434"/>
      <c r="E63" s="434"/>
      <c r="F63" s="434"/>
      <c r="G63" s="434"/>
      <c r="H63" s="434"/>
      <c r="I63" s="434"/>
    </row>
    <row r="64" spans="2:9" x14ac:dyDescent="0.25">
      <c r="B64" s="425" t="s">
        <v>136</v>
      </c>
      <c r="C64" s="434"/>
      <c r="D64" s="434"/>
      <c r="E64" s="434"/>
      <c r="F64" s="434"/>
      <c r="G64" s="434"/>
      <c r="H64" s="434"/>
      <c r="I64" s="434"/>
    </row>
    <row r="65" spans="2:9" x14ac:dyDescent="0.25">
      <c r="B65" s="319"/>
      <c r="C65" s="431"/>
      <c r="D65" s="431"/>
      <c r="E65" s="431"/>
      <c r="F65" s="431"/>
      <c r="G65" s="431"/>
      <c r="H65" s="431"/>
      <c r="I65" s="431"/>
    </row>
    <row r="66" spans="2:9" x14ac:dyDescent="0.25">
      <c r="B66" s="432" t="s">
        <v>138</v>
      </c>
      <c r="C66" s="433"/>
      <c r="D66" s="433"/>
      <c r="E66" s="433"/>
      <c r="F66" s="433"/>
      <c r="G66" s="433"/>
      <c r="H66" s="433"/>
      <c r="I66" s="433"/>
    </row>
    <row r="67" spans="2:9" x14ac:dyDescent="0.25">
      <c r="B67" s="319"/>
      <c r="C67" s="319"/>
      <c r="D67" s="319"/>
      <c r="E67" s="319"/>
      <c r="F67" s="319"/>
      <c r="G67" s="319"/>
      <c r="H67" s="319"/>
      <c r="I67" s="319"/>
    </row>
    <row r="68" spans="2:9" x14ac:dyDescent="0.25">
      <c r="B68" s="319"/>
      <c r="C68" s="319"/>
      <c r="D68" s="319"/>
      <c r="E68" s="319"/>
      <c r="F68" s="319"/>
      <c r="G68" s="319"/>
      <c r="H68" s="319"/>
      <c r="I68" s="319"/>
    </row>
    <row r="69" spans="2:9" x14ac:dyDescent="0.25">
      <c r="B69" s="319"/>
      <c r="C69" s="319"/>
      <c r="D69" s="319"/>
      <c r="E69" s="319"/>
      <c r="F69" s="319"/>
      <c r="G69" s="319"/>
      <c r="H69" s="319"/>
      <c r="I69" s="319"/>
    </row>
    <row r="71" spans="2:9" x14ac:dyDescent="0.25">
      <c r="I71" s="397" t="s">
        <v>3266</v>
      </c>
    </row>
  </sheetData>
  <hyperlinks>
    <hyperlink ref="I71" location="'D. NTT Contents'!A1" display="To Contents" xr:uid="{42D91D73-A3B1-4151-A97E-41D0B05B196A}"/>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1210</v>
      </c>
    </row>
    <row r="3" spans="1:1" x14ac:dyDescent="0.25">
      <c r="A3" s="104"/>
    </row>
    <row r="4" spans="1:1" ht="34.5" x14ac:dyDescent="0.25">
      <c r="A4" s="105" t="s">
        <v>1211</v>
      </c>
    </row>
    <row r="5" spans="1:1" ht="34.5" x14ac:dyDescent="0.25">
      <c r="A5" s="105" t="s">
        <v>1212</v>
      </c>
    </row>
    <row r="6" spans="1:1" ht="51.75" x14ac:dyDescent="0.25">
      <c r="A6" s="105" t="s">
        <v>1213</v>
      </c>
    </row>
    <row r="7" spans="1:1" ht="17.25" x14ac:dyDescent="0.25">
      <c r="A7" s="105"/>
    </row>
    <row r="8" spans="1:1" ht="18.75" x14ac:dyDescent="0.25">
      <c r="A8" s="106" t="s">
        <v>1214</v>
      </c>
    </row>
    <row r="9" spans="1:1" ht="34.5" x14ac:dyDescent="0.3">
      <c r="A9" s="107" t="s">
        <v>1376</v>
      </c>
    </row>
    <row r="10" spans="1:1" ht="86.25" x14ac:dyDescent="0.25">
      <c r="A10" s="108" t="s">
        <v>1215</v>
      </c>
    </row>
    <row r="11" spans="1:1" ht="34.5" x14ac:dyDescent="0.25">
      <c r="A11" s="108" t="s">
        <v>1216</v>
      </c>
    </row>
    <row r="12" spans="1:1" ht="17.25" x14ac:dyDescent="0.25">
      <c r="A12" s="108" t="s">
        <v>1217</v>
      </c>
    </row>
    <row r="13" spans="1:1" ht="17.25" x14ac:dyDescent="0.25">
      <c r="A13" s="108" t="s">
        <v>1218</v>
      </c>
    </row>
    <row r="14" spans="1:1" ht="34.5" x14ac:dyDescent="0.25">
      <c r="A14" s="108" t="s">
        <v>1219</v>
      </c>
    </row>
    <row r="15" spans="1:1" ht="17.25" x14ac:dyDescent="0.25">
      <c r="A15" s="108"/>
    </row>
    <row r="16" spans="1:1" ht="18.75" x14ac:dyDescent="0.25">
      <c r="A16" s="106" t="s">
        <v>1220</v>
      </c>
    </row>
    <row r="17" spans="1:1" ht="17.25" x14ac:dyDescent="0.25">
      <c r="A17" s="109" t="s">
        <v>1221</v>
      </c>
    </row>
    <row r="18" spans="1:1" ht="34.5" x14ac:dyDescent="0.25">
      <c r="A18" s="110" t="s">
        <v>1222</v>
      </c>
    </row>
    <row r="19" spans="1:1" ht="34.5" x14ac:dyDescent="0.25">
      <c r="A19" s="110" t="s">
        <v>1223</v>
      </c>
    </row>
    <row r="20" spans="1:1" ht="51.75" x14ac:dyDescent="0.25">
      <c r="A20" s="110" t="s">
        <v>1224</v>
      </c>
    </row>
    <row r="21" spans="1:1" ht="86.25" x14ac:dyDescent="0.25">
      <c r="A21" s="110" t="s">
        <v>1225</v>
      </c>
    </row>
    <row r="22" spans="1:1" ht="51.75" x14ac:dyDescent="0.25">
      <c r="A22" s="110" t="s">
        <v>1226</v>
      </c>
    </row>
    <row r="23" spans="1:1" ht="34.5" x14ac:dyDescent="0.25">
      <c r="A23" s="110" t="s">
        <v>1227</v>
      </c>
    </row>
    <row r="24" spans="1:1" ht="17.25" x14ac:dyDescent="0.25">
      <c r="A24" s="110" t="s">
        <v>1228</v>
      </c>
    </row>
    <row r="25" spans="1:1" ht="17.25" x14ac:dyDescent="0.25">
      <c r="A25" s="109" t="s">
        <v>1229</v>
      </c>
    </row>
    <row r="26" spans="1:1" ht="51.75" x14ac:dyDescent="0.3">
      <c r="A26" s="111" t="s">
        <v>1230</v>
      </c>
    </row>
    <row r="27" spans="1:1" ht="17.25" x14ac:dyDescent="0.3">
      <c r="A27" s="111" t="s">
        <v>1231</v>
      </c>
    </row>
    <row r="28" spans="1:1" ht="17.25" x14ac:dyDescent="0.25">
      <c r="A28" s="109" t="s">
        <v>1232</v>
      </c>
    </row>
    <row r="29" spans="1:1" ht="34.5" x14ac:dyDescent="0.25">
      <c r="A29" s="110" t="s">
        <v>1233</v>
      </c>
    </row>
    <row r="30" spans="1:1" ht="34.5" x14ac:dyDescent="0.25">
      <c r="A30" s="110" t="s">
        <v>1234</v>
      </c>
    </row>
    <row r="31" spans="1:1" ht="34.5" x14ac:dyDescent="0.25">
      <c r="A31" s="110" t="s">
        <v>1235</v>
      </c>
    </row>
    <row r="32" spans="1:1" ht="34.5" x14ac:dyDescent="0.25">
      <c r="A32" s="110" t="s">
        <v>1236</v>
      </c>
    </row>
    <row r="33" spans="1:1" ht="17.25" x14ac:dyDescent="0.25">
      <c r="A33" s="110"/>
    </row>
    <row r="34" spans="1:1" ht="18.75" x14ac:dyDescent="0.25">
      <c r="A34" s="106" t="s">
        <v>1237</v>
      </c>
    </row>
    <row r="35" spans="1:1" ht="17.25" x14ac:dyDescent="0.25">
      <c r="A35" s="109" t="s">
        <v>1238</v>
      </c>
    </row>
    <row r="36" spans="1:1" ht="34.5" x14ac:dyDescent="0.25">
      <c r="A36" s="110" t="s">
        <v>1239</v>
      </c>
    </row>
    <row r="37" spans="1:1" ht="34.5" x14ac:dyDescent="0.25">
      <c r="A37" s="110" t="s">
        <v>1240</v>
      </c>
    </row>
    <row r="38" spans="1:1" ht="34.5" x14ac:dyDescent="0.25">
      <c r="A38" s="110" t="s">
        <v>1241</v>
      </c>
    </row>
    <row r="39" spans="1:1" ht="17.25" x14ac:dyDescent="0.25">
      <c r="A39" s="110" t="s">
        <v>1242</v>
      </c>
    </row>
    <row r="40" spans="1:1" ht="34.5" x14ac:dyDescent="0.25">
      <c r="A40" s="110" t="s">
        <v>1243</v>
      </c>
    </row>
    <row r="41" spans="1:1" ht="17.25" x14ac:dyDescent="0.25">
      <c r="A41" s="109" t="s">
        <v>1244</v>
      </c>
    </row>
    <row r="42" spans="1:1" ht="17.25" x14ac:dyDescent="0.25">
      <c r="A42" s="110" t="s">
        <v>1245</v>
      </c>
    </row>
    <row r="43" spans="1:1" ht="17.25" x14ac:dyDescent="0.3">
      <c r="A43" s="111" t="s">
        <v>1246</v>
      </c>
    </row>
    <row r="44" spans="1:1" ht="17.25" x14ac:dyDescent="0.25">
      <c r="A44" s="109" t="s">
        <v>1247</v>
      </c>
    </row>
    <row r="45" spans="1:1" ht="34.5" x14ac:dyDescent="0.3">
      <c r="A45" s="111" t="s">
        <v>1248</v>
      </c>
    </row>
    <row r="46" spans="1:1" ht="34.5" x14ac:dyDescent="0.25">
      <c r="A46" s="110" t="s">
        <v>1249</v>
      </c>
    </row>
    <row r="47" spans="1:1" ht="51.75" x14ac:dyDescent="0.25">
      <c r="A47" s="110" t="s">
        <v>1250</v>
      </c>
    </row>
    <row r="48" spans="1:1" ht="17.25" x14ac:dyDescent="0.25">
      <c r="A48" s="110" t="s">
        <v>1251</v>
      </c>
    </row>
    <row r="49" spans="1:1" ht="17.25" x14ac:dyDescent="0.3">
      <c r="A49" s="111" t="s">
        <v>1252</v>
      </c>
    </row>
    <row r="50" spans="1:1" ht="17.25" x14ac:dyDescent="0.25">
      <c r="A50" s="109" t="s">
        <v>1253</v>
      </c>
    </row>
    <row r="51" spans="1:1" ht="34.5" x14ac:dyDescent="0.3">
      <c r="A51" s="111" t="s">
        <v>1254</v>
      </c>
    </row>
    <row r="52" spans="1:1" ht="17.25" x14ac:dyDescent="0.25">
      <c r="A52" s="110" t="s">
        <v>1255</v>
      </c>
    </row>
    <row r="53" spans="1:1" ht="34.5" x14ac:dyDescent="0.3">
      <c r="A53" s="111" t="s">
        <v>1256</v>
      </c>
    </row>
    <row r="54" spans="1:1" ht="17.25" x14ac:dyDescent="0.25">
      <c r="A54" s="109" t="s">
        <v>1257</v>
      </c>
    </row>
    <row r="55" spans="1:1" ht="17.25" x14ac:dyDescent="0.3">
      <c r="A55" s="111" t="s">
        <v>1258</v>
      </c>
    </row>
    <row r="56" spans="1:1" ht="34.5" x14ac:dyDescent="0.25">
      <c r="A56" s="110" t="s">
        <v>1259</v>
      </c>
    </row>
    <row r="57" spans="1:1" ht="17.25" x14ac:dyDescent="0.25">
      <c r="A57" s="110" t="s">
        <v>1260</v>
      </c>
    </row>
    <row r="58" spans="1:1" ht="34.5" x14ac:dyDescent="0.25">
      <c r="A58" s="110" t="s">
        <v>1261</v>
      </c>
    </row>
    <row r="59" spans="1:1" ht="17.25" x14ac:dyDescent="0.25">
      <c r="A59" s="109" t="s">
        <v>1262</v>
      </c>
    </row>
    <row r="60" spans="1:1" ht="34.5" x14ac:dyDescent="0.25">
      <c r="A60" s="110" t="s">
        <v>1263</v>
      </c>
    </row>
    <row r="61" spans="1:1" ht="17.25" x14ac:dyDescent="0.25">
      <c r="A61" s="112"/>
    </row>
    <row r="62" spans="1:1" ht="18.75" x14ac:dyDescent="0.25">
      <c r="A62" s="106" t="s">
        <v>1264</v>
      </c>
    </row>
    <row r="63" spans="1:1" ht="17.25" x14ac:dyDescent="0.25">
      <c r="A63" s="109" t="s">
        <v>1265</v>
      </c>
    </row>
    <row r="64" spans="1:1" ht="34.5" x14ac:dyDescent="0.25">
      <c r="A64" s="110" t="s">
        <v>1266</v>
      </c>
    </row>
    <row r="65" spans="1:1" ht="17.25" x14ac:dyDescent="0.25">
      <c r="A65" s="110" t="s">
        <v>1267</v>
      </c>
    </row>
    <row r="66" spans="1:1" ht="34.5" x14ac:dyDescent="0.25">
      <c r="A66" s="108" t="s">
        <v>1268</v>
      </c>
    </row>
    <row r="67" spans="1:1" ht="34.5" x14ac:dyDescent="0.25">
      <c r="A67" s="108" t="s">
        <v>1269</v>
      </c>
    </row>
    <row r="68" spans="1:1" ht="34.5" x14ac:dyDescent="0.25">
      <c r="A68" s="108" t="s">
        <v>1270</v>
      </c>
    </row>
    <row r="69" spans="1:1" ht="17.25" x14ac:dyDescent="0.25">
      <c r="A69" s="113" t="s">
        <v>1271</v>
      </c>
    </row>
    <row r="70" spans="1:1" ht="51.75" x14ac:dyDescent="0.25">
      <c r="A70" s="108" t="s">
        <v>1272</v>
      </c>
    </row>
    <row r="71" spans="1:1" ht="17.25" x14ac:dyDescent="0.25">
      <c r="A71" s="108" t="s">
        <v>1273</v>
      </c>
    </row>
    <row r="72" spans="1:1" ht="17.25" x14ac:dyDescent="0.25">
      <c r="A72" s="113" t="s">
        <v>1274</v>
      </c>
    </row>
    <row r="73" spans="1:1" ht="17.25" x14ac:dyDescent="0.25">
      <c r="A73" s="108" t="s">
        <v>1275</v>
      </c>
    </row>
    <row r="74" spans="1:1" ht="17.25" x14ac:dyDescent="0.25">
      <c r="A74" s="113" t="s">
        <v>1276</v>
      </c>
    </row>
    <row r="75" spans="1:1" ht="34.5" x14ac:dyDescent="0.25">
      <c r="A75" s="108" t="s">
        <v>1277</v>
      </c>
    </row>
    <row r="76" spans="1:1" ht="17.25" x14ac:dyDescent="0.25">
      <c r="A76" s="108" t="s">
        <v>1278</v>
      </c>
    </row>
    <row r="77" spans="1:1" ht="51.75" x14ac:dyDescent="0.25">
      <c r="A77" s="108" t="s">
        <v>1279</v>
      </c>
    </row>
    <row r="78" spans="1:1" ht="17.25" x14ac:dyDescent="0.25">
      <c r="A78" s="113" t="s">
        <v>1280</v>
      </c>
    </row>
    <row r="79" spans="1:1" ht="17.25" x14ac:dyDescent="0.3">
      <c r="A79" s="107" t="s">
        <v>1281</v>
      </c>
    </row>
    <row r="80" spans="1:1" ht="17.25" x14ac:dyDescent="0.25">
      <c r="A80" s="113" t="s">
        <v>1282</v>
      </c>
    </row>
    <row r="81" spans="1:1" ht="34.5" x14ac:dyDescent="0.25">
      <c r="A81" s="108" t="s">
        <v>1283</v>
      </c>
    </row>
    <row r="82" spans="1:1" ht="34.5" x14ac:dyDescent="0.25">
      <c r="A82" s="108" t="s">
        <v>1284</v>
      </c>
    </row>
    <row r="83" spans="1:1" ht="34.5" x14ac:dyDescent="0.25">
      <c r="A83" s="108" t="s">
        <v>1285</v>
      </c>
    </row>
    <row r="84" spans="1:1" ht="34.5" x14ac:dyDescent="0.25">
      <c r="A84" s="108" t="s">
        <v>1286</v>
      </c>
    </row>
    <row r="85" spans="1:1" ht="34.5" x14ac:dyDescent="0.25">
      <c r="A85" s="108" t="s">
        <v>1287</v>
      </c>
    </row>
    <row r="86" spans="1:1" ht="17.25" x14ac:dyDescent="0.25">
      <c r="A86" s="113" t="s">
        <v>1288</v>
      </c>
    </row>
    <row r="87" spans="1:1" ht="17.25" x14ac:dyDescent="0.25">
      <c r="A87" s="108" t="s">
        <v>1289</v>
      </c>
    </row>
    <row r="88" spans="1:1" ht="34.5" x14ac:dyDescent="0.25">
      <c r="A88" s="108" t="s">
        <v>1290</v>
      </c>
    </row>
    <row r="89" spans="1:1" ht="17.25" x14ac:dyDescent="0.25">
      <c r="A89" s="113" t="s">
        <v>1291</v>
      </c>
    </row>
    <row r="90" spans="1:1" ht="34.5" x14ac:dyDescent="0.25">
      <c r="A90" s="108" t="s">
        <v>1292</v>
      </c>
    </row>
    <row r="91" spans="1:1" ht="17.25" x14ac:dyDescent="0.25">
      <c r="A91" s="113" t="s">
        <v>1293</v>
      </c>
    </row>
    <row r="92" spans="1:1" ht="17.25" x14ac:dyDescent="0.3">
      <c r="A92" s="107" t="s">
        <v>1294</v>
      </c>
    </row>
    <row r="93" spans="1:1" ht="17.25" x14ac:dyDescent="0.25">
      <c r="A93" s="108" t="s">
        <v>1295</v>
      </c>
    </row>
    <row r="94" spans="1:1" ht="17.25" x14ac:dyDescent="0.25">
      <c r="A94" s="108"/>
    </row>
    <row r="95" spans="1:1" ht="18.75" x14ac:dyDescent="0.25">
      <c r="A95" s="106" t="s">
        <v>1296</v>
      </c>
    </row>
    <row r="96" spans="1:1" ht="34.5" x14ac:dyDescent="0.3">
      <c r="A96" s="107" t="s">
        <v>1297</v>
      </c>
    </row>
    <row r="97" spans="1:1" ht="17.25" x14ac:dyDescent="0.3">
      <c r="A97" s="107" t="s">
        <v>1298</v>
      </c>
    </row>
    <row r="98" spans="1:1" ht="17.25" x14ac:dyDescent="0.25">
      <c r="A98" s="113" t="s">
        <v>1299</v>
      </c>
    </row>
    <row r="99" spans="1:1" ht="17.25" x14ac:dyDescent="0.25">
      <c r="A99" s="105" t="s">
        <v>1300</v>
      </c>
    </row>
    <row r="100" spans="1:1" ht="17.25" x14ac:dyDescent="0.25">
      <c r="A100" s="108" t="s">
        <v>1301</v>
      </c>
    </row>
    <row r="101" spans="1:1" ht="17.25" x14ac:dyDescent="0.25">
      <c r="A101" s="108" t="s">
        <v>1302</v>
      </c>
    </row>
    <row r="102" spans="1:1" ht="17.25" x14ac:dyDescent="0.25">
      <c r="A102" s="108" t="s">
        <v>1303</v>
      </c>
    </row>
    <row r="103" spans="1:1" ht="17.25" x14ac:dyDescent="0.25">
      <c r="A103" s="108" t="s">
        <v>1304</v>
      </c>
    </row>
    <row r="104" spans="1:1" ht="34.5" x14ac:dyDescent="0.25">
      <c r="A104" s="108" t="s">
        <v>1305</v>
      </c>
    </row>
    <row r="105" spans="1:1" ht="17.25" x14ac:dyDescent="0.25">
      <c r="A105" s="105" t="s">
        <v>1306</v>
      </c>
    </row>
    <row r="106" spans="1:1" ht="17.25" x14ac:dyDescent="0.25">
      <c r="A106" s="108" t="s">
        <v>1307</v>
      </c>
    </row>
    <row r="107" spans="1:1" ht="17.25" x14ac:dyDescent="0.25">
      <c r="A107" s="108" t="s">
        <v>1308</v>
      </c>
    </row>
    <row r="108" spans="1:1" ht="17.25" x14ac:dyDescent="0.25">
      <c r="A108" s="108" t="s">
        <v>1309</v>
      </c>
    </row>
    <row r="109" spans="1:1" ht="17.25" x14ac:dyDescent="0.25">
      <c r="A109" s="108" t="s">
        <v>1310</v>
      </c>
    </row>
    <row r="110" spans="1:1" ht="17.25" x14ac:dyDescent="0.25">
      <c r="A110" s="108" t="s">
        <v>1311</v>
      </c>
    </row>
    <row r="111" spans="1:1" ht="17.25" x14ac:dyDescent="0.25">
      <c r="A111" s="108" t="s">
        <v>1312</v>
      </c>
    </row>
    <row r="112" spans="1:1" ht="17.25" x14ac:dyDescent="0.25">
      <c r="A112" s="113" t="s">
        <v>1313</v>
      </c>
    </row>
    <row r="113" spans="1:1" ht="17.25" x14ac:dyDescent="0.25">
      <c r="A113" s="108" t="s">
        <v>1314</v>
      </c>
    </row>
    <row r="114" spans="1:1" ht="17.25" x14ac:dyDescent="0.25">
      <c r="A114" s="105" t="s">
        <v>1315</v>
      </c>
    </row>
    <row r="115" spans="1:1" ht="17.25" x14ac:dyDescent="0.25">
      <c r="A115" s="108" t="s">
        <v>1316</v>
      </c>
    </row>
    <row r="116" spans="1:1" ht="17.25" x14ac:dyDescent="0.25">
      <c r="A116" s="108" t="s">
        <v>1317</v>
      </c>
    </row>
    <row r="117" spans="1:1" ht="17.25" x14ac:dyDescent="0.25">
      <c r="A117" s="105" t="s">
        <v>1318</v>
      </c>
    </row>
    <row r="118" spans="1:1" ht="17.25" x14ac:dyDescent="0.25">
      <c r="A118" s="108" t="s">
        <v>1319</v>
      </c>
    </row>
    <row r="119" spans="1:1" ht="17.25" x14ac:dyDescent="0.25">
      <c r="A119" s="108" t="s">
        <v>1320</v>
      </c>
    </row>
    <row r="120" spans="1:1" ht="17.25" x14ac:dyDescent="0.25">
      <c r="A120" s="108" t="s">
        <v>1321</v>
      </c>
    </row>
    <row r="121" spans="1:1" ht="17.25" x14ac:dyDescent="0.25">
      <c r="A121" s="113" t="s">
        <v>1322</v>
      </c>
    </row>
    <row r="122" spans="1:1" ht="17.25" x14ac:dyDescent="0.25">
      <c r="A122" s="105" t="s">
        <v>1323</v>
      </c>
    </row>
    <row r="123" spans="1:1" ht="17.25" x14ac:dyDescent="0.25">
      <c r="A123" s="105" t="s">
        <v>1324</v>
      </c>
    </row>
    <row r="124" spans="1:1" ht="17.25" x14ac:dyDescent="0.25">
      <c r="A124" s="108" t="s">
        <v>1325</v>
      </c>
    </row>
    <row r="125" spans="1:1" ht="17.25" x14ac:dyDescent="0.25">
      <c r="A125" s="108" t="s">
        <v>1326</v>
      </c>
    </row>
    <row r="126" spans="1:1" ht="17.25" x14ac:dyDescent="0.25">
      <c r="A126" s="108" t="s">
        <v>1327</v>
      </c>
    </row>
    <row r="127" spans="1:1" ht="17.25" x14ac:dyDescent="0.25">
      <c r="A127" s="108" t="s">
        <v>1328</v>
      </c>
    </row>
    <row r="128" spans="1:1" ht="17.25" x14ac:dyDescent="0.25">
      <c r="A128" s="108" t="s">
        <v>1329</v>
      </c>
    </row>
    <row r="129" spans="1:1" ht="17.25" x14ac:dyDescent="0.25">
      <c r="A129" s="113" t="s">
        <v>1330</v>
      </c>
    </row>
    <row r="130" spans="1:1" ht="34.5" x14ac:dyDescent="0.25">
      <c r="A130" s="108" t="s">
        <v>1331</v>
      </c>
    </row>
    <row r="131" spans="1:1" ht="69" x14ac:dyDescent="0.25">
      <c r="A131" s="108" t="s">
        <v>1332</v>
      </c>
    </row>
    <row r="132" spans="1:1" ht="34.5" x14ac:dyDescent="0.25">
      <c r="A132" s="108" t="s">
        <v>1333</v>
      </c>
    </row>
    <row r="133" spans="1:1" ht="17.25" x14ac:dyDescent="0.25">
      <c r="A133" s="113" t="s">
        <v>1334</v>
      </c>
    </row>
    <row r="134" spans="1:1" ht="34.5" x14ac:dyDescent="0.25">
      <c r="A134" s="105" t="s">
        <v>1335</v>
      </c>
    </row>
    <row r="135" spans="1:1" ht="17.25" x14ac:dyDescent="0.25">
      <c r="A135" s="105"/>
    </row>
    <row r="136" spans="1:1" ht="18.75" x14ac:dyDescent="0.25">
      <c r="A136" s="106" t="s">
        <v>1336</v>
      </c>
    </row>
    <row r="137" spans="1:1" ht="17.25" x14ac:dyDescent="0.25">
      <c r="A137" s="108" t="s">
        <v>1337</v>
      </c>
    </row>
    <row r="138" spans="1:1" ht="34.5" x14ac:dyDescent="0.25">
      <c r="A138" s="110" t="s">
        <v>1338</v>
      </c>
    </row>
    <row r="139" spans="1:1" ht="34.5" x14ac:dyDescent="0.25">
      <c r="A139" s="110" t="s">
        <v>1339</v>
      </c>
    </row>
    <row r="140" spans="1:1" ht="17.25" x14ac:dyDescent="0.25">
      <c r="A140" s="109" t="s">
        <v>1340</v>
      </c>
    </row>
    <row r="141" spans="1:1" ht="17.25" x14ac:dyDescent="0.25">
      <c r="A141" s="114" t="s">
        <v>1341</v>
      </c>
    </row>
    <row r="142" spans="1:1" ht="34.5" x14ac:dyDescent="0.3">
      <c r="A142" s="111" t="s">
        <v>1342</v>
      </c>
    </row>
    <row r="143" spans="1:1" ht="17.25" x14ac:dyDescent="0.25">
      <c r="A143" s="110" t="s">
        <v>1343</v>
      </c>
    </row>
    <row r="144" spans="1:1" ht="17.25" x14ac:dyDescent="0.25">
      <c r="A144" s="110" t="s">
        <v>1344</v>
      </c>
    </row>
    <row r="145" spans="1:1" ht="17.25" x14ac:dyDescent="0.25">
      <c r="A145" s="114" t="s">
        <v>1345</v>
      </c>
    </row>
    <row r="146" spans="1:1" ht="17.25" x14ac:dyDescent="0.25">
      <c r="A146" s="109" t="s">
        <v>1346</v>
      </c>
    </row>
    <row r="147" spans="1:1" ht="17.25" x14ac:dyDescent="0.25">
      <c r="A147" s="114" t="s">
        <v>1347</v>
      </c>
    </row>
    <row r="148" spans="1:1" ht="17.25" x14ac:dyDescent="0.25">
      <c r="A148" s="110" t="s">
        <v>1348</v>
      </c>
    </row>
    <row r="149" spans="1:1" ht="17.25" x14ac:dyDescent="0.25">
      <c r="A149" s="110" t="s">
        <v>1349</v>
      </c>
    </row>
    <row r="150" spans="1:1" ht="17.25" x14ac:dyDescent="0.25">
      <c r="A150" s="110" t="s">
        <v>1350</v>
      </c>
    </row>
    <row r="151" spans="1:1" ht="34.5" x14ac:dyDescent="0.25">
      <c r="A151" s="114" t="s">
        <v>1351</v>
      </c>
    </row>
    <row r="152" spans="1:1" ht="17.25" x14ac:dyDescent="0.25">
      <c r="A152" s="109" t="s">
        <v>1352</v>
      </c>
    </row>
    <row r="153" spans="1:1" ht="17.25" x14ac:dyDescent="0.25">
      <c r="A153" s="110" t="s">
        <v>1353</v>
      </c>
    </row>
    <row r="154" spans="1:1" ht="17.25" x14ac:dyDescent="0.25">
      <c r="A154" s="110" t="s">
        <v>1354</v>
      </c>
    </row>
    <row r="155" spans="1:1" ht="17.25" x14ac:dyDescent="0.25">
      <c r="A155" s="110" t="s">
        <v>1355</v>
      </c>
    </row>
    <row r="156" spans="1:1" ht="17.25" x14ac:dyDescent="0.25">
      <c r="A156" s="110" t="s">
        <v>1356</v>
      </c>
    </row>
    <row r="157" spans="1:1" ht="34.5" x14ac:dyDescent="0.25">
      <c r="A157" s="110" t="s">
        <v>1357</v>
      </c>
    </row>
    <row r="158" spans="1:1" ht="34.5" x14ac:dyDescent="0.25">
      <c r="A158" s="110" t="s">
        <v>1358</v>
      </c>
    </row>
    <row r="159" spans="1:1" ht="17.25" x14ac:dyDescent="0.25">
      <c r="A159" s="109" t="s">
        <v>1359</v>
      </c>
    </row>
    <row r="160" spans="1:1" ht="34.5" x14ac:dyDescent="0.25">
      <c r="A160" s="110" t="s">
        <v>1360</v>
      </c>
    </row>
    <row r="161" spans="1:1" ht="34.5" x14ac:dyDescent="0.25">
      <c r="A161" s="110" t="s">
        <v>1361</v>
      </c>
    </row>
    <row r="162" spans="1:1" ht="17.25" x14ac:dyDescent="0.25">
      <c r="A162" s="110" t="s">
        <v>1362</v>
      </c>
    </row>
    <row r="163" spans="1:1" ht="17.25" x14ac:dyDescent="0.25">
      <c r="A163" s="109" t="s">
        <v>1363</v>
      </c>
    </row>
    <row r="164" spans="1:1" ht="34.5" x14ac:dyDescent="0.3">
      <c r="A164" s="111" t="s">
        <v>1377</v>
      </c>
    </row>
    <row r="165" spans="1:1" ht="34.5" x14ac:dyDescent="0.25">
      <c r="A165" s="110" t="s">
        <v>1364</v>
      </c>
    </row>
    <row r="166" spans="1:1" ht="17.25" x14ac:dyDescent="0.25">
      <c r="A166" s="109" t="s">
        <v>1365</v>
      </c>
    </row>
    <row r="167" spans="1:1" ht="17.25" x14ac:dyDescent="0.25">
      <c r="A167" s="110" t="s">
        <v>1366</v>
      </c>
    </row>
    <row r="168" spans="1:1" ht="17.25" x14ac:dyDescent="0.25">
      <c r="A168" s="109" t="s">
        <v>1367</v>
      </c>
    </row>
    <row r="169" spans="1:1" ht="17.25" x14ac:dyDescent="0.3">
      <c r="A169" s="111" t="s">
        <v>1368</v>
      </c>
    </row>
    <row r="170" spans="1:1" ht="17.25" x14ac:dyDescent="0.3">
      <c r="A170" s="111"/>
    </row>
    <row r="171" spans="1:1" ht="17.25" x14ac:dyDescent="0.3">
      <c r="A171" s="111"/>
    </row>
    <row r="172" spans="1:1" ht="17.25" x14ac:dyDescent="0.3">
      <c r="A172" s="111"/>
    </row>
    <row r="173" spans="1:1" ht="17.25" x14ac:dyDescent="0.3">
      <c r="A173" s="111"/>
    </row>
    <row r="174" spans="1:1" ht="17.25" x14ac:dyDescent="0.3">
      <c r="A174" s="111"/>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1CB86-A936-4EF7-94AF-AF94491B92F8}">
  <sheetPr codeName="Sheet29">
    <tabColor rgb="FF243386"/>
    <pageSetUpPr fitToPage="1"/>
  </sheetPr>
  <dimension ref="A5:N64"/>
  <sheetViews>
    <sheetView topLeftCell="G8" zoomScaleNormal="100" workbookViewId="0">
      <selection activeCell="C54" sqref="C54"/>
    </sheetView>
  </sheetViews>
  <sheetFormatPr defaultColWidth="9.28515625" defaultRowHeight="15" x14ac:dyDescent="0.25"/>
  <cols>
    <col min="1" max="1" width="2.7109375" style="317" customWidth="1"/>
    <col min="2" max="2" width="26.42578125" style="19" customWidth="1"/>
    <col min="3" max="12" width="17.5703125" style="19" customWidth="1"/>
    <col min="13" max="13" width="18" style="19" customWidth="1"/>
    <col min="14" max="16384" width="9.28515625" style="19"/>
  </cols>
  <sheetData>
    <row r="5" spans="1:13" ht="15.75" x14ac:dyDescent="0.25">
      <c r="B5" s="379" t="s">
        <v>3474</v>
      </c>
    </row>
    <row r="6" spans="1:13" x14ac:dyDescent="0.25">
      <c r="B6" s="399" t="s">
        <v>3195</v>
      </c>
      <c r="C6" s="427"/>
      <c r="D6" s="427"/>
      <c r="E6" s="427"/>
      <c r="F6" s="427"/>
      <c r="G6" s="427"/>
      <c r="H6" s="427"/>
      <c r="I6" s="427"/>
      <c r="J6" s="427"/>
      <c r="K6" s="427"/>
      <c r="L6" s="427"/>
      <c r="M6" s="427"/>
    </row>
    <row r="7" spans="1:13" x14ac:dyDescent="0.25">
      <c r="B7" s="311"/>
      <c r="C7" s="311"/>
      <c r="D7" s="311"/>
      <c r="E7" s="311"/>
      <c r="F7" s="311"/>
      <c r="G7" s="311"/>
      <c r="H7" s="311"/>
      <c r="I7" s="311"/>
      <c r="J7" s="311"/>
      <c r="K7" s="311"/>
      <c r="L7" s="311"/>
      <c r="M7" s="311"/>
    </row>
    <row r="8" spans="1:13" ht="45" x14ac:dyDescent="0.25">
      <c r="B8" s="311"/>
      <c r="C8" s="383" t="s">
        <v>3384</v>
      </c>
      <c r="D8" s="383" t="s">
        <v>3385</v>
      </c>
      <c r="E8" s="383" t="s">
        <v>3386</v>
      </c>
      <c r="F8" s="383" t="s">
        <v>3387</v>
      </c>
      <c r="G8" s="383" t="s">
        <v>3388</v>
      </c>
      <c r="H8" s="383" t="s">
        <v>3389</v>
      </c>
      <c r="I8" s="383" t="s">
        <v>3390</v>
      </c>
      <c r="J8" s="383" t="s">
        <v>770</v>
      </c>
      <c r="K8" s="383" t="s">
        <v>3391</v>
      </c>
      <c r="L8" s="383" t="s">
        <v>136</v>
      </c>
      <c r="M8" s="384" t="s">
        <v>138</v>
      </c>
    </row>
    <row r="9" spans="1:13" x14ac:dyDescent="0.25">
      <c r="A9" s="317" t="s">
        <v>3475</v>
      </c>
      <c r="B9" s="319" t="s">
        <v>3476</v>
      </c>
      <c r="C9" s="408">
        <v>0</v>
      </c>
      <c r="D9" s="408">
        <v>0</v>
      </c>
      <c r="E9" s="408">
        <v>0</v>
      </c>
      <c r="F9" s="408">
        <v>0</v>
      </c>
      <c r="G9" s="408">
        <v>0</v>
      </c>
      <c r="H9" s="408">
        <v>0</v>
      </c>
      <c r="I9" s="408">
        <v>0</v>
      </c>
      <c r="J9" s="408">
        <v>0</v>
      </c>
      <c r="K9" s="408">
        <v>0</v>
      </c>
      <c r="L9" s="408">
        <v>0</v>
      </c>
      <c r="M9" s="349">
        <f t="shared" ref="M9:M19" si="0">SUM(C9:L9)</f>
        <v>0</v>
      </c>
    </row>
    <row r="10" spans="1:13" x14ac:dyDescent="0.25">
      <c r="A10" s="317" t="s">
        <v>3477</v>
      </c>
      <c r="B10" s="319" t="s">
        <v>3478</v>
      </c>
      <c r="C10" s="408">
        <v>0</v>
      </c>
      <c r="D10" s="408">
        <v>0</v>
      </c>
      <c r="E10" s="408">
        <v>0</v>
      </c>
      <c r="F10" s="408">
        <v>0</v>
      </c>
      <c r="G10" s="408">
        <v>0</v>
      </c>
      <c r="H10" s="408">
        <v>0</v>
      </c>
      <c r="I10" s="408">
        <v>0</v>
      </c>
      <c r="J10" s="408">
        <v>0</v>
      </c>
      <c r="K10" s="408">
        <v>0</v>
      </c>
      <c r="L10" s="408">
        <v>0</v>
      </c>
      <c r="M10" s="349">
        <f t="shared" si="0"/>
        <v>0</v>
      </c>
    </row>
    <row r="11" spans="1:13" ht="30" customHeight="1" x14ac:dyDescent="0.25">
      <c r="A11" s="317" t="s">
        <v>3479</v>
      </c>
      <c r="B11" s="425" t="s">
        <v>3480</v>
      </c>
      <c r="C11" s="408">
        <f>SUM(C12:C15)</f>
        <v>0</v>
      </c>
      <c r="D11" s="408">
        <f t="shared" ref="D11:L11" si="1">SUM(D12:D15)</f>
        <v>0</v>
      </c>
      <c r="E11" s="408">
        <f t="shared" si="1"/>
        <v>0</v>
      </c>
      <c r="F11" s="408">
        <f t="shared" si="1"/>
        <v>0</v>
      </c>
      <c r="G11" s="408">
        <f t="shared" si="1"/>
        <v>0</v>
      </c>
      <c r="H11" s="408">
        <f t="shared" si="1"/>
        <v>0</v>
      </c>
      <c r="I11" s="408">
        <f t="shared" si="1"/>
        <v>0</v>
      </c>
      <c r="J11" s="408">
        <f t="shared" si="1"/>
        <v>0</v>
      </c>
      <c r="K11" s="408">
        <f t="shared" si="1"/>
        <v>0</v>
      </c>
      <c r="L11" s="408">
        <f t="shared" si="1"/>
        <v>0</v>
      </c>
      <c r="M11" s="349">
        <f t="shared" si="0"/>
        <v>0</v>
      </c>
    </row>
    <row r="12" spans="1:13" x14ac:dyDescent="0.25">
      <c r="A12" s="317" t="s">
        <v>3481</v>
      </c>
      <c r="B12" s="435" t="s">
        <v>3482</v>
      </c>
      <c r="C12" s="408">
        <v>0</v>
      </c>
      <c r="D12" s="408">
        <v>0</v>
      </c>
      <c r="E12" s="408">
        <v>0</v>
      </c>
      <c r="F12" s="408">
        <v>0</v>
      </c>
      <c r="G12" s="408">
        <v>0</v>
      </c>
      <c r="H12" s="408">
        <v>0</v>
      </c>
      <c r="I12" s="408">
        <v>0</v>
      </c>
      <c r="J12" s="408">
        <v>0</v>
      </c>
      <c r="K12" s="408">
        <v>0</v>
      </c>
      <c r="L12" s="408">
        <v>0</v>
      </c>
      <c r="M12" s="349">
        <f t="shared" si="0"/>
        <v>0</v>
      </c>
    </row>
    <row r="13" spans="1:13" x14ac:dyDescent="0.25">
      <c r="A13" s="317" t="s">
        <v>3483</v>
      </c>
      <c r="B13" s="435" t="s">
        <v>3484</v>
      </c>
      <c r="C13" s="408">
        <v>0</v>
      </c>
      <c r="D13" s="408">
        <v>0</v>
      </c>
      <c r="E13" s="408">
        <v>0</v>
      </c>
      <c r="F13" s="408">
        <v>0</v>
      </c>
      <c r="G13" s="408">
        <v>0</v>
      </c>
      <c r="H13" s="408">
        <v>0</v>
      </c>
      <c r="I13" s="408">
        <v>0</v>
      </c>
      <c r="J13" s="408">
        <v>0</v>
      </c>
      <c r="K13" s="408">
        <v>0</v>
      </c>
      <c r="L13" s="408">
        <v>0</v>
      </c>
      <c r="M13" s="349">
        <f t="shared" si="0"/>
        <v>0</v>
      </c>
    </row>
    <row r="14" spans="1:13" x14ac:dyDescent="0.25">
      <c r="A14" s="317" t="s">
        <v>3485</v>
      </c>
      <c r="B14" s="436" t="s">
        <v>3486</v>
      </c>
      <c r="C14" s="408">
        <v>0</v>
      </c>
      <c r="D14" s="408">
        <v>0</v>
      </c>
      <c r="E14" s="408">
        <v>0</v>
      </c>
      <c r="F14" s="408">
        <v>0</v>
      </c>
      <c r="G14" s="408">
        <v>0</v>
      </c>
      <c r="H14" s="408">
        <v>0</v>
      </c>
      <c r="I14" s="408">
        <v>0</v>
      </c>
      <c r="J14" s="408">
        <v>0</v>
      </c>
      <c r="K14" s="408">
        <v>0</v>
      </c>
      <c r="L14" s="408">
        <v>0</v>
      </c>
      <c r="M14" s="349">
        <f t="shared" si="0"/>
        <v>0</v>
      </c>
    </row>
    <row r="15" spans="1:13" x14ac:dyDescent="0.25">
      <c r="A15" s="317" t="s">
        <v>3487</v>
      </c>
      <c r="B15" s="436" t="s">
        <v>3488</v>
      </c>
      <c r="C15" s="408">
        <v>0</v>
      </c>
      <c r="D15" s="408">
        <v>0</v>
      </c>
      <c r="E15" s="408">
        <v>0</v>
      </c>
      <c r="F15" s="408">
        <v>0</v>
      </c>
      <c r="G15" s="408">
        <v>0</v>
      </c>
      <c r="H15" s="408">
        <v>0</v>
      </c>
      <c r="I15" s="408">
        <v>0</v>
      </c>
      <c r="J15" s="408">
        <v>0</v>
      </c>
      <c r="K15" s="408">
        <v>0</v>
      </c>
      <c r="L15" s="408">
        <v>0</v>
      </c>
      <c r="M15" s="349">
        <f t="shared" si="0"/>
        <v>0</v>
      </c>
    </row>
    <row r="16" spans="1:13" x14ac:dyDescent="0.25">
      <c r="A16" s="317" t="s">
        <v>3489</v>
      </c>
      <c r="B16" s="319" t="s">
        <v>3490</v>
      </c>
      <c r="C16" s="408">
        <f>SUM(C17:C18)</f>
        <v>0</v>
      </c>
      <c r="D16" s="408">
        <f t="shared" ref="D16:L16" si="2">SUM(D17:D18)</f>
        <v>0</v>
      </c>
      <c r="E16" s="408">
        <f t="shared" si="2"/>
        <v>0</v>
      </c>
      <c r="F16" s="408">
        <f t="shared" si="2"/>
        <v>0</v>
      </c>
      <c r="G16" s="408">
        <f t="shared" si="2"/>
        <v>0</v>
      </c>
      <c r="H16" s="408">
        <f t="shared" si="2"/>
        <v>0</v>
      </c>
      <c r="I16" s="408">
        <f t="shared" si="2"/>
        <v>0</v>
      </c>
      <c r="J16" s="408">
        <f t="shared" si="2"/>
        <v>0</v>
      </c>
      <c r="K16" s="408">
        <f t="shared" si="2"/>
        <v>0</v>
      </c>
      <c r="L16" s="408">
        <f t="shared" si="2"/>
        <v>0</v>
      </c>
      <c r="M16" s="349">
        <f t="shared" si="0"/>
        <v>0</v>
      </c>
    </row>
    <row r="17" spans="1:13" x14ac:dyDescent="0.25">
      <c r="A17" s="317" t="s">
        <v>3491</v>
      </c>
      <c r="B17" s="319" t="s">
        <v>3492</v>
      </c>
      <c r="C17" s="408">
        <v>0</v>
      </c>
      <c r="D17" s="408">
        <v>0</v>
      </c>
      <c r="E17" s="408">
        <v>0</v>
      </c>
      <c r="F17" s="408">
        <v>0</v>
      </c>
      <c r="G17" s="408">
        <v>0</v>
      </c>
      <c r="H17" s="408">
        <v>0</v>
      </c>
      <c r="I17" s="408">
        <v>0</v>
      </c>
      <c r="J17" s="408">
        <v>0</v>
      </c>
      <c r="K17" s="408">
        <v>0</v>
      </c>
      <c r="L17" s="408">
        <v>0</v>
      </c>
      <c r="M17" s="349">
        <f t="shared" si="0"/>
        <v>0</v>
      </c>
    </row>
    <row r="18" spans="1:13" x14ac:dyDescent="0.25">
      <c r="A18" s="317" t="s">
        <v>3493</v>
      </c>
      <c r="B18" s="19" t="s">
        <v>3494</v>
      </c>
      <c r="C18" s="408">
        <v>0</v>
      </c>
      <c r="D18" s="408">
        <v>0</v>
      </c>
      <c r="E18" s="408">
        <v>0</v>
      </c>
      <c r="F18" s="408">
        <v>0</v>
      </c>
      <c r="G18" s="408">
        <v>0</v>
      </c>
      <c r="H18" s="408">
        <v>0</v>
      </c>
      <c r="I18" s="408">
        <v>0</v>
      </c>
      <c r="J18" s="408">
        <v>0</v>
      </c>
      <c r="K18" s="408">
        <v>0</v>
      </c>
      <c r="L18" s="408">
        <v>0</v>
      </c>
      <c r="M18" s="349">
        <f t="shared" si="0"/>
        <v>0</v>
      </c>
    </row>
    <row r="19" spans="1:13" x14ac:dyDescent="0.25">
      <c r="A19" s="317" t="s">
        <v>3495</v>
      </c>
      <c r="B19" s="19" t="s">
        <v>136</v>
      </c>
      <c r="C19" s="408">
        <v>0</v>
      </c>
      <c r="D19" s="408">
        <v>0</v>
      </c>
      <c r="E19" s="408">
        <v>0</v>
      </c>
      <c r="F19" s="408">
        <v>0</v>
      </c>
      <c r="G19" s="408">
        <v>0</v>
      </c>
      <c r="H19" s="408">
        <v>0</v>
      </c>
      <c r="I19" s="408">
        <v>0</v>
      </c>
      <c r="J19" s="408">
        <v>0</v>
      </c>
      <c r="K19" s="408">
        <v>0</v>
      </c>
      <c r="L19" s="408">
        <v>0</v>
      </c>
      <c r="M19" s="349">
        <f t="shared" si="0"/>
        <v>0</v>
      </c>
    </row>
    <row r="20" spans="1:13" x14ac:dyDescent="0.25">
      <c r="B20" s="428" t="s">
        <v>138</v>
      </c>
      <c r="C20" s="394">
        <f t="shared" ref="C20:M20" si="3">C10+C11+C16</f>
        <v>0</v>
      </c>
      <c r="D20" s="394">
        <f t="shared" si="3"/>
        <v>0</v>
      </c>
      <c r="E20" s="394">
        <f t="shared" si="3"/>
        <v>0</v>
      </c>
      <c r="F20" s="394">
        <f t="shared" si="3"/>
        <v>0</v>
      </c>
      <c r="G20" s="394">
        <f t="shared" si="3"/>
        <v>0</v>
      </c>
      <c r="H20" s="394">
        <f t="shared" si="3"/>
        <v>0</v>
      </c>
      <c r="I20" s="394">
        <f t="shared" si="3"/>
        <v>0</v>
      </c>
      <c r="J20" s="394">
        <f t="shared" si="3"/>
        <v>0</v>
      </c>
      <c r="K20" s="394">
        <f t="shared" si="3"/>
        <v>0</v>
      </c>
      <c r="L20" s="394">
        <f t="shared" si="3"/>
        <v>0</v>
      </c>
      <c r="M20" s="394">
        <f t="shared" si="3"/>
        <v>0</v>
      </c>
    </row>
    <row r="21" spans="1:13" x14ac:dyDescent="0.25">
      <c r="B21" s="375" t="s">
        <v>3496</v>
      </c>
    </row>
    <row r="25" spans="1:13" ht="15.75" x14ac:dyDescent="0.25">
      <c r="B25" s="379" t="s">
        <v>3497</v>
      </c>
    </row>
    <row r="26" spans="1:13" x14ac:dyDescent="0.25">
      <c r="B26" s="399" t="s">
        <v>3197</v>
      </c>
      <c r="C26" s="427"/>
      <c r="D26" s="427"/>
      <c r="E26" s="427"/>
      <c r="F26" s="427"/>
      <c r="G26" s="427"/>
      <c r="H26" s="427"/>
      <c r="I26" s="427"/>
      <c r="J26" s="427"/>
      <c r="K26" s="427"/>
      <c r="L26" s="427"/>
      <c r="M26" s="427"/>
    </row>
    <row r="27" spans="1:13" x14ac:dyDescent="0.25">
      <c r="B27" s="311"/>
      <c r="C27" s="311"/>
      <c r="D27" s="311"/>
      <c r="E27" s="311"/>
      <c r="F27" s="311"/>
      <c r="G27" s="311"/>
      <c r="H27" s="311"/>
      <c r="I27" s="311"/>
      <c r="J27" s="311"/>
      <c r="K27" s="311"/>
      <c r="L27" s="311"/>
      <c r="M27" s="311"/>
    </row>
    <row r="28" spans="1:13" ht="45" x14ac:dyDescent="0.25">
      <c r="B28" s="311"/>
      <c r="C28" s="383" t="s">
        <v>3384</v>
      </c>
      <c r="D28" s="383" t="s">
        <v>3385</v>
      </c>
      <c r="E28" s="383" t="s">
        <v>3386</v>
      </c>
      <c r="F28" s="383" t="s">
        <v>3387</v>
      </c>
      <c r="G28" s="383" t="s">
        <v>3388</v>
      </c>
      <c r="H28" s="383" t="s">
        <v>3389</v>
      </c>
      <c r="I28" s="383" t="s">
        <v>3390</v>
      </c>
      <c r="J28" s="383" t="s">
        <v>770</v>
      </c>
      <c r="K28" s="383" t="s">
        <v>3391</v>
      </c>
      <c r="L28" s="383" t="s">
        <v>136</v>
      </c>
      <c r="M28" s="384" t="s">
        <v>138</v>
      </c>
    </row>
    <row r="29" spans="1:13" x14ac:dyDescent="0.25">
      <c r="A29" s="317" t="s">
        <v>3498</v>
      </c>
      <c r="B29" s="319" t="s">
        <v>3476</v>
      </c>
      <c r="C29" s="408">
        <v>0</v>
      </c>
      <c r="D29" s="408">
        <v>0</v>
      </c>
      <c r="E29" s="408">
        <v>0</v>
      </c>
      <c r="F29" s="408">
        <v>0</v>
      </c>
      <c r="G29" s="408">
        <v>0</v>
      </c>
      <c r="H29" s="408">
        <v>0</v>
      </c>
      <c r="I29" s="408">
        <v>0</v>
      </c>
      <c r="J29" s="408">
        <v>0</v>
      </c>
      <c r="K29" s="408">
        <v>0</v>
      </c>
      <c r="L29" s="408">
        <v>0</v>
      </c>
      <c r="M29" s="349">
        <f t="shared" ref="M29:M39" si="4">SUM(C29:L29)</f>
        <v>0</v>
      </c>
    </row>
    <row r="30" spans="1:13" x14ac:dyDescent="0.25">
      <c r="A30" s="317" t="s">
        <v>3499</v>
      </c>
      <c r="B30" s="319" t="s">
        <v>3478</v>
      </c>
      <c r="C30" s="408">
        <v>132.03059531000011</v>
      </c>
      <c r="D30" s="408">
        <v>3.2900653000000002</v>
      </c>
      <c r="E30" s="408">
        <v>31.182387430000002</v>
      </c>
      <c r="F30" s="408">
        <v>953.96088922999979</v>
      </c>
      <c r="G30" s="408">
        <v>579.36894852000023</v>
      </c>
      <c r="H30" s="408">
        <v>69.448167819999995</v>
      </c>
      <c r="I30" s="408">
        <v>664.61787307000009</v>
      </c>
      <c r="J30" s="408">
        <v>178.29826239999997</v>
      </c>
      <c r="K30" s="408">
        <v>578.98135224999999</v>
      </c>
      <c r="L30" s="408">
        <v>1.61809863</v>
      </c>
      <c r="M30" s="349">
        <f t="shared" si="4"/>
        <v>3192.79663996</v>
      </c>
    </row>
    <row r="31" spans="1:13" ht="30" x14ac:dyDescent="0.25">
      <c r="A31" s="317" t="s">
        <v>3500</v>
      </c>
      <c r="B31" s="425" t="s">
        <v>3480</v>
      </c>
      <c r="C31" s="408">
        <f>SUM(C32:C35)</f>
        <v>0</v>
      </c>
      <c r="D31" s="408">
        <f t="shared" ref="D31:L31" si="5">SUM(D32:D35)</f>
        <v>0</v>
      </c>
      <c r="E31" s="408">
        <f t="shared" si="5"/>
        <v>0</v>
      </c>
      <c r="F31" s="408">
        <f t="shared" si="5"/>
        <v>0</v>
      </c>
      <c r="G31" s="408">
        <f t="shared" si="5"/>
        <v>0</v>
      </c>
      <c r="H31" s="408">
        <f t="shared" si="5"/>
        <v>0</v>
      </c>
      <c r="I31" s="408">
        <f t="shared" si="5"/>
        <v>0</v>
      </c>
      <c r="J31" s="408">
        <f t="shared" si="5"/>
        <v>0</v>
      </c>
      <c r="K31" s="408">
        <f t="shared" si="5"/>
        <v>0</v>
      </c>
      <c r="L31" s="408">
        <f t="shared" si="5"/>
        <v>0</v>
      </c>
      <c r="M31" s="349">
        <f t="shared" si="4"/>
        <v>0</v>
      </c>
    </row>
    <row r="32" spans="1:13" x14ac:dyDescent="0.25">
      <c r="A32" s="317" t="s">
        <v>3501</v>
      </c>
      <c r="B32" s="435" t="s">
        <v>3482</v>
      </c>
      <c r="C32" s="408">
        <v>0</v>
      </c>
      <c r="D32" s="408">
        <v>0</v>
      </c>
      <c r="E32" s="408">
        <v>0</v>
      </c>
      <c r="F32" s="408">
        <v>0</v>
      </c>
      <c r="G32" s="408">
        <v>0</v>
      </c>
      <c r="H32" s="408">
        <v>0</v>
      </c>
      <c r="I32" s="408">
        <v>0</v>
      </c>
      <c r="J32" s="408">
        <v>0</v>
      </c>
      <c r="K32" s="408">
        <v>0</v>
      </c>
      <c r="L32" s="408">
        <v>0</v>
      </c>
      <c r="M32" s="349">
        <f t="shared" si="4"/>
        <v>0</v>
      </c>
    </row>
    <row r="33" spans="1:13" x14ac:dyDescent="0.25">
      <c r="A33" s="317" t="s">
        <v>3502</v>
      </c>
      <c r="B33" s="435" t="s">
        <v>3484</v>
      </c>
      <c r="C33" s="408">
        <v>0</v>
      </c>
      <c r="D33" s="408">
        <v>0</v>
      </c>
      <c r="E33" s="408">
        <v>0</v>
      </c>
      <c r="F33" s="408">
        <v>0</v>
      </c>
      <c r="G33" s="408">
        <v>0</v>
      </c>
      <c r="H33" s="408">
        <v>0</v>
      </c>
      <c r="I33" s="408">
        <v>0</v>
      </c>
      <c r="J33" s="408">
        <v>0</v>
      </c>
      <c r="K33" s="408">
        <v>0</v>
      </c>
      <c r="L33" s="408">
        <v>0</v>
      </c>
      <c r="M33" s="349">
        <f t="shared" si="4"/>
        <v>0</v>
      </c>
    </row>
    <row r="34" spans="1:13" x14ac:dyDescent="0.25">
      <c r="A34" s="317" t="s">
        <v>3503</v>
      </c>
      <c r="B34" s="436" t="s">
        <v>3486</v>
      </c>
      <c r="C34" s="408">
        <v>0</v>
      </c>
      <c r="D34" s="408">
        <v>0</v>
      </c>
      <c r="E34" s="408">
        <v>0</v>
      </c>
      <c r="F34" s="408">
        <v>0</v>
      </c>
      <c r="G34" s="408">
        <v>0</v>
      </c>
      <c r="H34" s="408">
        <v>0</v>
      </c>
      <c r="I34" s="408">
        <v>0</v>
      </c>
      <c r="J34" s="408">
        <v>0</v>
      </c>
      <c r="K34" s="408">
        <v>0</v>
      </c>
      <c r="L34" s="408">
        <v>0</v>
      </c>
      <c r="M34" s="349">
        <f t="shared" si="4"/>
        <v>0</v>
      </c>
    </row>
    <row r="35" spans="1:13" x14ac:dyDescent="0.25">
      <c r="A35" s="317" t="s">
        <v>3504</v>
      </c>
      <c r="B35" s="436" t="s">
        <v>3488</v>
      </c>
      <c r="C35" s="408">
        <v>0</v>
      </c>
      <c r="D35" s="408">
        <v>0</v>
      </c>
      <c r="E35" s="408">
        <v>0</v>
      </c>
      <c r="F35" s="408">
        <v>0</v>
      </c>
      <c r="G35" s="408">
        <v>0</v>
      </c>
      <c r="H35" s="408">
        <v>0</v>
      </c>
      <c r="I35" s="408">
        <v>0</v>
      </c>
      <c r="J35" s="408">
        <v>0</v>
      </c>
      <c r="K35" s="408">
        <v>0</v>
      </c>
      <c r="L35" s="408">
        <v>0</v>
      </c>
      <c r="M35" s="349">
        <f t="shared" si="4"/>
        <v>0</v>
      </c>
    </row>
    <row r="36" spans="1:13" x14ac:dyDescent="0.25">
      <c r="A36" s="317" t="s">
        <v>3505</v>
      </c>
      <c r="B36" s="319" t="s">
        <v>3490</v>
      </c>
      <c r="C36" s="408">
        <f>SUM(C37:C38)</f>
        <v>0</v>
      </c>
      <c r="D36" s="408">
        <f t="shared" ref="D36:L36" si="6">SUM(D37:D38)</f>
        <v>0</v>
      </c>
      <c r="E36" s="408">
        <f t="shared" si="6"/>
        <v>0</v>
      </c>
      <c r="F36" s="408">
        <f t="shared" si="6"/>
        <v>0</v>
      </c>
      <c r="G36" s="408">
        <f t="shared" si="6"/>
        <v>0</v>
      </c>
      <c r="H36" s="408">
        <f t="shared" si="6"/>
        <v>0</v>
      </c>
      <c r="I36" s="408">
        <f t="shared" si="6"/>
        <v>0</v>
      </c>
      <c r="J36" s="408">
        <f t="shared" si="6"/>
        <v>0</v>
      </c>
      <c r="K36" s="408">
        <f t="shared" si="6"/>
        <v>0</v>
      </c>
      <c r="L36" s="408">
        <f t="shared" si="6"/>
        <v>0</v>
      </c>
      <c r="M36" s="349">
        <f t="shared" si="4"/>
        <v>0</v>
      </c>
    </row>
    <row r="37" spans="1:13" x14ac:dyDescent="0.25">
      <c r="A37" s="317" t="s">
        <v>3506</v>
      </c>
      <c r="B37" s="319" t="s">
        <v>3492</v>
      </c>
      <c r="C37" s="408">
        <v>0</v>
      </c>
      <c r="D37" s="408">
        <v>0</v>
      </c>
      <c r="E37" s="408">
        <v>0</v>
      </c>
      <c r="F37" s="408">
        <v>0</v>
      </c>
      <c r="G37" s="408">
        <v>0</v>
      </c>
      <c r="H37" s="408">
        <v>0</v>
      </c>
      <c r="I37" s="408">
        <v>0</v>
      </c>
      <c r="J37" s="408">
        <v>0</v>
      </c>
      <c r="K37" s="408">
        <v>0</v>
      </c>
      <c r="L37" s="408">
        <v>0</v>
      </c>
      <c r="M37" s="349">
        <f t="shared" si="4"/>
        <v>0</v>
      </c>
    </row>
    <row r="38" spans="1:13" x14ac:dyDescent="0.25">
      <c r="A38" s="317" t="s">
        <v>3507</v>
      </c>
      <c r="B38" s="19" t="s">
        <v>3494</v>
      </c>
      <c r="C38" s="408">
        <v>0</v>
      </c>
      <c r="D38" s="408">
        <v>0</v>
      </c>
      <c r="E38" s="408">
        <v>0</v>
      </c>
      <c r="F38" s="408">
        <v>0</v>
      </c>
      <c r="G38" s="408">
        <v>0</v>
      </c>
      <c r="H38" s="408">
        <v>0</v>
      </c>
      <c r="I38" s="408">
        <v>0</v>
      </c>
      <c r="J38" s="408">
        <v>0</v>
      </c>
      <c r="K38" s="408">
        <v>0</v>
      </c>
      <c r="L38" s="408">
        <v>0</v>
      </c>
      <c r="M38" s="349">
        <f t="shared" si="4"/>
        <v>0</v>
      </c>
    </row>
    <row r="39" spans="1:13" x14ac:dyDescent="0.25">
      <c r="A39" s="317" t="s">
        <v>3508</v>
      </c>
      <c r="B39" s="19" t="s">
        <v>3509</v>
      </c>
      <c r="C39" s="408">
        <v>0</v>
      </c>
      <c r="D39" s="408">
        <v>0</v>
      </c>
      <c r="E39" s="408">
        <v>0</v>
      </c>
      <c r="F39" s="408">
        <v>0</v>
      </c>
      <c r="G39" s="408">
        <v>0</v>
      </c>
      <c r="H39" s="408">
        <v>0</v>
      </c>
      <c r="I39" s="408">
        <v>0</v>
      </c>
      <c r="J39" s="408">
        <v>0</v>
      </c>
      <c r="K39" s="408">
        <v>0</v>
      </c>
      <c r="L39" s="408">
        <v>0</v>
      </c>
      <c r="M39" s="349">
        <f t="shared" si="4"/>
        <v>0</v>
      </c>
    </row>
    <row r="40" spans="1:13" x14ac:dyDescent="0.25">
      <c r="B40" s="428" t="s">
        <v>138</v>
      </c>
      <c r="C40" s="394">
        <f>C30+C31+C36</f>
        <v>132.03059531000011</v>
      </c>
      <c r="D40" s="394">
        <f t="shared" ref="D40:M40" si="7">D30+D31+D36</f>
        <v>3.2900653000000002</v>
      </c>
      <c r="E40" s="394">
        <f t="shared" si="7"/>
        <v>31.182387430000002</v>
      </c>
      <c r="F40" s="394">
        <f t="shared" si="7"/>
        <v>953.96088922999979</v>
      </c>
      <c r="G40" s="394">
        <f t="shared" si="7"/>
        <v>579.36894852000023</v>
      </c>
      <c r="H40" s="394">
        <f t="shared" si="7"/>
        <v>69.448167819999995</v>
      </c>
      <c r="I40" s="394">
        <f t="shared" si="7"/>
        <v>664.61787307000009</v>
      </c>
      <c r="J40" s="394">
        <f t="shared" si="7"/>
        <v>178.29826239999997</v>
      </c>
      <c r="K40" s="394">
        <f t="shared" si="7"/>
        <v>578.98135224999999</v>
      </c>
      <c r="L40" s="394">
        <f t="shared" si="7"/>
        <v>1.61809863</v>
      </c>
      <c r="M40" s="394">
        <f t="shared" si="7"/>
        <v>3192.79663996</v>
      </c>
    </row>
    <row r="45" spans="1:13" ht="15.75" x14ac:dyDescent="0.25">
      <c r="B45" s="379" t="s">
        <v>3510</v>
      </c>
    </row>
    <row r="46" spans="1:13" x14ac:dyDescent="0.25">
      <c r="B46" s="399" t="s">
        <v>3199</v>
      </c>
      <c r="C46" s="427"/>
      <c r="D46" s="427"/>
      <c r="E46" s="427"/>
      <c r="F46" s="427"/>
      <c r="G46" s="427"/>
      <c r="H46" s="427"/>
      <c r="I46" s="427"/>
      <c r="J46" s="427"/>
      <c r="K46" s="427"/>
      <c r="L46" s="427"/>
      <c r="M46" s="427"/>
    </row>
    <row r="47" spans="1:13" x14ac:dyDescent="0.25">
      <c r="B47" s="311"/>
      <c r="C47" s="311"/>
      <c r="D47" s="311"/>
      <c r="E47" s="311"/>
      <c r="F47" s="311"/>
      <c r="G47" s="311"/>
      <c r="H47" s="311"/>
      <c r="I47" s="311"/>
      <c r="J47" s="311"/>
      <c r="K47" s="311"/>
      <c r="L47" s="311"/>
      <c r="M47" s="311"/>
    </row>
    <row r="48" spans="1:13" ht="45" x14ac:dyDescent="0.25">
      <c r="B48" s="311"/>
      <c r="C48" s="383" t="s">
        <v>3384</v>
      </c>
      <c r="D48" s="383" t="s">
        <v>3385</v>
      </c>
      <c r="E48" s="383" t="s">
        <v>3386</v>
      </c>
      <c r="F48" s="383" t="s">
        <v>3387</v>
      </c>
      <c r="G48" s="383" t="s">
        <v>3388</v>
      </c>
      <c r="H48" s="383" t="s">
        <v>3389</v>
      </c>
      <c r="I48" s="383" t="s">
        <v>3390</v>
      </c>
      <c r="J48" s="383" t="s">
        <v>770</v>
      </c>
      <c r="K48" s="383" t="s">
        <v>3391</v>
      </c>
      <c r="L48" s="383" t="s">
        <v>136</v>
      </c>
      <c r="M48" s="384" t="s">
        <v>138</v>
      </c>
    </row>
    <row r="49" spans="2:14" x14ac:dyDescent="0.25">
      <c r="B49" s="319" t="s">
        <v>3476</v>
      </c>
      <c r="C49" s="349">
        <f t="shared" ref="C49:M59" si="8">C9+C29</f>
        <v>0</v>
      </c>
      <c r="D49" s="349">
        <f t="shared" si="8"/>
        <v>0</v>
      </c>
      <c r="E49" s="349">
        <f t="shared" si="8"/>
        <v>0</v>
      </c>
      <c r="F49" s="349">
        <f t="shared" si="8"/>
        <v>0</v>
      </c>
      <c r="G49" s="349">
        <f t="shared" si="8"/>
        <v>0</v>
      </c>
      <c r="H49" s="349">
        <f t="shared" si="8"/>
        <v>0</v>
      </c>
      <c r="I49" s="349">
        <f t="shared" si="8"/>
        <v>0</v>
      </c>
      <c r="J49" s="349">
        <f t="shared" si="8"/>
        <v>0</v>
      </c>
      <c r="K49" s="349">
        <f t="shared" si="8"/>
        <v>0</v>
      </c>
      <c r="L49" s="349">
        <f t="shared" si="8"/>
        <v>0</v>
      </c>
      <c r="M49" s="349">
        <f t="shared" si="8"/>
        <v>0</v>
      </c>
    </row>
    <row r="50" spans="2:14" x14ac:dyDescent="0.25">
      <c r="B50" s="319" t="s">
        <v>3478</v>
      </c>
      <c r="C50" s="349">
        <f t="shared" si="8"/>
        <v>132.03059531000011</v>
      </c>
      <c r="D50" s="349">
        <f t="shared" si="8"/>
        <v>3.2900653000000002</v>
      </c>
      <c r="E50" s="349">
        <f t="shared" si="8"/>
        <v>31.182387430000002</v>
      </c>
      <c r="F50" s="349">
        <f t="shared" si="8"/>
        <v>953.96088922999979</v>
      </c>
      <c r="G50" s="349">
        <f t="shared" si="8"/>
        <v>579.36894852000023</v>
      </c>
      <c r="H50" s="349">
        <f t="shared" si="8"/>
        <v>69.448167819999995</v>
      </c>
      <c r="I50" s="349">
        <f t="shared" si="8"/>
        <v>664.61787307000009</v>
      </c>
      <c r="J50" s="349">
        <f t="shared" si="8"/>
        <v>178.29826239999997</v>
      </c>
      <c r="K50" s="349">
        <f t="shared" si="8"/>
        <v>578.98135224999999</v>
      </c>
      <c r="L50" s="349">
        <f t="shared" si="8"/>
        <v>1.61809863</v>
      </c>
      <c r="M50" s="349">
        <f t="shared" si="8"/>
        <v>3192.79663996</v>
      </c>
    </row>
    <row r="51" spans="2:14" ht="30" x14ac:dyDescent="0.25">
      <c r="B51" s="425" t="s">
        <v>3480</v>
      </c>
      <c r="C51" s="349">
        <f t="shared" si="8"/>
        <v>0</v>
      </c>
      <c r="D51" s="349">
        <f t="shared" si="8"/>
        <v>0</v>
      </c>
      <c r="E51" s="349">
        <f t="shared" si="8"/>
        <v>0</v>
      </c>
      <c r="F51" s="349">
        <f t="shared" si="8"/>
        <v>0</v>
      </c>
      <c r="G51" s="349">
        <f t="shared" si="8"/>
        <v>0</v>
      </c>
      <c r="H51" s="349">
        <f t="shared" si="8"/>
        <v>0</v>
      </c>
      <c r="I51" s="349">
        <f t="shared" si="8"/>
        <v>0</v>
      </c>
      <c r="J51" s="349">
        <f t="shared" si="8"/>
        <v>0</v>
      </c>
      <c r="K51" s="349">
        <f t="shared" si="8"/>
        <v>0</v>
      </c>
      <c r="L51" s="349">
        <f t="shared" si="8"/>
        <v>0</v>
      </c>
      <c r="M51" s="349">
        <f t="shared" si="8"/>
        <v>0</v>
      </c>
    </row>
    <row r="52" spans="2:14" x14ac:dyDescent="0.25">
      <c r="B52" s="435" t="s">
        <v>3482</v>
      </c>
      <c r="C52" s="349">
        <f t="shared" si="8"/>
        <v>0</v>
      </c>
      <c r="D52" s="349">
        <f t="shared" si="8"/>
        <v>0</v>
      </c>
      <c r="E52" s="349">
        <f t="shared" si="8"/>
        <v>0</v>
      </c>
      <c r="F52" s="349">
        <f t="shared" si="8"/>
        <v>0</v>
      </c>
      <c r="G52" s="349">
        <f t="shared" si="8"/>
        <v>0</v>
      </c>
      <c r="H52" s="349">
        <f t="shared" si="8"/>
        <v>0</v>
      </c>
      <c r="I52" s="349">
        <f t="shared" si="8"/>
        <v>0</v>
      </c>
      <c r="J52" s="349">
        <f t="shared" si="8"/>
        <v>0</v>
      </c>
      <c r="K52" s="349">
        <f t="shared" si="8"/>
        <v>0</v>
      </c>
      <c r="L52" s="349">
        <f t="shared" si="8"/>
        <v>0</v>
      </c>
      <c r="M52" s="349">
        <f t="shared" si="8"/>
        <v>0</v>
      </c>
    </row>
    <row r="53" spans="2:14" x14ac:dyDescent="0.25">
      <c r="B53" s="435" t="s">
        <v>3484</v>
      </c>
      <c r="C53" s="349">
        <f t="shared" si="8"/>
        <v>0</v>
      </c>
      <c r="D53" s="349">
        <f t="shared" si="8"/>
        <v>0</v>
      </c>
      <c r="E53" s="349">
        <f t="shared" si="8"/>
        <v>0</v>
      </c>
      <c r="F53" s="349">
        <f t="shared" si="8"/>
        <v>0</v>
      </c>
      <c r="G53" s="349">
        <f t="shared" si="8"/>
        <v>0</v>
      </c>
      <c r="H53" s="349">
        <f t="shared" si="8"/>
        <v>0</v>
      </c>
      <c r="I53" s="349">
        <f t="shared" si="8"/>
        <v>0</v>
      </c>
      <c r="J53" s="349">
        <f t="shared" si="8"/>
        <v>0</v>
      </c>
      <c r="K53" s="349">
        <f t="shared" si="8"/>
        <v>0</v>
      </c>
      <c r="L53" s="349">
        <f t="shared" si="8"/>
        <v>0</v>
      </c>
      <c r="M53" s="349">
        <f t="shared" si="8"/>
        <v>0</v>
      </c>
    </row>
    <row r="54" spans="2:14" x14ac:dyDescent="0.25">
      <c r="B54" s="436" t="s">
        <v>3486</v>
      </c>
      <c r="C54" s="349">
        <f t="shared" si="8"/>
        <v>0</v>
      </c>
      <c r="D54" s="349">
        <f t="shared" si="8"/>
        <v>0</v>
      </c>
      <c r="E54" s="349">
        <f t="shared" si="8"/>
        <v>0</v>
      </c>
      <c r="F54" s="349">
        <f t="shared" si="8"/>
        <v>0</v>
      </c>
      <c r="G54" s="349">
        <f t="shared" si="8"/>
        <v>0</v>
      </c>
      <c r="H54" s="349">
        <f t="shared" si="8"/>
        <v>0</v>
      </c>
      <c r="I54" s="349">
        <f t="shared" si="8"/>
        <v>0</v>
      </c>
      <c r="J54" s="349">
        <f t="shared" si="8"/>
        <v>0</v>
      </c>
      <c r="K54" s="349">
        <f t="shared" si="8"/>
        <v>0</v>
      </c>
      <c r="L54" s="349">
        <f t="shared" si="8"/>
        <v>0</v>
      </c>
      <c r="M54" s="349">
        <f t="shared" si="8"/>
        <v>0</v>
      </c>
    </row>
    <row r="55" spans="2:14" x14ac:dyDescent="0.25">
      <c r="B55" s="436" t="s">
        <v>3488</v>
      </c>
      <c r="C55" s="349">
        <f t="shared" si="8"/>
        <v>0</v>
      </c>
      <c r="D55" s="349">
        <f t="shared" si="8"/>
        <v>0</v>
      </c>
      <c r="E55" s="349">
        <f t="shared" si="8"/>
        <v>0</v>
      </c>
      <c r="F55" s="349">
        <f t="shared" si="8"/>
        <v>0</v>
      </c>
      <c r="G55" s="349">
        <f t="shared" si="8"/>
        <v>0</v>
      </c>
      <c r="H55" s="349">
        <f t="shared" si="8"/>
        <v>0</v>
      </c>
      <c r="I55" s="349">
        <f t="shared" si="8"/>
        <v>0</v>
      </c>
      <c r="J55" s="349">
        <f t="shared" si="8"/>
        <v>0</v>
      </c>
      <c r="K55" s="349">
        <f t="shared" si="8"/>
        <v>0</v>
      </c>
      <c r="L55" s="349">
        <f t="shared" si="8"/>
        <v>0</v>
      </c>
      <c r="M55" s="349">
        <f t="shared" si="8"/>
        <v>0</v>
      </c>
    </row>
    <row r="56" spans="2:14" x14ac:dyDescent="0.25">
      <c r="B56" s="319" t="s">
        <v>3490</v>
      </c>
      <c r="C56" s="349">
        <f t="shared" si="8"/>
        <v>0</v>
      </c>
      <c r="D56" s="349">
        <f t="shared" si="8"/>
        <v>0</v>
      </c>
      <c r="E56" s="349">
        <f t="shared" si="8"/>
        <v>0</v>
      </c>
      <c r="F56" s="349">
        <f t="shared" si="8"/>
        <v>0</v>
      </c>
      <c r="G56" s="349">
        <f t="shared" si="8"/>
        <v>0</v>
      </c>
      <c r="H56" s="349">
        <f t="shared" si="8"/>
        <v>0</v>
      </c>
      <c r="I56" s="349">
        <f t="shared" si="8"/>
        <v>0</v>
      </c>
      <c r="J56" s="349">
        <f t="shared" si="8"/>
        <v>0</v>
      </c>
      <c r="K56" s="349">
        <f t="shared" si="8"/>
        <v>0</v>
      </c>
      <c r="L56" s="349">
        <f t="shared" si="8"/>
        <v>0</v>
      </c>
      <c r="M56" s="349">
        <f t="shared" si="8"/>
        <v>0</v>
      </c>
    </row>
    <row r="57" spans="2:14" x14ac:dyDescent="0.25">
      <c r="B57" s="19" t="s">
        <v>3511</v>
      </c>
      <c r="C57" s="349">
        <f t="shared" si="8"/>
        <v>0</v>
      </c>
      <c r="D57" s="349">
        <f t="shared" si="8"/>
        <v>0</v>
      </c>
      <c r="E57" s="349">
        <f t="shared" si="8"/>
        <v>0</v>
      </c>
      <c r="F57" s="349">
        <f t="shared" si="8"/>
        <v>0</v>
      </c>
      <c r="G57" s="349">
        <f t="shared" si="8"/>
        <v>0</v>
      </c>
      <c r="H57" s="349">
        <f t="shared" si="8"/>
        <v>0</v>
      </c>
      <c r="I57" s="349">
        <f t="shared" si="8"/>
        <v>0</v>
      </c>
      <c r="J57" s="349">
        <f t="shared" si="8"/>
        <v>0</v>
      </c>
      <c r="K57" s="349">
        <f t="shared" si="8"/>
        <v>0</v>
      </c>
      <c r="L57" s="349">
        <f t="shared" si="8"/>
        <v>0</v>
      </c>
      <c r="M57" s="349">
        <f t="shared" si="8"/>
        <v>0</v>
      </c>
    </row>
    <row r="58" spans="2:14" x14ac:dyDescent="0.25">
      <c r="B58" s="19" t="s">
        <v>3494</v>
      </c>
      <c r="C58" s="349">
        <f t="shared" si="8"/>
        <v>0</v>
      </c>
      <c r="D58" s="349">
        <f t="shared" si="8"/>
        <v>0</v>
      </c>
      <c r="E58" s="349">
        <f t="shared" si="8"/>
        <v>0</v>
      </c>
      <c r="F58" s="349">
        <f t="shared" si="8"/>
        <v>0</v>
      </c>
      <c r="G58" s="349">
        <f t="shared" si="8"/>
        <v>0</v>
      </c>
      <c r="H58" s="349">
        <f t="shared" si="8"/>
        <v>0</v>
      </c>
      <c r="I58" s="349">
        <f t="shared" si="8"/>
        <v>0</v>
      </c>
      <c r="J58" s="349">
        <f t="shared" si="8"/>
        <v>0</v>
      </c>
      <c r="K58" s="349">
        <f t="shared" si="8"/>
        <v>0</v>
      </c>
      <c r="L58" s="349">
        <f t="shared" si="8"/>
        <v>0</v>
      </c>
      <c r="M58" s="349">
        <f t="shared" si="8"/>
        <v>0</v>
      </c>
    </row>
    <row r="59" spans="2:14" x14ac:dyDescent="0.25">
      <c r="B59" s="19" t="s">
        <v>3509</v>
      </c>
      <c r="C59" s="349">
        <f t="shared" si="8"/>
        <v>0</v>
      </c>
      <c r="D59" s="349">
        <f t="shared" si="8"/>
        <v>0</v>
      </c>
      <c r="E59" s="349">
        <f t="shared" si="8"/>
        <v>0</v>
      </c>
      <c r="F59" s="349">
        <f t="shared" si="8"/>
        <v>0</v>
      </c>
      <c r="G59" s="349">
        <f t="shared" si="8"/>
        <v>0</v>
      </c>
      <c r="H59" s="349">
        <f t="shared" si="8"/>
        <v>0</v>
      </c>
      <c r="I59" s="349">
        <f t="shared" si="8"/>
        <v>0</v>
      </c>
      <c r="J59" s="349">
        <f t="shared" si="8"/>
        <v>0</v>
      </c>
      <c r="K59" s="349">
        <f t="shared" si="8"/>
        <v>0</v>
      </c>
      <c r="L59" s="349">
        <f t="shared" si="8"/>
        <v>0</v>
      </c>
      <c r="M59" s="349">
        <f t="shared" si="8"/>
        <v>0</v>
      </c>
    </row>
    <row r="60" spans="2:14" x14ac:dyDescent="0.25">
      <c r="B60" s="428" t="s">
        <v>138</v>
      </c>
      <c r="C60" s="394">
        <f t="shared" ref="C60:M60" si="9">C50+C51+C56</f>
        <v>132.03059531000011</v>
      </c>
      <c r="D60" s="394">
        <f t="shared" si="9"/>
        <v>3.2900653000000002</v>
      </c>
      <c r="E60" s="394">
        <f t="shared" si="9"/>
        <v>31.182387430000002</v>
      </c>
      <c r="F60" s="394">
        <f t="shared" si="9"/>
        <v>953.96088922999979</v>
      </c>
      <c r="G60" s="394">
        <f t="shared" si="9"/>
        <v>579.36894852000023</v>
      </c>
      <c r="H60" s="394">
        <f t="shared" si="9"/>
        <v>69.448167819999995</v>
      </c>
      <c r="I60" s="394">
        <f t="shared" si="9"/>
        <v>664.61787307000009</v>
      </c>
      <c r="J60" s="394">
        <f t="shared" si="9"/>
        <v>178.29826239999997</v>
      </c>
      <c r="K60" s="394">
        <f t="shared" si="9"/>
        <v>578.98135224999999</v>
      </c>
      <c r="L60" s="394">
        <f t="shared" si="9"/>
        <v>1.61809863</v>
      </c>
      <c r="M60" s="394">
        <f t="shared" si="9"/>
        <v>3192.79663996</v>
      </c>
    </row>
    <row r="64" spans="2:14" x14ac:dyDescent="0.25">
      <c r="N64" s="397" t="s">
        <v>3266</v>
      </c>
    </row>
  </sheetData>
  <hyperlinks>
    <hyperlink ref="N64" location="'D. NTT Contents'!A1" display="To Contents" xr:uid="{9B42ABCD-C3CD-4A70-B803-EA67E608685D}"/>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989F9-F641-4642-B806-41900BD37F2D}">
  <sheetPr codeName="Sheet30">
    <tabColor rgb="FF243386"/>
    <pageSetUpPr fitToPage="1"/>
  </sheetPr>
  <dimension ref="A5:N159"/>
  <sheetViews>
    <sheetView topLeftCell="A50" zoomScale="115" zoomScaleNormal="115" zoomScaleSheetLayoutView="100" workbookViewId="0">
      <selection activeCell="C81" sqref="C81:M81"/>
    </sheetView>
  </sheetViews>
  <sheetFormatPr defaultColWidth="9.28515625" defaultRowHeight="15" x14ac:dyDescent="0.25"/>
  <cols>
    <col min="1" max="1" width="2.7109375" style="317" customWidth="1"/>
    <col min="2" max="2" width="25.28515625" style="19" bestFit="1" customWidth="1"/>
    <col min="3" max="12" width="17.5703125" style="19" customWidth="1"/>
    <col min="13" max="13" width="18.5703125" style="19" bestFit="1" customWidth="1"/>
    <col min="14" max="20" width="9.28515625" style="19"/>
    <col min="21" max="21" width="9.28515625" style="19" customWidth="1"/>
    <col min="22" max="16384" width="9.28515625" style="19"/>
  </cols>
  <sheetData>
    <row r="5" spans="1:13" ht="15.75" x14ac:dyDescent="0.25">
      <c r="B5" s="379" t="s">
        <v>3512</v>
      </c>
    </row>
    <row r="6" spans="1:13" x14ac:dyDescent="0.25">
      <c r="B6" s="399" t="s">
        <v>3201</v>
      </c>
      <c r="C6" s="427"/>
      <c r="D6" s="427"/>
      <c r="E6" s="427"/>
      <c r="F6" s="427"/>
      <c r="G6" s="427"/>
      <c r="H6" s="427"/>
      <c r="I6" s="427"/>
      <c r="J6" s="427"/>
      <c r="K6" s="427"/>
      <c r="L6" s="427"/>
      <c r="M6" s="427"/>
    </row>
    <row r="7" spans="1:13" x14ac:dyDescent="0.25">
      <c r="B7" s="311"/>
      <c r="C7" s="311"/>
      <c r="D7" s="311"/>
      <c r="E7" s="311"/>
      <c r="F7" s="311"/>
      <c r="G7" s="311"/>
      <c r="H7" s="311"/>
      <c r="I7" s="311"/>
      <c r="J7" s="311"/>
      <c r="K7" s="311"/>
      <c r="L7" s="311"/>
      <c r="M7" s="311"/>
    </row>
    <row r="8" spans="1:13" ht="45" x14ac:dyDescent="0.25">
      <c r="B8" s="311"/>
      <c r="C8" s="383" t="s">
        <v>3384</v>
      </c>
      <c r="D8" s="383" t="s">
        <v>3385</v>
      </c>
      <c r="E8" s="383" t="s">
        <v>3386</v>
      </c>
      <c r="F8" s="383" t="s">
        <v>3387</v>
      </c>
      <c r="G8" s="383" t="s">
        <v>3388</v>
      </c>
      <c r="H8" s="383" t="s">
        <v>3389</v>
      </c>
      <c r="I8" s="383" t="s">
        <v>3390</v>
      </c>
      <c r="J8" s="383" t="s">
        <v>770</v>
      </c>
      <c r="K8" s="383" t="s">
        <v>3391</v>
      </c>
      <c r="L8" s="383" t="s">
        <v>136</v>
      </c>
      <c r="M8" s="384" t="s">
        <v>138</v>
      </c>
    </row>
    <row r="9" spans="1:13" x14ac:dyDescent="0.25">
      <c r="A9" s="317" t="s">
        <v>3513</v>
      </c>
      <c r="B9" s="19" t="s">
        <v>3514</v>
      </c>
      <c r="C9" s="408">
        <v>0</v>
      </c>
      <c r="D9" s="408">
        <v>0</v>
      </c>
      <c r="E9" s="408">
        <v>0</v>
      </c>
      <c r="F9" s="408">
        <v>0</v>
      </c>
      <c r="G9" s="408">
        <v>0</v>
      </c>
      <c r="H9" s="408">
        <v>0</v>
      </c>
      <c r="I9" s="408">
        <v>0</v>
      </c>
      <c r="J9" s="408">
        <v>0</v>
      </c>
      <c r="K9" s="408">
        <v>0</v>
      </c>
      <c r="L9" s="408">
        <v>0</v>
      </c>
      <c r="M9" s="408">
        <f>SUM(C9:L9)</f>
        <v>0</v>
      </c>
    </row>
    <row r="10" spans="1:13" x14ac:dyDescent="0.25">
      <c r="A10" s="317" t="s">
        <v>3515</v>
      </c>
      <c r="B10" s="19" t="s">
        <v>3516</v>
      </c>
      <c r="C10" s="408">
        <v>0</v>
      </c>
      <c r="D10" s="408">
        <v>0</v>
      </c>
      <c r="E10" s="408">
        <v>0</v>
      </c>
      <c r="F10" s="408">
        <v>20.951814819999999</v>
      </c>
      <c r="G10" s="408">
        <v>0</v>
      </c>
      <c r="H10" s="408">
        <v>0</v>
      </c>
      <c r="I10" s="408">
        <v>0</v>
      </c>
      <c r="J10" s="408">
        <v>0</v>
      </c>
      <c r="K10" s="408">
        <v>0</v>
      </c>
      <c r="L10" s="408">
        <v>0</v>
      </c>
      <c r="M10" s="408">
        <f>SUM(C10:L10)</f>
        <v>20.951814819999999</v>
      </c>
    </row>
    <row r="11" spans="1:13" x14ac:dyDescent="0.25">
      <c r="A11" s="317" t="s">
        <v>3517</v>
      </c>
      <c r="B11" s="19" t="s">
        <v>3518</v>
      </c>
      <c r="C11" s="408">
        <v>0</v>
      </c>
      <c r="D11" s="408">
        <v>0</v>
      </c>
      <c r="E11" s="408">
        <v>0</v>
      </c>
      <c r="F11" s="408">
        <v>0</v>
      </c>
      <c r="G11" s="408">
        <v>0</v>
      </c>
      <c r="H11" s="408">
        <v>0</v>
      </c>
      <c r="I11" s="408">
        <v>0</v>
      </c>
      <c r="J11" s="408">
        <v>0</v>
      </c>
      <c r="K11" s="408">
        <v>2.3219568599999998</v>
      </c>
      <c r="L11" s="408">
        <v>0</v>
      </c>
      <c r="M11" s="408">
        <f>SUM(C11:L11)</f>
        <v>2.3219568599999998</v>
      </c>
    </row>
    <row r="12" spans="1:13" x14ac:dyDescent="0.25">
      <c r="A12" s="317" t="s">
        <v>3519</v>
      </c>
      <c r="B12" s="19" t="s">
        <v>3520</v>
      </c>
      <c r="C12" s="408">
        <v>6.9600217199999994</v>
      </c>
      <c r="D12" s="408">
        <v>0</v>
      </c>
      <c r="E12" s="408">
        <v>0</v>
      </c>
      <c r="F12" s="408">
        <v>62.572695530000004</v>
      </c>
      <c r="G12" s="408">
        <v>64.784268719999972</v>
      </c>
      <c r="H12" s="408">
        <v>5.6773538500000003</v>
      </c>
      <c r="I12" s="408">
        <v>253.95811569000003</v>
      </c>
      <c r="J12" s="408">
        <v>5.2857369099999998</v>
      </c>
      <c r="K12" s="408">
        <v>14.88638379</v>
      </c>
      <c r="L12" s="408">
        <v>0</v>
      </c>
      <c r="M12" s="408">
        <f>SUM(C12:L12)</f>
        <v>414.12457621000004</v>
      </c>
    </row>
    <row r="13" spans="1:13" x14ac:dyDescent="0.25">
      <c r="A13" s="317" t="s">
        <v>3521</v>
      </c>
      <c r="B13" s="19" t="s">
        <v>3522</v>
      </c>
      <c r="C13" s="408">
        <v>125.07057359000007</v>
      </c>
      <c r="D13" s="408">
        <v>3.2900653000000002</v>
      </c>
      <c r="E13" s="408">
        <v>31.182387430000002</v>
      </c>
      <c r="F13" s="408">
        <v>870.43637887999989</v>
      </c>
      <c r="G13" s="408">
        <v>514.58467980000023</v>
      </c>
      <c r="H13" s="408">
        <v>63.770813969999992</v>
      </c>
      <c r="I13" s="408">
        <v>410.65975738000009</v>
      </c>
      <c r="J13" s="408">
        <v>173.01252548999994</v>
      </c>
      <c r="K13" s="408">
        <v>561.7730115999999</v>
      </c>
      <c r="L13" s="408">
        <v>1.61809863</v>
      </c>
      <c r="M13" s="408">
        <f>SUM(C13:L13)</f>
        <v>2755.39829207</v>
      </c>
    </row>
    <row r="14" spans="1:13" x14ac:dyDescent="0.25">
      <c r="B14" s="428" t="s">
        <v>138</v>
      </c>
      <c r="C14" s="394">
        <f t="shared" ref="C14:M14" si="0">SUM(C9:C13)</f>
        <v>132.03059531000005</v>
      </c>
      <c r="D14" s="394">
        <f t="shared" si="0"/>
        <v>3.2900653000000002</v>
      </c>
      <c r="E14" s="394">
        <f t="shared" si="0"/>
        <v>31.182387430000002</v>
      </c>
      <c r="F14" s="394">
        <f t="shared" si="0"/>
        <v>953.96088922999991</v>
      </c>
      <c r="G14" s="394">
        <f t="shared" si="0"/>
        <v>579.36894852000023</v>
      </c>
      <c r="H14" s="394">
        <f t="shared" si="0"/>
        <v>69.448167819999995</v>
      </c>
      <c r="I14" s="394">
        <f t="shared" si="0"/>
        <v>664.61787307000009</v>
      </c>
      <c r="J14" s="394">
        <f t="shared" si="0"/>
        <v>178.29826239999994</v>
      </c>
      <c r="K14" s="394">
        <f t="shared" si="0"/>
        <v>578.98135224999987</v>
      </c>
      <c r="L14" s="394">
        <f t="shared" si="0"/>
        <v>1.61809863</v>
      </c>
      <c r="M14" s="394">
        <f t="shared" si="0"/>
        <v>3192.79663996</v>
      </c>
    </row>
    <row r="15" spans="1:13" x14ac:dyDescent="0.25">
      <c r="C15" s="349"/>
      <c r="D15" s="349"/>
      <c r="E15" s="349"/>
      <c r="F15" s="349"/>
      <c r="G15" s="349"/>
      <c r="H15" s="349"/>
      <c r="I15" s="349"/>
      <c r="J15" s="349"/>
      <c r="K15" s="349"/>
      <c r="L15" s="349"/>
      <c r="M15" s="349"/>
    </row>
    <row r="16" spans="1:13" x14ac:dyDescent="0.25">
      <c r="C16" s="349"/>
      <c r="D16" s="349"/>
      <c r="E16" s="349"/>
      <c r="F16" s="349"/>
      <c r="G16" s="349"/>
      <c r="H16" s="349"/>
      <c r="I16" s="349"/>
      <c r="J16" s="349"/>
      <c r="K16" s="349"/>
      <c r="L16" s="349"/>
      <c r="M16" s="349"/>
    </row>
    <row r="19" spans="1:13" ht="15.75" x14ac:dyDescent="0.25">
      <c r="B19" s="379" t="s">
        <v>3523</v>
      </c>
    </row>
    <row r="20" spans="1:13" x14ac:dyDescent="0.25">
      <c r="B20" s="399" t="s">
        <v>3203</v>
      </c>
      <c r="C20" s="427"/>
      <c r="D20" s="427"/>
      <c r="E20" s="427"/>
      <c r="F20" s="427"/>
      <c r="G20" s="427"/>
      <c r="H20" s="427"/>
      <c r="I20" s="427"/>
      <c r="J20" s="427"/>
      <c r="K20" s="427"/>
      <c r="L20" s="427"/>
      <c r="M20" s="427"/>
    </row>
    <row r="21" spans="1:13" x14ac:dyDescent="0.25">
      <c r="B21" s="311"/>
      <c r="C21" s="311"/>
      <c r="D21" s="311"/>
      <c r="E21" s="311"/>
      <c r="F21" s="311"/>
      <c r="G21" s="311"/>
      <c r="H21" s="311"/>
      <c r="I21" s="311"/>
      <c r="J21" s="311"/>
      <c r="K21" s="311"/>
      <c r="L21" s="311"/>
      <c r="M21" s="311"/>
    </row>
    <row r="22" spans="1:13" ht="45" x14ac:dyDescent="0.25">
      <c r="B22" s="311"/>
      <c r="C22" s="383" t="s">
        <v>3384</v>
      </c>
      <c r="D22" s="383" t="s">
        <v>3385</v>
      </c>
      <c r="E22" s="383" t="s">
        <v>3386</v>
      </c>
      <c r="F22" s="383" t="s">
        <v>3387</v>
      </c>
      <c r="G22" s="383" t="s">
        <v>3388</v>
      </c>
      <c r="H22" s="383" t="s">
        <v>3389</v>
      </c>
      <c r="I22" s="383" t="s">
        <v>3390</v>
      </c>
      <c r="J22" s="383" t="s">
        <v>770</v>
      </c>
      <c r="K22" s="383" t="s">
        <v>3391</v>
      </c>
      <c r="L22" s="383" t="s">
        <v>136</v>
      </c>
      <c r="M22" s="384" t="s">
        <v>138</v>
      </c>
    </row>
    <row r="23" spans="1:13" x14ac:dyDescent="0.25">
      <c r="A23" s="317" t="s">
        <v>3524</v>
      </c>
      <c r="B23" s="19" t="s">
        <v>3525</v>
      </c>
      <c r="C23" s="408">
        <v>1.4218110000000001E-2</v>
      </c>
      <c r="D23" s="408">
        <v>0</v>
      </c>
      <c r="E23" s="408">
        <v>0</v>
      </c>
      <c r="F23" s="408">
        <v>0</v>
      </c>
      <c r="G23" s="408">
        <v>0</v>
      </c>
      <c r="H23" s="408">
        <v>0</v>
      </c>
      <c r="I23" s="408">
        <v>0</v>
      </c>
      <c r="J23" s="408">
        <v>3.6704379999999995E-2</v>
      </c>
      <c r="K23" s="408">
        <v>0</v>
      </c>
      <c r="L23" s="408">
        <v>0</v>
      </c>
      <c r="M23" s="408">
        <f t="shared" ref="M23:M28" si="1">SUM(C23:L23)</f>
        <v>5.0922489999999994E-2</v>
      </c>
    </row>
    <row r="24" spans="1:13" x14ac:dyDescent="0.25">
      <c r="A24" s="317" t="s">
        <v>3526</v>
      </c>
      <c r="B24" s="19" t="s">
        <v>3527</v>
      </c>
      <c r="C24" s="408">
        <v>0.25090762</v>
      </c>
      <c r="D24" s="408">
        <v>0</v>
      </c>
      <c r="E24" s="408">
        <v>0</v>
      </c>
      <c r="F24" s="408">
        <v>0</v>
      </c>
      <c r="G24" s="408">
        <v>0</v>
      </c>
      <c r="H24" s="408">
        <v>0</v>
      </c>
      <c r="I24" s="408">
        <v>1.1423383300000001</v>
      </c>
      <c r="J24" s="408">
        <v>0.13030711</v>
      </c>
      <c r="K24" s="408">
        <v>0</v>
      </c>
      <c r="L24" s="408">
        <v>0</v>
      </c>
      <c r="M24" s="408">
        <f t="shared" si="1"/>
        <v>1.52355306</v>
      </c>
    </row>
    <row r="25" spans="1:13" x14ac:dyDescent="0.25">
      <c r="A25" s="317" t="s">
        <v>3528</v>
      </c>
      <c r="B25" s="19" t="s">
        <v>3529</v>
      </c>
      <c r="C25" s="408">
        <v>0.27035514999999999</v>
      </c>
      <c r="D25" s="408">
        <v>0</v>
      </c>
      <c r="E25" s="408">
        <v>1.1896539500000001</v>
      </c>
      <c r="F25" s="408">
        <v>1.6727002999999998</v>
      </c>
      <c r="G25" s="408">
        <v>0.36783560999999998</v>
      </c>
      <c r="H25" s="408">
        <v>0</v>
      </c>
      <c r="I25" s="408">
        <v>1.6438521399999997</v>
      </c>
      <c r="J25" s="408">
        <v>1.4797422</v>
      </c>
      <c r="K25" s="408">
        <v>1.1734836100000001</v>
      </c>
      <c r="L25" s="408">
        <v>0</v>
      </c>
      <c r="M25" s="408">
        <f t="shared" si="1"/>
        <v>7.79762296</v>
      </c>
    </row>
    <row r="26" spans="1:13" x14ac:dyDescent="0.25">
      <c r="A26" s="317" t="s">
        <v>3530</v>
      </c>
      <c r="B26" s="19" t="s">
        <v>3531</v>
      </c>
      <c r="C26" s="408">
        <v>5.5538862699999987</v>
      </c>
      <c r="D26" s="408">
        <v>0.31664180999999997</v>
      </c>
      <c r="E26" s="408">
        <v>9.1193710000000011E-2</v>
      </c>
      <c r="F26" s="408">
        <v>2.51183939</v>
      </c>
      <c r="G26" s="408">
        <v>4.4671362700000001</v>
      </c>
      <c r="H26" s="408">
        <v>0.19089001</v>
      </c>
      <c r="I26" s="408">
        <v>23.881762689999995</v>
      </c>
      <c r="J26" s="408">
        <v>2.4010276400000006</v>
      </c>
      <c r="K26" s="408">
        <v>6.5408612300000009</v>
      </c>
      <c r="L26" s="408">
        <v>0</v>
      </c>
      <c r="M26" s="408">
        <f t="shared" si="1"/>
        <v>45.955239019999993</v>
      </c>
    </row>
    <row r="27" spans="1:13" x14ac:dyDescent="0.25">
      <c r="A27" s="317" t="s">
        <v>3532</v>
      </c>
      <c r="B27" s="19" t="s">
        <v>3533</v>
      </c>
      <c r="C27" s="408">
        <v>74.108600959999961</v>
      </c>
      <c r="D27" s="408">
        <v>2.9734234900000001</v>
      </c>
      <c r="E27" s="408">
        <v>6.321515390000001</v>
      </c>
      <c r="F27" s="408">
        <v>84.885014369999993</v>
      </c>
      <c r="G27" s="408">
        <v>54.126136770000002</v>
      </c>
      <c r="H27" s="408">
        <v>69.257277809999991</v>
      </c>
      <c r="I27" s="408">
        <v>242.65566317</v>
      </c>
      <c r="J27" s="408">
        <v>78.662080490000008</v>
      </c>
      <c r="K27" s="408">
        <v>35.361022430000006</v>
      </c>
      <c r="L27" s="408">
        <v>1.61809863</v>
      </c>
      <c r="M27" s="408">
        <f t="shared" si="1"/>
        <v>649.96883350999997</v>
      </c>
    </row>
    <row r="28" spans="1:13" x14ac:dyDescent="0.25">
      <c r="A28" s="317" t="s">
        <v>3534</v>
      </c>
      <c r="B28" s="19" t="s">
        <v>3535</v>
      </c>
      <c r="C28" s="408">
        <v>51.832627200000005</v>
      </c>
      <c r="D28" s="408">
        <v>0</v>
      </c>
      <c r="E28" s="408">
        <v>23.580024380000001</v>
      </c>
      <c r="F28" s="408">
        <v>864.89133517000005</v>
      </c>
      <c r="G28" s="408">
        <v>520.40783986999998</v>
      </c>
      <c r="H28" s="408">
        <v>0</v>
      </c>
      <c r="I28" s="408">
        <v>395.29425673999992</v>
      </c>
      <c r="J28" s="408">
        <v>95.588400579999998</v>
      </c>
      <c r="K28" s="408">
        <v>535.90598498000008</v>
      </c>
      <c r="L28" s="408">
        <v>0</v>
      </c>
      <c r="M28" s="408">
        <f t="shared" si="1"/>
        <v>2487.5004689200005</v>
      </c>
    </row>
    <row r="29" spans="1:13" x14ac:dyDescent="0.25">
      <c r="B29" s="428" t="s">
        <v>138</v>
      </c>
      <c r="C29" s="394">
        <f t="shared" ref="C29:M29" si="2">SUM(C23:C28)</f>
        <v>132.03059530999997</v>
      </c>
      <c r="D29" s="394">
        <f>SUM(D23:D28)</f>
        <v>3.2900653000000002</v>
      </c>
      <c r="E29" s="394">
        <f t="shared" si="2"/>
        <v>31.182387430000002</v>
      </c>
      <c r="F29" s="394">
        <f t="shared" si="2"/>
        <v>953.96088923000002</v>
      </c>
      <c r="G29" s="394">
        <f t="shared" si="2"/>
        <v>579.36894852</v>
      </c>
      <c r="H29" s="394">
        <f t="shared" si="2"/>
        <v>69.448167819999995</v>
      </c>
      <c r="I29" s="394">
        <f t="shared" si="2"/>
        <v>664.61787306999986</v>
      </c>
      <c r="J29" s="394">
        <f t="shared" si="2"/>
        <v>178.2982624</v>
      </c>
      <c r="K29" s="394">
        <f t="shared" si="2"/>
        <v>578.9813522500001</v>
      </c>
      <c r="L29" s="394">
        <f t="shared" si="2"/>
        <v>1.61809863</v>
      </c>
      <c r="M29" s="394">
        <f t="shared" si="2"/>
        <v>3192.7966399600004</v>
      </c>
    </row>
    <row r="34" spans="2:13" ht="15.75" x14ac:dyDescent="0.25">
      <c r="B34" s="379" t="s">
        <v>3536</v>
      </c>
    </row>
    <row r="35" spans="2:13" x14ac:dyDescent="0.25">
      <c r="B35" s="414" t="s">
        <v>3537</v>
      </c>
      <c r="C35" s="427"/>
      <c r="D35" s="427"/>
      <c r="E35" s="427"/>
      <c r="F35" s="427"/>
      <c r="G35" s="427"/>
      <c r="H35" s="427"/>
      <c r="I35" s="427"/>
      <c r="J35" s="427"/>
      <c r="K35" s="427"/>
      <c r="L35" s="427"/>
      <c r="M35" s="427"/>
    </row>
    <row r="36" spans="2:13" x14ac:dyDescent="0.25">
      <c r="B36" s="311"/>
      <c r="C36" s="311"/>
      <c r="D36" s="311"/>
      <c r="E36" s="311"/>
      <c r="F36" s="311"/>
      <c r="G36" s="311"/>
      <c r="H36" s="311"/>
      <c r="I36" s="311"/>
      <c r="J36" s="311"/>
      <c r="K36" s="311"/>
      <c r="L36" s="311"/>
      <c r="M36" s="311"/>
    </row>
    <row r="37" spans="2:13" ht="45" x14ac:dyDescent="0.25">
      <c r="B37" s="311"/>
      <c r="C37" s="383" t="s">
        <v>3384</v>
      </c>
      <c r="D37" s="383" t="s">
        <v>3385</v>
      </c>
      <c r="E37" s="383" t="s">
        <v>3386</v>
      </c>
      <c r="F37" s="383" t="s">
        <v>3387</v>
      </c>
      <c r="G37" s="383" t="s">
        <v>3388</v>
      </c>
      <c r="H37" s="383" t="s">
        <v>3389</v>
      </c>
      <c r="I37" s="383" t="s">
        <v>3390</v>
      </c>
      <c r="J37" s="383" t="s">
        <v>770</v>
      </c>
      <c r="K37" s="383" t="s">
        <v>3391</v>
      </c>
      <c r="L37" s="383" t="s">
        <v>136</v>
      </c>
      <c r="M37" s="384" t="s">
        <v>138</v>
      </c>
    </row>
    <row r="38" spans="2:13" x14ac:dyDescent="0.25">
      <c r="B38" s="412" t="s">
        <v>3538</v>
      </c>
      <c r="C38" s="437">
        <v>1.8312304757631785E-2</v>
      </c>
      <c r="D38" s="437">
        <v>0</v>
      </c>
      <c r="E38" s="437">
        <v>0</v>
      </c>
      <c r="F38" s="437">
        <v>0</v>
      </c>
      <c r="G38" s="437">
        <v>2.6019939061609865E-3</v>
      </c>
      <c r="H38" s="437">
        <v>0</v>
      </c>
      <c r="I38" s="437">
        <v>2.5368472066189741E-4</v>
      </c>
      <c r="J38" s="437">
        <v>2.7925553274077038E-3</v>
      </c>
      <c r="K38" s="437">
        <v>0</v>
      </c>
      <c r="L38" s="437">
        <v>0</v>
      </c>
      <c r="M38" s="438">
        <v>1.1724831197334551E-3</v>
      </c>
    </row>
    <row r="39" spans="2:13" x14ac:dyDescent="0.25">
      <c r="B39" s="378"/>
    </row>
    <row r="40" spans="2:13" x14ac:dyDescent="0.25">
      <c r="J40" s="439"/>
    </row>
    <row r="44" spans="2:13" ht="15.75" x14ac:dyDescent="0.25">
      <c r="B44" s="379" t="s">
        <v>3539</v>
      </c>
    </row>
    <row r="45" spans="2:13" x14ac:dyDescent="0.25">
      <c r="B45" s="414" t="s">
        <v>3207</v>
      </c>
      <c r="C45" s="427"/>
      <c r="D45" s="427"/>
      <c r="E45" s="427"/>
      <c r="F45" s="427"/>
      <c r="G45" s="427"/>
      <c r="H45" s="427"/>
      <c r="I45" s="427"/>
      <c r="J45" s="427"/>
      <c r="K45" s="427"/>
      <c r="L45" s="427"/>
      <c r="M45" s="427"/>
    </row>
    <row r="46" spans="2:13" x14ac:dyDescent="0.25">
      <c r="B46" s="311"/>
      <c r="C46" s="311"/>
      <c r="D46" s="311"/>
      <c r="E46" s="311"/>
      <c r="F46" s="311"/>
      <c r="G46" s="311"/>
      <c r="H46" s="311"/>
      <c r="I46" s="311"/>
      <c r="J46" s="311"/>
      <c r="K46" s="311"/>
      <c r="L46" s="311"/>
      <c r="M46" s="311"/>
    </row>
    <row r="47" spans="2:13" ht="45" x14ac:dyDescent="0.25">
      <c r="B47" s="311"/>
      <c r="C47" s="383" t="s">
        <v>3384</v>
      </c>
      <c r="D47" s="383" t="s">
        <v>3385</v>
      </c>
      <c r="E47" s="383" t="s">
        <v>3386</v>
      </c>
      <c r="F47" s="383" t="s">
        <v>3387</v>
      </c>
      <c r="G47" s="383" t="s">
        <v>3388</v>
      </c>
      <c r="H47" s="383" t="s">
        <v>3389</v>
      </c>
      <c r="I47" s="383" t="s">
        <v>3390</v>
      </c>
      <c r="J47" s="383" t="s">
        <v>770</v>
      </c>
      <c r="K47" s="383" t="s">
        <v>3391</v>
      </c>
      <c r="L47" s="383" t="s">
        <v>136</v>
      </c>
      <c r="M47" s="384" t="s">
        <v>138</v>
      </c>
    </row>
    <row r="48" spans="2:13" x14ac:dyDescent="0.25">
      <c r="B48" s="412" t="s">
        <v>3538</v>
      </c>
      <c r="C48" s="437">
        <v>1.9810430657892199E-2</v>
      </c>
      <c r="D48" s="437">
        <v>0</v>
      </c>
      <c r="E48" s="437">
        <v>0</v>
      </c>
      <c r="F48" s="437">
        <v>0</v>
      </c>
      <c r="G48" s="437">
        <v>2.1984099941839072E-3</v>
      </c>
      <c r="H48" s="437">
        <v>0</v>
      </c>
      <c r="I48" s="437">
        <v>1.7015065027024484E-4</v>
      </c>
      <c r="J48" s="437">
        <v>2.4875447458064478E-3</v>
      </c>
      <c r="K48" s="437">
        <v>0</v>
      </c>
      <c r="L48" s="437">
        <v>0</v>
      </c>
      <c r="M48" s="440">
        <v>9.3448953950948824E-4</v>
      </c>
    </row>
    <row r="49" spans="1:13" x14ac:dyDescent="0.25">
      <c r="C49" s="378"/>
      <c r="D49" s="378"/>
      <c r="E49" s="378"/>
      <c r="F49" s="378"/>
      <c r="G49" s="378"/>
      <c r="H49" s="378"/>
      <c r="I49" s="378"/>
      <c r="J49" s="378"/>
      <c r="K49" s="378"/>
      <c r="L49" s="378"/>
      <c r="M49" s="378"/>
    </row>
    <row r="54" spans="1:13" ht="15.75" x14ac:dyDescent="0.25">
      <c r="B54" s="379" t="s">
        <v>3540</v>
      </c>
    </row>
    <row r="55" spans="1:13" x14ac:dyDescent="0.25">
      <c r="B55" s="414" t="s">
        <v>3209</v>
      </c>
      <c r="C55" s="427"/>
      <c r="D55" s="427"/>
      <c r="E55" s="427"/>
      <c r="F55" s="427"/>
      <c r="G55" s="427"/>
      <c r="H55" s="427"/>
      <c r="I55" s="427"/>
      <c r="J55" s="427"/>
      <c r="K55" s="427"/>
      <c r="L55" s="427"/>
      <c r="M55" s="427"/>
    </row>
    <row r="56" spans="1:13" x14ac:dyDescent="0.25">
      <c r="B56" s="311"/>
      <c r="C56" s="311"/>
      <c r="D56" s="311"/>
      <c r="E56" s="311"/>
      <c r="F56" s="311"/>
      <c r="G56" s="311"/>
      <c r="H56" s="311"/>
      <c r="I56" s="311"/>
      <c r="J56" s="311"/>
      <c r="K56" s="311"/>
      <c r="L56" s="311"/>
      <c r="M56" s="311"/>
    </row>
    <row r="57" spans="1:13" ht="45" x14ac:dyDescent="0.25">
      <c r="B57" s="311"/>
      <c r="C57" s="383" t="s">
        <v>3384</v>
      </c>
      <c r="D57" s="383" t="s">
        <v>3385</v>
      </c>
      <c r="E57" s="383" t="s">
        <v>3386</v>
      </c>
      <c r="F57" s="383" t="s">
        <v>3387</v>
      </c>
      <c r="G57" s="383" t="s">
        <v>3388</v>
      </c>
      <c r="H57" s="383" t="s">
        <v>3389</v>
      </c>
      <c r="I57" s="383" t="s">
        <v>3390</v>
      </c>
      <c r="J57" s="383" t="s">
        <v>770</v>
      </c>
      <c r="K57" s="383" t="s">
        <v>3391</v>
      </c>
      <c r="L57" s="383" t="s">
        <v>136</v>
      </c>
      <c r="M57" s="384" t="s">
        <v>138</v>
      </c>
    </row>
    <row r="58" spans="1:13" x14ac:dyDescent="0.25">
      <c r="A58" s="317" t="s">
        <v>3541</v>
      </c>
      <c r="B58" s="319" t="s">
        <v>3542</v>
      </c>
      <c r="C58" s="441">
        <v>1.2736311550183382E-2</v>
      </c>
      <c r="D58" s="441">
        <v>0</v>
      </c>
      <c r="E58" s="441">
        <v>0</v>
      </c>
      <c r="F58" s="441">
        <v>0</v>
      </c>
      <c r="G58" s="441">
        <v>4.8806647800087345E-3</v>
      </c>
      <c r="H58" s="441">
        <v>0</v>
      </c>
      <c r="I58" s="441">
        <v>1.668358300905628E-4</v>
      </c>
      <c r="J58" s="441">
        <v>0</v>
      </c>
      <c r="K58" s="441">
        <v>0</v>
      </c>
      <c r="L58" s="441">
        <v>0</v>
      </c>
      <c r="M58" s="441">
        <v>1.3048423250402192E-3</v>
      </c>
    </row>
    <row r="59" spans="1:13" x14ac:dyDescent="0.25">
      <c r="A59" s="317" t="s">
        <v>3543</v>
      </c>
      <c r="B59" s="319" t="s">
        <v>3544</v>
      </c>
      <c r="C59" s="441">
        <v>1.4558062628240692E-2</v>
      </c>
      <c r="D59" s="441">
        <v>0</v>
      </c>
      <c r="E59" s="441">
        <v>0</v>
      </c>
      <c r="F59" s="441">
        <v>0</v>
      </c>
      <c r="G59" s="441">
        <v>0</v>
      </c>
      <c r="H59" s="441">
        <v>0</v>
      </c>
      <c r="I59" s="441">
        <v>3.9672743031762407E-4</v>
      </c>
      <c r="J59" s="441">
        <v>0</v>
      </c>
      <c r="K59" s="441">
        <v>0</v>
      </c>
      <c r="L59" s="441">
        <v>0</v>
      </c>
      <c r="M59" s="441">
        <v>3.7645980140033124E-4</v>
      </c>
    </row>
    <row r="60" spans="1:13" x14ac:dyDescent="0.25">
      <c r="A60" s="317" t="s">
        <v>3545</v>
      </c>
      <c r="B60" s="319" t="s">
        <v>3546</v>
      </c>
      <c r="C60" s="441">
        <v>0</v>
      </c>
      <c r="D60" s="441">
        <v>0</v>
      </c>
      <c r="E60" s="441">
        <v>0</v>
      </c>
      <c r="F60" s="441">
        <v>0</v>
      </c>
      <c r="G60" s="441">
        <v>0</v>
      </c>
      <c r="H60" s="441">
        <v>0</v>
      </c>
      <c r="I60" s="441">
        <v>0</v>
      </c>
      <c r="J60" s="441">
        <v>0</v>
      </c>
      <c r="K60" s="441">
        <v>0</v>
      </c>
      <c r="L60" s="441">
        <v>0</v>
      </c>
      <c r="M60" s="441">
        <v>0</v>
      </c>
    </row>
    <row r="61" spans="1:13" x14ac:dyDescent="0.25">
      <c r="A61" s="317" t="s">
        <v>3547</v>
      </c>
      <c r="B61" s="319" t="s">
        <v>3548</v>
      </c>
      <c r="C61" s="441">
        <v>0</v>
      </c>
      <c r="D61" s="441">
        <v>0</v>
      </c>
      <c r="E61" s="441">
        <v>0</v>
      </c>
      <c r="F61" s="441">
        <v>0</v>
      </c>
      <c r="G61" s="441">
        <v>0</v>
      </c>
      <c r="H61" s="441">
        <v>0</v>
      </c>
      <c r="I61" s="441">
        <v>0</v>
      </c>
      <c r="J61" s="441">
        <v>0</v>
      </c>
      <c r="K61" s="441">
        <v>0</v>
      </c>
      <c r="L61" s="441">
        <v>0</v>
      </c>
      <c r="M61" s="441">
        <v>0</v>
      </c>
    </row>
    <row r="62" spans="1:13" x14ac:dyDescent="0.25">
      <c r="A62" s="317" t="s">
        <v>3549</v>
      </c>
      <c r="B62" s="319" t="s">
        <v>3550</v>
      </c>
      <c r="C62" s="441">
        <v>0</v>
      </c>
      <c r="D62" s="441">
        <v>0</v>
      </c>
      <c r="E62" s="441">
        <v>0</v>
      </c>
      <c r="F62" s="441">
        <v>0</v>
      </c>
      <c r="G62" s="441">
        <v>0</v>
      </c>
      <c r="H62" s="441">
        <v>0</v>
      </c>
      <c r="I62" s="441">
        <v>0</v>
      </c>
      <c r="J62" s="441">
        <v>0</v>
      </c>
      <c r="K62" s="441">
        <v>0</v>
      </c>
      <c r="L62" s="441">
        <v>0</v>
      </c>
      <c r="M62" s="441">
        <v>0</v>
      </c>
    </row>
    <row r="63" spans="1:13" x14ac:dyDescent="0.25">
      <c r="A63" s="317" t="s">
        <v>3551</v>
      </c>
      <c r="B63" s="327" t="s">
        <v>3552</v>
      </c>
      <c r="C63" s="442">
        <v>0</v>
      </c>
      <c r="D63" s="442">
        <v>0</v>
      </c>
      <c r="E63" s="442">
        <v>0</v>
      </c>
      <c r="F63" s="442">
        <v>0</v>
      </c>
      <c r="G63" s="442">
        <v>0</v>
      </c>
      <c r="H63" s="442">
        <v>0</v>
      </c>
      <c r="I63" s="442">
        <v>0</v>
      </c>
      <c r="J63" s="442">
        <v>0</v>
      </c>
      <c r="K63" s="442">
        <v>0</v>
      </c>
      <c r="L63" s="442">
        <v>0</v>
      </c>
      <c r="M63" s="442">
        <v>0</v>
      </c>
    </row>
    <row r="68" spans="1:13" ht="15.75" x14ac:dyDescent="0.25">
      <c r="B68" s="379" t="s">
        <v>3553</v>
      </c>
    </row>
    <row r="69" spans="1:13" x14ac:dyDescent="0.25">
      <c r="B69" s="414" t="s">
        <v>3211</v>
      </c>
      <c r="C69" s="427"/>
      <c r="D69" s="427"/>
      <c r="E69" s="427"/>
      <c r="F69" s="427"/>
      <c r="G69" s="427"/>
      <c r="H69" s="427"/>
      <c r="I69" s="427"/>
      <c r="J69" s="427"/>
      <c r="K69" s="427"/>
      <c r="L69" s="427"/>
      <c r="M69" s="427"/>
    </row>
    <row r="70" spans="1:13" x14ac:dyDescent="0.25">
      <c r="B70" s="311"/>
      <c r="C70" s="311"/>
      <c r="D70" s="311"/>
      <c r="E70" s="311"/>
      <c r="F70" s="311"/>
      <c r="G70" s="311"/>
      <c r="H70" s="311"/>
      <c r="I70" s="311"/>
      <c r="J70" s="311"/>
      <c r="K70" s="311"/>
      <c r="L70" s="311"/>
      <c r="M70" s="311"/>
    </row>
    <row r="71" spans="1:13" ht="45" x14ac:dyDescent="0.25">
      <c r="B71" s="311"/>
      <c r="C71" s="383" t="s">
        <v>3384</v>
      </c>
      <c r="D71" s="383" t="s">
        <v>3385</v>
      </c>
      <c r="E71" s="383" t="s">
        <v>3386</v>
      </c>
      <c r="F71" s="383" t="s">
        <v>3387</v>
      </c>
      <c r="G71" s="383" t="s">
        <v>3388</v>
      </c>
      <c r="H71" s="383" t="s">
        <v>3389</v>
      </c>
      <c r="I71" s="383" t="s">
        <v>3390</v>
      </c>
      <c r="J71" s="383" t="s">
        <v>770</v>
      </c>
      <c r="K71" s="383" t="s">
        <v>3391</v>
      </c>
      <c r="L71" s="383" t="s">
        <v>136</v>
      </c>
      <c r="M71" s="384" t="s">
        <v>138</v>
      </c>
    </row>
    <row r="72" spans="1:13" x14ac:dyDescent="0.25">
      <c r="A72" s="317" t="s">
        <v>3554</v>
      </c>
      <c r="B72" s="412" t="s">
        <v>3555</v>
      </c>
      <c r="C72" s="443">
        <v>0.16617640803937545</v>
      </c>
      <c r="D72" s="443">
        <v>0</v>
      </c>
      <c r="E72" s="443">
        <v>0</v>
      </c>
      <c r="F72" s="443">
        <v>0</v>
      </c>
      <c r="G72" s="443">
        <v>0</v>
      </c>
      <c r="H72" s="443">
        <v>0</v>
      </c>
      <c r="I72" s="443">
        <v>0</v>
      </c>
      <c r="J72" s="443">
        <v>0</v>
      </c>
      <c r="K72" s="443">
        <v>0</v>
      </c>
      <c r="L72" s="443">
        <v>0</v>
      </c>
      <c r="M72" s="444">
        <v>0.16617640803937545</v>
      </c>
    </row>
    <row r="77" spans="1:13" ht="15.75" x14ac:dyDescent="0.25">
      <c r="B77" s="379" t="s">
        <v>3556</v>
      </c>
    </row>
    <row r="78" spans="1:13" x14ac:dyDescent="0.25">
      <c r="B78" s="414" t="s">
        <v>3213</v>
      </c>
      <c r="C78" s="427"/>
      <c r="D78" s="427"/>
      <c r="E78" s="427"/>
      <c r="F78" s="427"/>
      <c r="G78" s="427"/>
      <c r="H78" s="427"/>
      <c r="I78" s="427"/>
      <c r="J78" s="427"/>
      <c r="K78" s="427"/>
      <c r="L78" s="427"/>
      <c r="M78" s="427"/>
    </row>
    <row r="79" spans="1:13" x14ac:dyDescent="0.25">
      <c r="B79" s="311"/>
      <c r="C79" s="311"/>
      <c r="D79" s="311"/>
      <c r="E79" s="311"/>
      <c r="F79" s="311"/>
      <c r="G79" s="311"/>
      <c r="H79" s="311"/>
      <c r="I79" s="311"/>
      <c r="J79" s="311"/>
      <c r="K79" s="311"/>
      <c r="L79" s="311"/>
      <c r="M79" s="311"/>
    </row>
    <row r="80" spans="1:13" ht="45" x14ac:dyDescent="0.25">
      <c r="B80" s="311"/>
      <c r="C80" s="383" t="s">
        <v>3384</v>
      </c>
      <c r="D80" s="383" t="s">
        <v>3385</v>
      </c>
      <c r="E80" s="383" t="s">
        <v>3386</v>
      </c>
      <c r="F80" s="383" t="s">
        <v>3387</v>
      </c>
      <c r="G80" s="383" t="s">
        <v>3388</v>
      </c>
      <c r="H80" s="383" t="s">
        <v>3389</v>
      </c>
      <c r="I80" s="383" t="s">
        <v>3390</v>
      </c>
      <c r="J80" s="383" t="s">
        <v>770</v>
      </c>
      <c r="K80" s="383" t="s">
        <v>3391</v>
      </c>
      <c r="L80" s="383" t="s">
        <v>136</v>
      </c>
      <c r="M80" s="384" t="s">
        <v>138</v>
      </c>
    </row>
    <row r="81" spans="1:14" x14ac:dyDescent="0.25">
      <c r="A81" s="317" t="s">
        <v>3557</v>
      </c>
      <c r="B81" s="412" t="s">
        <v>3558</v>
      </c>
      <c r="C81" s="442">
        <v>3.5685774335226278E-3</v>
      </c>
      <c r="D81" s="442">
        <v>0</v>
      </c>
      <c r="E81" s="442">
        <v>0</v>
      </c>
      <c r="F81" s="442">
        <v>0</v>
      </c>
      <c r="G81" s="442">
        <v>0</v>
      </c>
      <c r="H81" s="442">
        <v>0</v>
      </c>
      <c r="I81" s="442">
        <v>0</v>
      </c>
      <c r="J81" s="442">
        <v>0</v>
      </c>
      <c r="K81" s="442">
        <v>0</v>
      </c>
      <c r="L81" s="442">
        <v>0</v>
      </c>
      <c r="M81" s="445">
        <v>5.2046109593339398E-5</v>
      </c>
    </row>
    <row r="82" spans="1:14" x14ac:dyDescent="0.25">
      <c r="B82" s="378" t="s">
        <v>3559</v>
      </c>
    </row>
    <row r="83" spans="1:14" x14ac:dyDescent="0.25">
      <c r="B83" s="378"/>
    </row>
    <row r="85" spans="1:14" s="447" customFormat="1" ht="15.75" x14ac:dyDescent="0.25">
      <c r="A85" s="317"/>
      <c r="B85" s="446" t="s">
        <v>3560</v>
      </c>
    </row>
    <row r="86" spans="1:14" s="447" customFormat="1" x14ac:dyDescent="0.25">
      <c r="A86" s="317"/>
      <c r="B86" s="448" t="s">
        <v>3561</v>
      </c>
      <c r="C86" s="448"/>
      <c r="D86" s="449"/>
      <c r="E86" s="449"/>
      <c r="F86" s="449"/>
      <c r="G86" s="449"/>
      <c r="H86" s="449"/>
      <c r="I86" s="449"/>
      <c r="J86" s="449"/>
      <c r="K86" s="449"/>
      <c r="L86" s="449"/>
      <c r="M86" s="449"/>
      <c r="N86" s="449"/>
    </row>
    <row r="87" spans="1:14" s="447" customFormat="1" x14ac:dyDescent="0.25">
      <c r="A87" s="317"/>
      <c r="B87" s="450"/>
      <c r="C87" s="450"/>
      <c r="D87" s="450"/>
      <c r="E87" s="450"/>
      <c r="F87" s="450"/>
      <c r="G87" s="450"/>
      <c r="H87" s="450"/>
      <c r="I87" s="450"/>
      <c r="J87" s="450"/>
      <c r="K87" s="450"/>
      <c r="L87" s="450"/>
      <c r="M87" s="450"/>
      <c r="N87" s="450"/>
    </row>
    <row r="88" spans="1:14" s="447" customFormat="1" x14ac:dyDescent="0.25">
      <c r="A88" s="317"/>
      <c r="B88" s="450"/>
      <c r="C88" s="451" t="s">
        <v>3562</v>
      </c>
      <c r="D88" s="451" t="s">
        <v>3563</v>
      </c>
      <c r="E88" s="451" t="s">
        <v>3564</v>
      </c>
      <c r="F88" s="451" t="s">
        <v>3565</v>
      </c>
      <c r="G88" s="451" t="s">
        <v>3566</v>
      </c>
      <c r="H88" s="451" t="s">
        <v>3567</v>
      </c>
      <c r="I88" s="451" t="s">
        <v>3568</v>
      </c>
      <c r="J88" s="451" t="s">
        <v>3569</v>
      </c>
      <c r="K88" s="451" t="s">
        <v>3570</v>
      </c>
      <c r="L88" s="451" t="s">
        <v>3571</v>
      </c>
      <c r="M88" s="451" t="s">
        <v>136</v>
      </c>
      <c r="N88" s="452" t="s">
        <v>138</v>
      </c>
    </row>
    <row r="89" spans="1:14" s="447" customFormat="1" x14ac:dyDescent="0.25">
      <c r="A89" s="317"/>
      <c r="B89" s="447" t="s">
        <v>3572</v>
      </c>
      <c r="C89" s="453">
        <v>0</v>
      </c>
      <c r="D89" s="453">
        <v>0</v>
      </c>
      <c r="E89" s="453">
        <v>0</v>
      </c>
      <c r="F89" s="453">
        <v>0</v>
      </c>
      <c r="G89" s="453">
        <v>0</v>
      </c>
      <c r="H89" s="453">
        <v>0</v>
      </c>
      <c r="I89" s="453">
        <v>0</v>
      </c>
      <c r="J89" s="453">
        <v>0</v>
      </c>
      <c r="K89" s="453">
        <v>0</v>
      </c>
      <c r="L89" s="453">
        <v>0</v>
      </c>
      <c r="M89" s="453">
        <v>0</v>
      </c>
      <c r="N89" s="453">
        <f>SUM(C89:M89)</f>
        <v>0</v>
      </c>
    </row>
    <row r="90" spans="1:14" s="447" customFormat="1" x14ac:dyDescent="0.25">
      <c r="A90" s="317"/>
      <c r="B90" s="454" t="s">
        <v>3573</v>
      </c>
      <c r="C90" s="453">
        <v>0</v>
      </c>
      <c r="D90" s="453">
        <v>0</v>
      </c>
      <c r="E90" s="453">
        <v>0</v>
      </c>
      <c r="F90" s="453">
        <v>0</v>
      </c>
      <c r="G90" s="453">
        <v>0</v>
      </c>
      <c r="H90" s="453">
        <v>0</v>
      </c>
      <c r="I90" s="453">
        <v>0</v>
      </c>
      <c r="J90" s="453">
        <v>0</v>
      </c>
      <c r="K90" s="453">
        <v>0</v>
      </c>
      <c r="L90" s="453">
        <v>0</v>
      </c>
      <c r="M90" s="453">
        <v>0</v>
      </c>
      <c r="N90" s="453">
        <f>SUM(C90:M90)</f>
        <v>0</v>
      </c>
    </row>
    <row r="91" spans="1:14" s="447" customFormat="1" x14ac:dyDescent="0.25">
      <c r="A91" s="317"/>
      <c r="B91" s="454" t="s">
        <v>3574</v>
      </c>
      <c r="C91" s="453">
        <v>0</v>
      </c>
      <c r="D91" s="453">
        <v>0</v>
      </c>
      <c r="E91" s="453">
        <v>0</v>
      </c>
      <c r="F91" s="453">
        <v>0</v>
      </c>
      <c r="G91" s="453">
        <v>0</v>
      </c>
      <c r="H91" s="453">
        <v>0</v>
      </c>
      <c r="I91" s="453">
        <v>0</v>
      </c>
      <c r="J91" s="453">
        <v>0</v>
      </c>
      <c r="K91" s="453">
        <v>0</v>
      </c>
      <c r="L91" s="453">
        <v>0</v>
      </c>
      <c r="M91" s="453">
        <v>0</v>
      </c>
      <c r="N91" s="453">
        <f>SUM(C91:M91)</f>
        <v>0</v>
      </c>
    </row>
    <row r="92" spans="1:14" s="447" customFormat="1" x14ac:dyDescent="0.25">
      <c r="A92" s="317"/>
      <c r="B92" s="454" t="s">
        <v>3575</v>
      </c>
      <c r="C92" s="453">
        <v>0</v>
      </c>
      <c r="D92" s="453">
        <v>0</v>
      </c>
      <c r="E92" s="453">
        <v>0</v>
      </c>
      <c r="F92" s="453">
        <v>0</v>
      </c>
      <c r="G92" s="453">
        <v>0</v>
      </c>
      <c r="H92" s="453">
        <v>0</v>
      </c>
      <c r="I92" s="453">
        <v>0</v>
      </c>
      <c r="J92" s="453">
        <v>0</v>
      </c>
      <c r="K92" s="453">
        <v>0</v>
      </c>
      <c r="L92" s="453">
        <v>0</v>
      </c>
      <c r="M92" s="453">
        <v>0</v>
      </c>
      <c r="N92" s="453">
        <f>SUM(C92:M92)</f>
        <v>0</v>
      </c>
    </row>
    <row r="93" spans="1:14" s="447" customFormat="1" x14ac:dyDescent="0.25">
      <c r="A93" s="317"/>
      <c r="B93" s="454" t="s">
        <v>3576</v>
      </c>
      <c r="C93" s="453">
        <v>0</v>
      </c>
      <c r="D93" s="453">
        <v>0</v>
      </c>
      <c r="E93" s="453">
        <v>0</v>
      </c>
      <c r="F93" s="453">
        <v>0</v>
      </c>
      <c r="G93" s="453">
        <v>0</v>
      </c>
      <c r="H93" s="453">
        <v>0</v>
      </c>
      <c r="I93" s="453">
        <v>0</v>
      </c>
      <c r="J93" s="453">
        <v>0</v>
      </c>
      <c r="K93" s="453">
        <v>0</v>
      </c>
      <c r="L93" s="453">
        <v>0</v>
      </c>
      <c r="M93" s="453">
        <v>0</v>
      </c>
      <c r="N93" s="453">
        <f>SUM(C93:M93)</f>
        <v>0</v>
      </c>
    </row>
    <row r="94" spans="1:14" s="447" customFormat="1" x14ac:dyDescent="0.25">
      <c r="A94" s="317"/>
      <c r="B94" s="455" t="s">
        <v>138</v>
      </c>
      <c r="C94" s="456">
        <f t="shared" ref="C94:N94" si="3">SUM(C89:C93)</f>
        <v>0</v>
      </c>
      <c r="D94" s="456">
        <f t="shared" si="3"/>
        <v>0</v>
      </c>
      <c r="E94" s="456">
        <f t="shared" si="3"/>
        <v>0</v>
      </c>
      <c r="F94" s="456">
        <f t="shared" si="3"/>
        <v>0</v>
      </c>
      <c r="G94" s="456">
        <f t="shared" si="3"/>
        <v>0</v>
      </c>
      <c r="H94" s="456">
        <f t="shared" si="3"/>
        <v>0</v>
      </c>
      <c r="I94" s="456">
        <f t="shared" si="3"/>
        <v>0</v>
      </c>
      <c r="J94" s="456">
        <f t="shared" si="3"/>
        <v>0</v>
      </c>
      <c r="K94" s="456">
        <f t="shared" si="3"/>
        <v>0</v>
      </c>
      <c r="L94" s="456">
        <f t="shared" si="3"/>
        <v>0</v>
      </c>
      <c r="M94" s="456">
        <f t="shared" si="3"/>
        <v>0</v>
      </c>
      <c r="N94" s="456">
        <f t="shared" si="3"/>
        <v>0</v>
      </c>
    </row>
    <row r="95" spans="1:14" s="447" customFormat="1" x14ac:dyDescent="0.25">
      <c r="A95" s="317"/>
      <c r="B95" s="457"/>
      <c r="C95" s="458"/>
      <c r="D95" s="458"/>
      <c r="E95" s="458"/>
      <c r="F95" s="458"/>
      <c r="G95" s="458"/>
      <c r="H95" s="458"/>
      <c r="I95" s="458"/>
      <c r="J95" s="458"/>
      <c r="K95" s="458"/>
      <c r="L95" s="458"/>
      <c r="M95" s="458"/>
      <c r="N95" s="458"/>
    </row>
    <row r="96" spans="1:14" s="447" customFormat="1" x14ac:dyDescent="0.25">
      <c r="A96" s="317"/>
      <c r="B96" s="457"/>
      <c r="C96" s="458"/>
      <c r="D96" s="458"/>
      <c r="E96" s="458"/>
      <c r="F96" s="458"/>
      <c r="G96" s="458"/>
      <c r="H96" s="458"/>
      <c r="I96" s="458"/>
      <c r="J96" s="458"/>
      <c r="K96" s="458"/>
      <c r="L96" s="458"/>
      <c r="M96" s="458"/>
      <c r="N96" s="458"/>
    </row>
    <row r="97" spans="1:14" s="447" customFormat="1" ht="15.75" x14ac:dyDescent="0.25">
      <c r="A97" s="317"/>
      <c r="B97" s="446" t="s">
        <v>3577</v>
      </c>
    </row>
    <row r="98" spans="1:14" s="447" customFormat="1" x14ac:dyDescent="0.25">
      <c r="A98" s="317"/>
      <c r="B98" s="448" t="s">
        <v>3578</v>
      </c>
      <c r="C98" s="448"/>
      <c r="D98" s="449"/>
      <c r="E98" s="449"/>
      <c r="F98" s="449"/>
      <c r="G98" s="449"/>
      <c r="H98" s="449"/>
      <c r="I98" s="449"/>
      <c r="J98" s="449"/>
      <c r="K98" s="449"/>
      <c r="L98" s="449"/>
      <c r="M98" s="449"/>
      <c r="N98" s="449"/>
    </row>
    <row r="99" spans="1:14" s="447" customFormat="1" x14ac:dyDescent="0.25">
      <c r="A99" s="317"/>
      <c r="B99" s="450"/>
      <c r="C99" s="450"/>
      <c r="D99" s="450"/>
      <c r="E99" s="450"/>
      <c r="F99" s="450"/>
      <c r="G99" s="450"/>
      <c r="H99" s="450"/>
      <c r="I99" s="450"/>
      <c r="J99" s="450"/>
      <c r="K99" s="450"/>
      <c r="L99" s="450"/>
      <c r="M99" s="450"/>
      <c r="N99" s="450"/>
    </row>
    <row r="100" spans="1:14" s="447" customFormat="1" x14ac:dyDescent="0.25">
      <c r="A100" s="317"/>
      <c r="B100" s="450"/>
      <c r="C100" s="459" t="s">
        <v>3579</v>
      </c>
      <c r="D100" s="459" t="s">
        <v>3563</v>
      </c>
      <c r="E100" s="459" t="s">
        <v>3564</v>
      </c>
      <c r="F100" s="459" t="s">
        <v>3565</v>
      </c>
      <c r="G100" s="459" t="s">
        <v>3566</v>
      </c>
      <c r="H100" s="459" t="s">
        <v>3567</v>
      </c>
      <c r="I100" s="459" t="s">
        <v>3568</v>
      </c>
      <c r="J100" s="459" t="s">
        <v>3569</v>
      </c>
      <c r="K100" s="459" t="s">
        <v>3580</v>
      </c>
      <c r="L100" s="459" t="s">
        <v>3571</v>
      </c>
      <c r="M100" s="459" t="s">
        <v>136</v>
      </c>
      <c r="N100" s="460" t="s">
        <v>138</v>
      </c>
    </row>
    <row r="101" spans="1:14" s="447" customFormat="1" x14ac:dyDescent="0.25">
      <c r="A101" s="317"/>
      <c r="B101" s="461" t="s">
        <v>3581</v>
      </c>
      <c r="C101" s="462">
        <v>0</v>
      </c>
      <c r="D101" s="462">
        <v>0</v>
      </c>
      <c r="E101" s="462">
        <v>0</v>
      </c>
      <c r="F101" s="462">
        <v>0</v>
      </c>
      <c r="G101" s="462">
        <v>0</v>
      </c>
      <c r="H101" s="462">
        <v>0</v>
      </c>
      <c r="I101" s="462">
        <v>0</v>
      </c>
      <c r="J101" s="462">
        <v>0</v>
      </c>
      <c r="K101" s="462">
        <v>0</v>
      </c>
      <c r="L101" s="462">
        <v>0</v>
      </c>
      <c r="M101" s="462">
        <v>0</v>
      </c>
      <c r="N101" s="462">
        <f t="shared" ref="N101:N108" si="4">SUM(C101:M101)</f>
        <v>0</v>
      </c>
    </row>
    <row r="102" spans="1:14" s="447" customFormat="1" x14ac:dyDescent="0.25">
      <c r="A102" s="317"/>
      <c r="B102" s="461" t="s">
        <v>3582</v>
      </c>
      <c r="C102" s="462">
        <v>0</v>
      </c>
      <c r="D102" s="462">
        <v>0</v>
      </c>
      <c r="E102" s="462">
        <v>0</v>
      </c>
      <c r="F102" s="462">
        <v>0</v>
      </c>
      <c r="G102" s="462">
        <v>0</v>
      </c>
      <c r="H102" s="462">
        <v>0</v>
      </c>
      <c r="I102" s="462">
        <v>0</v>
      </c>
      <c r="J102" s="462">
        <v>0</v>
      </c>
      <c r="K102" s="462">
        <v>0</v>
      </c>
      <c r="L102" s="462">
        <v>0</v>
      </c>
      <c r="M102" s="462">
        <v>0</v>
      </c>
      <c r="N102" s="462">
        <f t="shared" si="4"/>
        <v>0</v>
      </c>
    </row>
    <row r="103" spans="1:14" s="447" customFormat="1" x14ac:dyDescent="0.25">
      <c r="A103" s="317"/>
      <c r="B103" s="461" t="s">
        <v>3583</v>
      </c>
      <c r="C103" s="462">
        <v>0</v>
      </c>
      <c r="D103" s="462">
        <v>0</v>
      </c>
      <c r="E103" s="462">
        <v>0</v>
      </c>
      <c r="F103" s="462">
        <v>0</v>
      </c>
      <c r="G103" s="462">
        <v>0</v>
      </c>
      <c r="H103" s="462">
        <v>0</v>
      </c>
      <c r="I103" s="462">
        <v>0</v>
      </c>
      <c r="J103" s="462">
        <v>0</v>
      </c>
      <c r="K103" s="462">
        <v>0</v>
      </c>
      <c r="L103" s="462">
        <v>0</v>
      </c>
      <c r="M103" s="462">
        <v>0</v>
      </c>
      <c r="N103" s="462">
        <f t="shared" si="4"/>
        <v>0</v>
      </c>
    </row>
    <row r="104" spans="1:14" s="447" customFormat="1" x14ac:dyDescent="0.25">
      <c r="A104" s="317"/>
      <c r="B104" s="461" t="s">
        <v>3584</v>
      </c>
      <c r="C104" s="462">
        <v>0</v>
      </c>
      <c r="D104" s="462">
        <v>0</v>
      </c>
      <c r="E104" s="462">
        <v>0</v>
      </c>
      <c r="F104" s="462">
        <v>0</v>
      </c>
      <c r="G104" s="462">
        <v>0</v>
      </c>
      <c r="H104" s="462">
        <v>0</v>
      </c>
      <c r="I104" s="462">
        <v>0</v>
      </c>
      <c r="J104" s="462">
        <v>0</v>
      </c>
      <c r="K104" s="462">
        <v>0</v>
      </c>
      <c r="L104" s="462">
        <v>0</v>
      </c>
      <c r="M104" s="462">
        <v>0</v>
      </c>
      <c r="N104" s="462">
        <f t="shared" si="4"/>
        <v>0</v>
      </c>
    </row>
    <row r="105" spans="1:14" s="447" customFormat="1" x14ac:dyDescent="0.25">
      <c r="A105" s="317"/>
      <c r="B105" s="461" t="s">
        <v>3585</v>
      </c>
      <c r="C105" s="462">
        <v>0</v>
      </c>
      <c r="D105" s="462">
        <v>0</v>
      </c>
      <c r="E105" s="462">
        <v>0</v>
      </c>
      <c r="F105" s="462">
        <v>0</v>
      </c>
      <c r="G105" s="462">
        <v>0</v>
      </c>
      <c r="H105" s="462">
        <v>0</v>
      </c>
      <c r="I105" s="462">
        <v>0</v>
      </c>
      <c r="J105" s="462">
        <v>0</v>
      </c>
      <c r="K105" s="462">
        <v>0</v>
      </c>
      <c r="L105" s="462">
        <v>0</v>
      </c>
      <c r="M105" s="462">
        <v>0</v>
      </c>
      <c r="N105" s="462">
        <f t="shared" si="4"/>
        <v>0</v>
      </c>
    </row>
    <row r="106" spans="1:14" s="447" customFormat="1" x14ac:dyDescent="0.25">
      <c r="A106" s="317"/>
      <c r="B106" s="461" t="s">
        <v>3586</v>
      </c>
      <c r="C106" s="462">
        <v>0</v>
      </c>
      <c r="D106" s="462">
        <v>0</v>
      </c>
      <c r="E106" s="462">
        <v>0</v>
      </c>
      <c r="F106" s="462">
        <v>0</v>
      </c>
      <c r="G106" s="462">
        <v>0</v>
      </c>
      <c r="H106" s="462">
        <v>0</v>
      </c>
      <c r="I106" s="462">
        <v>0</v>
      </c>
      <c r="J106" s="462">
        <v>0</v>
      </c>
      <c r="K106" s="462">
        <v>0</v>
      </c>
      <c r="L106" s="462">
        <v>0</v>
      </c>
      <c r="M106" s="462">
        <v>0</v>
      </c>
      <c r="N106" s="462">
        <f t="shared" si="4"/>
        <v>0</v>
      </c>
    </row>
    <row r="107" spans="1:14" s="447" customFormat="1" x14ac:dyDescent="0.25">
      <c r="A107" s="317"/>
      <c r="B107" s="461" t="s">
        <v>3587</v>
      </c>
      <c r="C107" s="462">
        <v>0</v>
      </c>
      <c r="D107" s="462">
        <v>0</v>
      </c>
      <c r="E107" s="462">
        <v>0</v>
      </c>
      <c r="F107" s="462">
        <v>0</v>
      </c>
      <c r="G107" s="462">
        <v>0</v>
      </c>
      <c r="H107" s="462">
        <v>0</v>
      </c>
      <c r="I107" s="462">
        <v>0</v>
      </c>
      <c r="J107" s="462">
        <v>0</v>
      </c>
      <c r="K107" s="462">
        <v>0</v>
      </c>
      <c r="L107" s="462">
        <v>0</v>
      </c>
      <c r="M107" s="462">
        <v>0</v>
      </c>
      <c r="N107" s="462">
        <f t="shared" si="4"/>
        <v>0</v>
      </c>
    </row>
    <row r="108" spans="1:14" s="447" customFormat="1" x14ac:dyDescent="0.25">
      <c r="A108" s="317"/>
      <c r="B108" s="461" t="s">
        <v>3588</v>
      </c>
      <c r="C108" s="462">
        <v>0</v>
      </c>
      <c r="D108" s="462">
        <v>0</v>
      </c>
      <c r="E108" s="462">
        <v>0</v>
      </c>
      <c r="F108" s="462">
        <v>0</v>
      </c>
      <c r="G108" s="462">
        <v>0</v>
      </c>
      <c r="H108" s="462">
        <v>0</v>
      </c>
      <c r="I108" s="462">
        <v>0</v>
      </c>
      <c r="J108" s="462">
        <v>0</v>
      </c>
      <c r="K108" s="462">
        <v>0</v>
      </c>
      <c r="L108" s="462">
        <v>0</v>
      </c>
      <c r="M108" s="462">
        <v>0</v>
      </c>
      <c r="N108" s="462">
        <f t="shared" si="4"/>
        <v>0</v>
      </c>
    </row>
    <row r="109" spans="1:14" s="447" customFormat="1" x14ac:dyDescent="0.25">
      <c r="A109" s="317"/>
      <c r="B109" s="455" t="s">
        <v>138</v>
      </c>
      <c r="C109" s="463">
        <f t="shared" ref="C109:N109" si="5">SUM(C101:C108)</f>
        <v>0</v>
      </c>
      <c r="D109" s="463">
        <f t="shared" si="5"/>
        <v>0</v>
      </c>
      <c r="E109" s="463">
        <f t="shared" si="5"/>
        <v>0</v>
      </c>
      <c r="F109" s="463">
        <f t="shared" si="5"/>
        <v>0</v>
      </c>
      <c r="G109" s="463">
        <f t="shared" si="5"/>
        <v>0</v>
      </c>
      <c r="H109" s="463">
        <f t="shared" si="5"/>
        <v>0</v>
      </c>
      <c r="I109" s="463">
        <f t="shared" si="5"/>
        <v>0</v>
      </c>
      <c r="J109" s="463">
        <f t="shared" si="5"/>
        <v>0</v>
      </c>
      <c r="K109" s="463">
        <f t="shared" si="5"/>
        <v>0</v>
      </c>
      <c r="L109" s="463">
        <f t="shared" si="5"/>
        <v>0</v>
      </c>
      <c r="M109" s="463">
        <f t="shared" si="5"/>
        <v>0</v>
      </c>
      <c r="N109" s="463">
        <f t="shared" si="5"/>
        <v>0</v>
      </c>
    </row>
    <row r="110" spans="1:14" s="447" customFormat="1" x14ac:dyDescent="0.25">
      <c r="A110" s="317"/>
      <c r="C110" s="464"/>
      <c r="D110" s="464"/>
      <c r="E110" s="464"/>
      <c r="F110" s="464"/>
      <c r="G110" s="464"/>
      <c r="H110" s="464"/>
      <c r="I110" s="464"/>
      <c r="J110" s="464"/>
      <c r="K110" s="464"/>
      <c r="L110" s="464"/>
      <c r="M110" s="464"/>
      <c r="N110" s="464"/>
    </row>
    <row r="111" spans="1:14" s="447" customFormat="1" x14ac:dyDescent="0.25">
      <c r="A111" s="317"/>
    </row>
    <row r="112" spans="1:14" s="447" customFormat="1" x14ac:dyDescent="0.25">
      <c r="A112" s="317"/>
      <c r="B112" s="457"/>
      <c r="C112" s="465"/>
      <c r="D112" s="465"/>
      <c r="E112" s="465"/>
      <c r="F112" s="465"/>
      <c r="G112" s="465"/>
      <c r="H112" s="465"/>
      <c r="I112" s="465"/>
      <c r="J112" s="465"/>
      <c r="K112" s="465"/>
      <c r="L112" s="465"/>
      <c r="M112" s="465"/>
      <c r="N112" s="465"/>
    </row>
    <row r="113" spans="1:14" s="447" customFormat="1" ht="15.75" x14ac:dyDescent="0.25">
      <c r="A113" s="317"/>
      <c r="B113" s="446" t="s">
        <v>3589</v>
      </c>
      <c r="C113" s="465"/>
      <c r="D113" s="465"/>
      <c r="E113" s="465"/>
      <c r="F113" s="465"/>
      <c r="G113" s="465"/>
      <c r="H113" s="465"/>
      <c r="I113" s="465"/>
      <c r="J113" s="465"/>
      <c r="K113" s="465"/>
      <c r="L113" s="465"/>
      <c r="M113" s="465"/>
      <c r="N113" s="465"/>
    </row>
    <row r="114" spans="1:14" s="447" customFormat="1" x14ac:dyDescent="0.25">
      <c r="A114" s="317"/>
      <c r="B114" s="466" t="s">
        <v>3590</v>
      </c>
      <c r="C114" s="466"/>
      <c r="D114" s="467"/>
      <c r="E114" s="467"/>
      <c r="F114" s="467"/>
    </row>
    <row r="115" spans="1:14" s="447" customFormat="1" x14ac:dyDescent="0.25">
      <c r="A115" s="317"/>
      <c r="F115" s="468" t="s">
        <v>3591</v>
      </c>
    </row>
    <row r="116" spans="1:14" s="447" customFormat="1" x14ac:dyDescent="0.25">
      <c r="A116" s="317"/>
      <c r="B116" s="450" t="s">
        <v>3538</v>
      </c>
      <c r="C116" s="469"/>
      <c r="D116" s="469"/>
      <c r="E116" s="469"/>
      <c r="F116" s="469">
        <v>0</v>
      </c>
    </row>
    <row r="117" spans="1:14" s="447" customFormat="1" x14ac:dyDescent="0.25">
      <c r="A117" s="317"/>
      <c r="B117" s="455" t="s">
        <v>138</v>
      </c>
      <c r="C117" s="463"/>
      <c r="D117" s="463"/>
      <c r="E117" s="463"/>
      <c r="F117" s="463">
        <f>SUM(F116:F116)</f>
        <v>0</v>
      </c>
    </row>
    <row r="118" spans="1:14" s="447" customFormat="1" x14ac:dyDescent="0.25">
      <c r="A118" s="317"/>
    </row>
    <row r="119" spans="1:14" s="447" customFormat="1" ht="15.75" x14ac:dyDescent="0.25">
      <c r="A119" s="317"/>
      <c r="B119" s="446" t="s">
        <v>3592</v>
      </c>
    </row>
    <row r="120" spans="1:14" s="447" customFormat="1" x14ac:dyDescent="0.25">
      <c r="A120" s="317"/>
      <c r="B120" s="466" t="s">
        <v>3590</v>
      </c>
      <c r="C120" s="466"/>
      <c r="D120" s="467"/>
      <c r="E120" s="467"/>
      <c r="F120" s="467"/>
    </row>
    <row r="121" spans="1:14" s="447" customFormat="1" x14ac:dyDescent="0.25">
      <c r="A121" s="317"/>
      <c r="F121" s="468" t="s">
        <v>3591</v>
      </c>
    </row>
    <row r="122" spans="1:14" s="447" customFormat="1" x14ac:dyDescent="0.25">
      <c r="A122" s="317"/>
      <c r="B122" s="447" t="s">
        <v>3593</v>
      </c>
      <c r="F122" s="470">
        <v>0</v>
      </c>
    </row>
    <row r="123" spans="1:14" s="447" customFormat="1" x14ac:dyDescent="0.25">
      <c r="A123" s="317"/>
      <c r="B123" s="447" t="s">
        <v>3594</v>
      </c>
      <c r="F123" s="470">
        <v>0</v>
      </c>
    </row>
    <row r="124" spans="1:14" s="447" customFormat="1" x14ac:dyDescent="0.25">
      <c r="A124" s="317"/>
      <c r="B124" s="447" t="s">
        <v>3595</v>
      </c>
      <c r="F124" s="470">
        <v>0</v>
      </c>
    </row>
    <row r="125" spans="1:14" s="447" customFormat="1" x14ac:dyDescent="0.25">
      <c r="A125" s="317"/>
      <c r="B125" s="447" t="s">
        <v>3596</v>
      </c>
      <c r="C125" s="469"/>
      <c r="D125" s="469"/>
      <c r="E125" s="469"/>
      <c r="F125" s="469">
        <v>0</v>
      </c>
    </row>
    <row r="126" spans="1:14" s="447" customFormat="1" x14ac:dyDescent="0.25">
      <c r="A126" s="317"/>
      <c r="B126" s="455" t="s">
        <v>138</v>
      </c>
      <c r="C126" s="463"/>
      <c r="D126" s="463"/>
      <c r="E126" s="463"/>
      <c r="F126" s="463">
        <f>SUM(F122:F125)</f>
        <v>0</v>
      </c>
    </row>
    <row r="127" spans="1:14" s="447" customFormat="1" x14ac:dyDescent="0.25">
      <c r="A127" s="317"/>
    </row>
    <row r="128" spans="1:14" s="447" customFormat="1" ht="15.75" x14ac:dyDescent="0.25">
      <c r="A128" s="317"/>
      <c r="B128" s="446" t="s">
        <v>3597</v>
      </c>
    </row>
    <row r="129" spans="1:14" s="447" customFormat="1" x14ac:dyDescent="0.25">
      <c r="A129" s="317"/>
      <c r="B129" s="466" t="s">
        <v>3211</v>
      </c>
      <c r="C129" s="466"/>
      <c r="D129" s="467"/>
      <c r="E129" s="467"/>
      <c r="F129" s="467"/>
    </row>
    <row r="130" spans="1:14" s="447" customFormat="1" x14ac:dyDescent="0.25">
      <c r="A130" s="317"/>
      <c r="F130" s="468" t="s">
        <v>3591</v>
      </c>
    </row>
    <row r="131" spans="1:14" s="447" customFormat="1" x14ac:dyDescent="0.25">
      <c r="A131" s="317"/>
      <c r="B131" s="450" t="s">
        <v>3538</v>
      </c>
      <c r="C131" s="469"/>
      <c r="D131" s="469"/>
      <c r="E131" s="469"/>
      <c r="F131" s="469">
        <v>0</v>
      </c>
    </row>
    <row r="132" spans="1:14" s="447" customFormat="1" x14ac:dyDescent="0.25">
      <c r="A132" s="317"/>
      <c r="B132" s="455" t="s">
        <v>138</v>
      </c>
      <c r="C132" s="463"/>
      <c r="D132" s="463"/>
      <c r="E132" s="463"/>
      <c r="F132" s="463">
        <f>SUM(F131:F131)</f>
        <v>0</v>
      </c>
    </row>
    <row r="133" spans="1:14" s="447" customFormat="1" x14ac:dyDescent="0.25">
      <c r="A133" s="317"/>
    </row>
    <row r="134" spans="1:14" s="447" customFormat="1" ht="15.75" x14ac:dyDescent="0.25">
      <c r="A134" s="317"/>
      <c r="B134" s="446" t="s">
        <v>3598</v>
      </c>
    </row>
    <row r="135" spans="1:14" s="447" customFormat="1" x14ac:dyDescent="0.25">
      <c r="A135" s="317"/>
      <c r="B135" s="466" t="s">
        <v>3213</v>
      </c>
      <c r="C135" s="466"/>
      <c r="D135" s="467"/>
      <c r="E135" s="467"/>
      <c r="F135" s="467"/>
    </row>
    <row r="136" spans="1:14" s="447" customFormat="1" x14ac:dyDescent="0.25">
      <c r="A136" s="317"/>
      <c r="F136" s="468" t="s">
        <v>3591</v>
      </c>
    </row>
    <row r="137" spans="1:14" s="447" customFormat="1" x14ac:dyDescent="0.25">
      <c r="A137" s="317"/>
      <c r="B137" s="450" t="s">
        <v>3538</v>
      </c>
      <c r="C137" s="469"/>
      <c r="D137" s="469"/>
      <c r="E137" s="469"/>
      <c r="F137" s="469">
        <v>0</v>
      </c>
    </row>
    <row r="138" spans="1:14" s="447" customFormat="1" x14ac:dyDescent="0.25">
      <c r="A138" s="317"/>
      <c r="B138" s="455" t="s">
        <v>138</v>
      </c>
      <c r="C138" s="463"/>
      <c r="D138" s="463"/>
      <c r="E138" s="463"/>
      <c r="F138" s="463">
        <f>SUM(F137:F137)</f>
        <v>0</v>
      </c>
    </row>
    <row r="139" spans="1:14" s="447" customFormat="1" x14ac:dyDescent="0.25">
      <c r="A139" s="317"/>
    </row>
    <row r="140" spans="1:14" s="447" customFormat="1" x14ac:dyDescent="0.25">
      <c r="A140" s="317"/>
    </row>
    <row r="141" spans="1:14" s="447" customFormat="1" ht="15.75" x14ac:dyDescent="0.25">
      <c r="A141" s="317"/>
      <c r="B141" s="446" t="s">
        <v>3599</v>
      </c>
    </row>
    <row r="142" spans="1:14" s="447" customFormat="1" x14ac:dyDescent="0.25">
      <c r="A142" s="317"/>
      <c r="B142" s="448" t="s">
        <v>3600</v>
      </c>
      <c r="C142" s="448"/>
      <c r="D142" s="449"/>
      <c r="E142" s="449"/>
      <c r="F142" s="449"/>
      <c r="G142" s="449"/>
      <c r="H142" s="449"/>
      <c r="I142" s="449"/>
      <c r="J142" s="449"/>
      <c r="K142" s="449"/>
      <c r="L142" s="449"/>
      <c r="M142" s="449"/>
      <c r="N142" s="449"/>
    </row>
    <row r="143" spans="1:14" s="447" customFormat="1" x14ac:dyDescent="0.25">
      <c r="A143" s="317"/>
      <c r="B143" s="450"/>
      <c r="C143" s="450"/>
      <c r="D143" s="450"/>
      <c r="E143" s="450"/>
      <c r="F143" s="450"/>
      <c r="G143" s="450"/>
      <c r="H143" s="450"/>
      <c r="I143" s="450"/>
      <c r="J143" s="450"/>
      <c r="K143" s="450"/>
      <c r="L143" s="450"/>
      <c r="M143" s="450"/>
      <c r="N143" s="450"/>
    </row>
    <row r="144" spans="1:14" s="447" customFormat="1" x14ac:dyDescent="0.25">
      <c r="A144" s="317"/>
      <c r="B144" s="450" t="s">
        <v>3601</v>
      </c>
      <c r="C144" s="459" t="s">
        <v>3579</v>
      </c>
      <c r="D144" s="459" t="s">
        <v>3563</v>
      </c>
      <c r="E144" s="459" t="s">
        <v>3564</v>
      </c>
      <c r="F144" s="459" t="s">
        <v>3565</v>
      </c>
      <c r="G144" s="459" t="s">
        <v>3566</v>
      </c>
      <c r="H144" s="459" t="s">
        <v>3567</v>
      </c>
      <c r="I144" s="459" t="s">
        <v>3568</v>
      </c>
      <c r="J144" s="459" t="s">
        <v>3569</v>
      </c>
      <c r="K144" s="459" t="s">
        <v>3580</v>
      </c>
      <c r="L144" s="459" t="s">
        <v>3571</v>
      </c>
      <c r="M144" s="459" t="s">
        <v>136</v>
      </c>
      <c r="N144" s="460" t="s">
        <v>138</v>
      </c>
    </row>
    <row r="145" spans="1:14" s="447" customFormat="1" x14ac:dyDescent="0.25">
      <c r="A145" s="317"/>
      <c r="B145" s="447" t="s">
        <v>3602</v>
      </c>
      <c r="C145" s="462">
        <v>0</v>
      </c>
      <c r="D145" s="462">
        <v>0</v>
      </c>
      <c r="E145" s="462">
        <v>0</v>
      </c>
      <c r="F145" s="462">
        <v>0</v>
      </c>
      <c r="G145" s="462">
        <v>0</v>
      </c>
      <c r="H145" s="462">
        <v>0</v>
      </c>
      <c r="I145" s="462">
        <v>0</v>
      </c>
      <c r="J145" s="462">
        <v>0</v>
      </c>
      <c r="K145" s="462">
        <v>0</v>
      </c>
      <c r="L145" s="462">
        <v>0</v>
      </c>
      <c r="M145" s="462">
        <v>0</v>
      </c>
      <c r="N145" s="462">
        <f>SUM(C145:M145)</f>
        <v>0</v>
      </c>
    </row>
    <row r="146" spans="1:14" s="447" customFormat="1" x14ac:dyDescent="0.25">
      <c r="A146" s="317"/>
      <c r="B146" s="447" t="s">
        <v>3603</v>
      </c>
      <c r="C146" s="462">
        <v>0</v>
      </c>
      <c r="D146" s="462">
        <v>0</v>
      </c>
      <c r="E146" s="462">
        <v>0</v>
      </c>
      <c r="F146" s="462">
        <v>0</v>
      </c>
      <c r="G146" s="462">
        <v>0</v>
      </c>
      <c r="H146" s="462">
        <v>0</v>
      </c>
      <c r="I146" s="462">
        <v>0</v>
      </c>
      <c r="J146" s="462">
        <v>0</v>
      </c>
      <c r="K146" s="462">
        <v>0</v>
      </c>
      <c r="L146" s="462">
        <v>0</v>
      </c>
      <c r="M146" s="462">
        <v>0</v>
      </c>
      <c r="N146" s="462">
        <f>SUM(C146:M146)</f>
        <v>0</v>
      </c>
    </row>
    <row r="147" spans="1:14" s="447" customFormat="1" x14ac:dyDescent="0.25">
      <c r="A147" s="317"/>
      <c r="B147" s="447" t="s">
        <v>3604</v>
      </c>
      <c r="C147" s="462">
        <v>0</v>
      </c>
      <c r="D147" s="462">
        <v>0</v>
      </c>
      <c r="E147" s="462">
        <v>0</v>
      </c>
      <c r="F147" s="462">
        <v>0</v>
      </c>
      <c r="G147" s="462">
        <v>0</v>
      </c>
      <c r="H147" s="462">
        <v>0</v>
      </c>
      <c r="I147" s="462">
        <v>0</v>
      </c>
      <c r="J147" s="462">
        <v>0</v>
      </c>
      <c r="K147" s="462">
        <v>0</v>
      </c>
      <c r="L147" s="462">
        <v>0</v>
      </c>
      <c r="M147" s="462">
        <v>0</v>
      </c>
      <c r="N147" s="462">
        <f>SUM(C147:M147)</f>
        <v>0</v>
      </c>
    </row>
    <row r="148" spans="1:14" s="447" customFormat="1" x14ac:dyDescent="0.25">
      <c r="A148" s="317"/>
      <c r="B148" s="447" t="s">
        <v>3605</v>
      </c>
      <c r="C148" s="462">
        <v>0</v>
      </c>
      <c r="D148" s="462">
        <v>0</v>
      </c>
      <c r="E148" s="462">
        <v>0</v>
      </c>
      <c r="F148" s="462">
        <v>0</v>
      </c>
      <c r="G148" s="462">
        <v>0</v>
      </c>
      <c r="H148" s="462">
        <v>0</v>
      </c>
      <c r="I148" s="462">
        <v>0</v>
      </c>
      <c r="J148" s="462">
        <v>0</v>
      </c>
      <c r="K148" s="462">
        <v>0</v>
      </c>
      <c r="L148" s="462">
        <v>0</v>
      </c>
      <c r="M148" s="462">
        <v>0</v>
      </c>
      <c r="N148" s="462">
        <f>SUM(C148:M148)</f>
        <v>0</v>
      </c>
    </row>
    <row r="149" spans="1:14" s="447" customFormat="1" x14ac:dyDescent="0.25">
      <c r="A149" s="317"/>
      <c r="B149" s="447" t="s">
        <v>923</v>
      </c>
      <c r="C149" s="462">
        <v>0</v>
      </c>
      <c r="D149" s="462">
        <v>0</v>
      </c>
      <c r="E149" s="462">
        <v>0</v>
      </c>
      <c r="F149" s="462">
        <v>0</v>
      </c>
      <c r="G149" s="462">
        <v>0</v>
      </c>
      <c r="H149" s="462">
        <v>0</v>
      </c>
      <c r="I149" s="462">
        <v>0</v>
      </c>
      <c r="J149" s="462">
        <v>0</v>
      </c>
      <c r="K149" s="462">
        <v>0</v>
      </c>
      <c r="L149" s="462">
        <v>0</v>
      </c>
      <c r="M149" s="462">
        <v>0</v>
      </c>
      <c r="N149" s="462">
        <f>SUM(C149:M149)</f>
        <v>0</v>
      </c>
    </row>
    <row r="150" spans="1:14" s="447" customFormat="1" x14ac:dyDescent="0.25">
      <c r="A150" s="317"/>
      <c r="B150" s="455" t="s">
        <v>138</v>
      </c>
      <c r="C150" s="463">
        <f t="shared" ref="C150:N150" si="6">SUM(C145:C149)</f>
        <v>0</v>
      </c>
      <c r="D150" s="463">
        <f t="shared" si="6"/>
        <v>0</v>
      </c>
      <c r="E150" s="463">
        <f t="shared" si="6"/>
        <v>0</v>
      </c>
      <c r="F150" s="463">
        <f t="shared" si="6"/>
        <v>0</v>
      </c>
      <c r="G150" s="463">
        <f t="shared" si="6"/>
        <v>0</v>
      </c>
      <c r="H150" s="463">
        <f t="shared" si="6"/>
        <v>0</v>
      </c>
      <c r="I150" s="463">
        <f t="shared" si="6"/>
        <v>0</v>
      </c>
      <c r="J150" s="463">
        <f t="shared" si="6"/>
        <v>0</v>
      </c>
      <c r="K150" s="463">
        <f t="shared" si="6"/>
        <v>0</v>
      </c>
      <c r="L150" s="463">
        <f t="shared" si="6"/>
        <v>0</v>
      </c>
      <c r="M150" s="463">
        <f t="shared" si="6"/>
        <v>0</v>
      </c>
      <c r="N150" s="463">
        <f t="shared" si="6"/>
        <v>0</v>
      </c>
    </row>
    <row r="151" spans="1:14" s="447" customFormat="1" x14ac:dyDescent="0.25">
      <c r="A151" s="317"/>
    </row>
    <row r="152" spans="1:14" s="447" customFormat="1" x14ac:dyDescent="0.25">
      <c r="A152" s="317"/>
    </row>
    <row r="153" spans="1:14" s="447" customFormat="1" x14ac:dyDescent="0.25">
      <c r="A153" s="317"/>
      <c r="N153" s="471" t="s">
        <v>3266</v>
      </c>
    </row>
    <row r="154" spans="1:14" s="447" customFormat="1" x14ac:dyDescent="0.25">
      <c r="A154" s="317"/>
    </row>
    <row r="155" spans="1:14" s="447" customFormat="1" x14ac:dyDescent="0.25">
      <c r="A155" s="317"/>
    </row>
    <row r="156" spans="1:14" s="447" customFormat="1" x14ac:dyDescent="0.25">
      <c r="A156" s="317"/>
    </row>
    <row r="157" spans="1:14" s="447" customFormat="1" x14ac:dyDescent="0.25">
      <c r="A157" s="317"/>
    </row>
    <row r="158" spans="1:14" s="447" customFormat="1" x14ac:dyDescent="0.25">
      <c r="A158" s="317"/>
    </row>
    <row r="159" spans="1:14" s="447" customFormat="1" x14ac:dyDescent="0.25">
      <c r="A159" s="317"/>
    </row>
  </sheetData>
  <hyperlinks>
    <hyperlink ref="N153" location="'D. NTT Contents'!A1" display="To Contents" xr:uid="{19C99373-A102-4CC1-9F55-532264B96D4B}"/>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F8BC6-0A52-4E13-B7B9-A0DC5362AF09}">
  <sheetPr codeName="Sheet31">
    <tabColor rgb="FF243386"/>
  </sheetPr>
  <dimension ref="A1:D2836"/>
  <sheetViews>
    <sheetView topLeftCell="A2803" workbookViewId="0">
      <selection activeCell="A2" sqref="A2:C127"/>
    </sheetView>
  </sheetViews>
  <sheetFormatPr defaultColWidth="9.140625" defaultRowHeight="15" x14ac:dyDescent="0.25"/>
  <cols>
    <col min="1" max="1" width="14" customWidth="1"/>
    <col min="2" max="2" width="21" customWidth="1"/>
    <col min="3" max="3" width="41" customWidth="1"/>
    <col min="4" max="4" width="13" customWidth="1"/>
  </cols>
  <sheetData>
    <row r="1" spans="1:4" x14ac:dyDescent="0.25">
      <c r="A1" t="s">
        <v>3062</v>
      </c>
      <c r="B1" t="s">
        <v>3063</v>
      </c>
      <c r="C1" t="s">
        <v>3606</v>
      </c>
      <c r="D1" t="s">
        <v>3607</v>
      </c>
    </row>
    <row r="2" spans="1:4" x14ac:dyDescent="0.25">
      <c r="A2" s="472" t="s">
        <v>3065</v>
      </c>
      <c r="B2" s="472" t="s">
        <v>3449</v>
      </c>
      <c r="C2" s="472" t="s">
        <v>3103</v>
      </c>
      <c r="D2" s="472">
        <v>38.148623130000018</v>
      </c>
    </row>
    <row r="3" spans="1:4" x14ac:dyDescent="0.25">
      <c r="A3" s="472" t="s">
        <v>3065</v>
      </c>
      <c r="B3" s="472" t="s">
        <v>3449</v>
      </c>
      <c r="C3" s="472" t="s">
        <v>3100</v>
      </c>
      <c r="D3" s="472">
        <v>8.0352142000000004</v>
      </c>
    </row>
    <row r="4" spans="1:4" x14ac:dyDescent="0.25">
      <c r="A4" s="472" t="s">
        <v>3065</v>
      </c>
      <c r="B4" s="472" t="s">
        <v>3449</v>
      </c>
      <c r="C4" s="472" t="s">
        <v>3102</v>
      </c>
      <c r="D4" s="472">
        <v>19.298775559999999</v>
      </c>
    </row>
    <row r="5" spans="1:4" x14ac:dyDescent="0.25">
      <c r="A5" s="472" t="s">
        <v>3065</v>
      </c>
      <c r="B5" s="472" t="s">
        <v>3449</v>
      </c>
      <c r="C5" s="472" t="s">
        <v>3101</v>
      </c>
      <c r="D5" s="472">
        <v>16.644947129999995</v>
      </c>
    </row>
    <row r="6" spans="1:4" x14ac:dyDescent="0.25">
      <c r="A6" s="472" t="s">
        <v>3065</v>
      </c>
      <c r="B6" s="472" t="s">
        <v>3449</v>
      </c>
      <c r="C6" s="472" t="s">
        <v>3104</v>
      </c>
      <c r="D6" s="472">
        <v>35.182536180000007</v>
      </c>
    </row>
    <row r="7" spans="1:4" x14ac:dyDescent="0.25">
      <c r="A7" s="472" t="s">
        <v>3065</v>
      </c>
      <c r="B7" s="472" t="s">
        <v>3445</v>
      </c>
      <c r="C7" s="472" t="s">
        <v>3103</v>
      </c>
      <c r="D7" s="472">
        <v>38.047889759999997</v>
      </c>
    </row>
    <row r="8" spans="1:4" x14ac:dyDescent="0.25">
      <c r="A8" s="472" t="s">
        <v>3065</v>
      </c>
      <c r="B8" s="472" t="s">
        <v>3445</v>
      </c>
      <c r="C8" s="472" t="s">
        <v>3100</v>
      </c>
      <c r="D8" s="472">
        <v>394.02525045999994</v>
      </c>
    </row>
    <row r="9" spans="1:4" x14ac:dyDescent="0.25">
      <c r="A9" s="472" t="s">
        <v>3065</v>
      </c>
      <c r="B9" s="472" t="s">
        <v>3445</v>
      </c>
      <c r="C9" s="472" t="s">
        <v>3102</v>
      </c>
      <c r="D9" s="472">
        <v>28.064982840000003</v>
      </c>
    </row>
    <row r="10" spans="1:4" x14ac:dyDescent="0.25">
      <c r="A10" s="472" t="s">
        <v>3065</v>
      </c>
      <c r="B10" s="472" t="s">
        <v>3445</v>
      </c>
      <c r="C10" s="472" t="s">
        <v>3441</v>
      </c>
      <c r="D10" s="472">
        <v>0.88473972999999995</v>
      </c>
    </row>
    <row r="11" spans="1:4" x14ac:dyDescent="0.25">
      <c r="A11" s="472" t="s">
        <v>3065</v>
      </c>
      <c r="B11" s="472" t="s">
        <v>3445</v>
      </c>
      <c r="C11" s="472" t="s">
        <v>3101</v>
      </c>
      <c r="D11" s="472">
        <v>101.02508453000004</v>
      </c>
    </row>
    <row r="12" spans="1:4" x14ac:dyDescent="0.25">
      <c r="A12" s="472" t="s">
        <v>3065</v>
      </c>
      <c r="B12" s="472" t="s">
        <v>3445</v>
      </c>
      <c r="C12" s="472" t="s">
        <v>3104</v>
      </c>
      <c r="D12" s="472">
        <v>137.83271469000005</v>
      </c>
    </row>
    <row r="13" spans="1:4" x14ac:dyDescent="0.25">
      <c r="A13" s="472" t="s">
        <v>3065</v>
      </c>
      <c r="B13" s="472" t="s">
        <v>3443</v>
      </c>
      <c r="C13" s="472" t="s">
        <v>3103</v>
      </c>
      <c r="D13" s="472">
        <v>22.696351319999998</v>
      </c>
    </row>
    <row r="14" spans="1:4" x14ac:dyDescent="0.25">
      <c r="A14" s="472" t="s">
        <v>3065</v>
      </c>
      <c r="B14" s="472" t="s">
        <v>3443</v>
      </c>
      <c r="C14" s="472" t="s">
        <v>3100</v>
      </c>
      <c r="D14" s="472">
        <v>29.136479829999992</v>
      </c>
    </row>
    <row r="15" spans="1:4" x14ac:dyDescent="0.25">
      <c r="A15" s="472" t="s">
        <v>3065</v>
      </c>
      <c r="B15" s="472" t="s">
        <v>3443</v>
      </c>
      <c r="C15" s="472" t="s">
        <v>3102</v>
      </c>
      <c r="D15" s="472">
        <v>22.717560090000006</v>
      </c>
    </row>
    <row r="16" spans="1:4" x14ac:dyDescent="0.25">
      <c r="A16" s="472" t="s">
        <v>3065</v>
      </c>
      <c r="B16" s="472" t="s">
        <v>3443</v>
      </c>
      <c r="C16" s="472" t="s">
        <v>3101</v>
      </c>
      <c r="D16" s="472">
        <v>54.991686049999998</v>
      </c>
    </row>
    <row r="17" spans="1:4" x14ac:dyDescent="0.25">
      <c r="A17" s="472" t="s">
        <v>3065</v>
      </c>
      <c r="B17" s="472" t="s">
        <v>3443</v>
      </c>
      <c r="C17" s="472" t="s">
        <v>3104</v>
      </c>
      <c r="D17" s="472">
        <v>24.502506699999998</v>
      </c>
    </row>
    <row r="18" spans="1:4" x14ac:dyDescent="0.25">
      <c r="A18" s="472" t="s">
        <v>3065</v>
      </c>
      <c r="B18" s="472" t="s">
        <v>3447</v>
      </c>
      <c r="C18" s="472" t="s">
        <v>3103</v>
      </c>
      <c r="D18" s="472">
        <v>49.835413989999999</v>
      </c>
    </row>
    <row r="19" spans="1:4" x14ac:dyDescent="0.25">
      <c r="A19" s="472" t="s">
        <v>3065</v>
      </c>
      <c r="B19" s="472" t="s">
        <v>3447</v>
      </c>
      <c r="C19" s="472" t="s">
        <v>3100</v>
      </c>
      <c r="D19" s="472">
        <v>4.4881699500000005</v>
      </c>
    </row>
    <row r="20" spans="1:4" x14ac:dyDescent="0.25">
      <c r="A20" s="472" t="s">
        <v>3065</v>
      </c>
      <c r="B20" s="472" t="s">
        <v>3447</v>
      </c>
      <c r="C20" s="472" t="s">
        <v>3102</v>
      </c>
      <c r="D20" s="472">
        <v>4.9744226300000003</v>
      </c>
    </row>
    <row r="21" spans="1:4" x14ac:dyDescent="0.25">
      <c r="A21" s="472" t="s">
        <v>3065</v>
      </c>
      <c r="B21" s="472" t="s">
        <v>3447</v>
      </c>
      <c r="C21" s="472" t="s">
        <v>3101</v>
      </c>
      <c r="D21" s="472">
        <v>55.081490590000001</v>
      </c>
    </row>
    <row r="22" spans="1:4" x14ac:dyDescent="0.25">
      <c r="A22" s="472" t="s">
        <v>3065</v>
      </c>
      <c r="B22" s="472" t="s">
        <v>3447</v>
      </c>
      <c r="C22" s="472" t="s">
        <v>3104</v>
      </c>
      <c r="D22" s="472">
        <v>68.800411950000012</v>
      </c>
    </row>
    <row r="23" spans="1:4" x14ac:dyDescent="0.25">
      <c r="A23" s="472" t="s">
        <v>3065</v>
      </c>
      <c r="B23" s="472" t="s">
        <v>3447</v>
      </c>
      <c r="C23" s="472" t="s">
        <v>3441</v>
      </c>
      <c r="D23" s="472">
        <v>2922.9500000000003</v>
      </c>
    </row>
    <row r="24" spans="1:4" x14ac:dyDescent="0.25">
      <c r="A24" s="472" t="s">
        <v>3065</v>
      </c>
      <c r="B24" s="472" t="s">
        <v>3448</v>
      </c>
      <c r="C24" s="472" t="s">
        <v>3103</v>
      </c>
      <c r="D24" s="472">
        <v>37.483975089999987</v>
      </c>
    </row>
    <row r="25" spans="1:4" x14ac:dyDescent="0.25">
      <c r="A25" s="472" t="s">
        <v>3065</v>
      </c>
      <c r="B25" s="472" t="s">
        <v>3448</v>
      </c>
      <c r="C25" s="472" t="s">
        <v>3100</v>
      </c>
      <c r="D25" s="472">
        <v>44.998611829999994</v>
      </c>
    </row>
    <row r="26" spans="1:4" x14ac:dyDescent="0.25">
      <c r="A26" s="472" t="s">
        <v>3065</v>
      </c>
      <c r="B26" s="472" t="s">
        <v>3448</v>
      </c>
      <c r="C26" s="472" t="s">
        <v>3102</v>
      </c>
      <c r="D26" s="472">
        <v>24.954883870000003</v>
      </c>
    </row>
    <row r="27" spans="1:4" x14ac:dyDescent="0.25">
      <c r="A27" s="472" t="s">
        <v>3065</v>
      </c>
      <c r="B27" s="472" t="s">
        <v>3448</v>
      </c>
      <c r="C27" s="472" t="s">
        <v>3101</v>
      </c>
      <c r="D27" s="472">
        <v>19.928360600000001</v>
      </c>
    </row>
    <row r="28" spans="1:4" x14ac:dyDescent="0.25">
      <c r="A28" s="472" t="s">
        <v>3065</v>
      </c>
      <c r="B28" s="472" t="s">
        <v>3448</v>
      </c>
      <c r="C28" s="472" t="s">
        <v>3104</v>
      </c>
      <c r="D28" s="472">
        <v>40.598318290000009</v>
      </c>
    </row>
    <row r="29" spans="1:4" x14ac:dyDescent="0.25">
      <c r="A29" s="472" t="s">
        <v>3065</v>
      </c>
      <c r="B29" s="472" t="s">
        <v>3452</v>
      </c>
      <c r="C29" s="472" t="s">
        <v>3103</v>
      </c>
      <c r="D29" s="472">
        <v>4.6601306899999999</v>
      </c>
    </row>
    <row r="30" spans="1:4" x14ac:dyDescent="0.25">
      <c r="A30" s="472" t="s">
        <v>3065</v>
      </c>
      <c r="B30" s="472" t="s">
        <v>3452</v>
      </c>
      <c r="C30" s="472" t="s">
        <v>3100</v>
      </c>
      <c r="D30" s="472">
        <v>2.657665E-2</v>
      </c>
    </row>
    <row r="31" spans="1:4" x14ac:dyDescent="0.25">
      <c r="A31" s="472" t="s">
        <v>3065</v>
      </c>
      <c r="B31" s="472" t="s">
        <v>3452</v>
      </c>
      <c r="C31" s="472" t="s">
        <v>3102</v>
      </c>
      <c r="D31" s="472">
        <v>0.18902312000000004</v>
      </c>
    </row>
    <row r="32" spans="1:4" x14ac:dyDescent="0.25">
      <c r="A32" s="472" t="s">
        <v>3065</v>
      </c>
      <c r="B32" s="472" t="s">
        <v>3452</v>
      </c>
      <c r="C32" s="472" t="s">
        <v>3104</v>
      </c>
      <c r="D32" s="472">
        <v>0.14499084000000001</v>
      </c>
    </row>
    <row r="33" spans="1:4" x14ac:dyDescent="0.25">
      <c r="A33" s="472" t="s">
        <v>3065</v>
      </c>
      <c r="B33" s="472" t="s">
        <v>3442</v>
      </c>
      <c r="C33" s="472" t="s">
        <v>3103</v>
      </c>
      <c r="D33" s="472">
        <v>819.51715600999921</v>
      </c>
    </row>
    <row r="34" spans="1:4" x14ac:dyDescent="0.25">
      <c r="A34" s="472" t="s">
        <v>3065</v>
      </c>
      <c r="B34" s="472" t="s">
        <v>3442</v>
      </c>
      <c r="C34" s="472" t="s">
        <v>3100</v>
      </c>
      <c r="D34" s="472">
        <v>544.4170044500006</v>
      </c>
    </row>
    <row r="35" spans="1:4" x14ac:dyDescent="0.25">
      <c r="A35" s="472" t="s">
        <v>3065</v>
      </c>
      <c r="B35" s="472" t="s">
        <v>3442</v>
      </c>
      <c r="C35" s="472" t="s">
        <v>3102</v>
      </c>
      <c r="D35" s="472">
        <v>438.47367683999983</v>
      </c>
    </row>
    <row r="36" spans="1:4" x14ac:dyDescent="0.25">
      <c r="A36" s="472" t="s">
        <v>3065</v>
      </c>
      <c r="B36" s="472" t="s">
        <v>3442</v>
      </c>
      <c r="C36" s="472" t="s">
        <v>3441</v>
      </c>
      <c r="D36" s="472">
        <v>3.5094923000000007</v>
      </c>
    </row>
    <row r="37" spans="1:4" x14ac:dyDescent="0.25">
      <c r="A37" s="472" t="s">
        <v>3065</v>
      </c>
      <c r="B37" s="472" t="s">
        <v>3442</v>
      </c>
      <c r="C37" s="472" t="s">
        <v>3101</v>
      </c>
      <c r="D37" s="472">
        <v>894.3649325799995</v>
      </c>
    </row>
    <row r="38" spans="1:4" x14ac:dyDescent="0.25">
      <c r="A38" s="472" t="s">
        <v>3065</v>
      </c>
      <c r="B38" s="472" t="s">
        <v>3442</v>
      </c>
      <c r="C38" s="472" t="s">
        <v>3104</v>
      </c>
      <c r="D38" s="472">
        <v>1015.9314089599991</v>
      </c>
    </row>
    <row r="39" spans="1:4" x14ac:dyDescent="0.25">
      <c r="A39" s="472" t="s">
        <v>3065</v>
      </c>
      <c r="B39" s="472" t="s">
        <v>3442</v>
      </c>
      <c r="C39" s="472" t="s">
        <v>3441</v>
      </c>
      <c r="D39" s="472">
        <v>25.676815500000007</v>
      </c>
    </row>
    <row r="40" spans="1:4" x14ac:dyDescent="0.25">
      <c r="A40" s="472" t="s">
        <v>3065</v>
      </c>
      <c r="B40" s="472" t="s">
        <v>3446</v>
      </c>
      <c r="C40" s="472" t="s">
        <v>3103</v>
      </c>
      <c r="D40" s="472">
        <v>49.560113650000012</v>
      </c>
    </row>
    <row r="41" spans="1:4" x14ac:dyDescent="0.25">
      <c r="A41" s="472" t="s">
        <v>3065</v>
      </c>
      <c r="B41" s="472" t="s">
        <v>3446</v>
      </c>
      <c r="C41" s="472" t="s">
        <v>3100</v>
      </c>
      <c r="D41" s="472">
        <v>54.506684430000014</v>
      </c>
    </row>
    <row r="42" spans="1:4" x14ac:dyDescent="0.25">
      <c r="A42" s="472" t="s">
        <v>3065</v>
      </c>
      <c r="B42" s="472" t="s">
        <v>3446</v>
      </c>
      <c r="C42" s="472" t="s">
        <v>3102</v>
      </c>
      <c r="D42" s="472">
        <v>18.083769929999999</v>
      </c>
    </row>
    <row r="43" spans="1:4" x14ac:dyDescent="0.25">
      <c r="A43" s="472" t="s">
        <v>3065</v>
      </c>
      <c r="B43" s="472" t="s">
        <v>3446</v>
      </c>
      <c r="C43" s="472" t="s">
        <v>3441</v>
      </c>
      <c r="D43" s="472">
        <v>7.5360900000000008E-2</v>
      </c>
    </row>
    <row r="44" spans="1:4" x14ac:dyDescent="0.25">
      <c r="A44" s="472" t="s">
        <v>3065</v>
      </c>
      <c r="B44" s="472" t="s">
        <v>3446</v>
      </c>
      <c r="C44" s="472" t="s">
        <v>3101</v>
      </c>
      <c r="D44" s="472">
        <v>25.987117399999995</v>
      </c>
    </row>
    <row r="45" spans="1:4" x14ac:dyDescent="0.25">
      <c r="A45" s="472" t="s">
        <v>3065</v>
      </c>
      <c r="B45" s="472" t="s">
        <v>3446</v>
      </c>
      <c r="C45" s="472" t="s">
        <v>3104</v>
      </c>
      <c r="D45" s="472">
        <v>59.425408649999994</v>
      </c>
    </row>
    <row r="46" spans="1:4" x14ac:dyDescent="0.25">
      <c r="A46" s="472" t="s">
        <v>3065</v>
      </c>
      <c r="B46" s="472" t="s">
        <v>3451</v>
      </c>
      <c r="C46" s="472" t="s">
        <v>3103</v>
      </c>
      <c r="D46" s="472">
        <v>22.897826560000006</v>
      </c>
    </row>
    <row r="47" spans="1:4" x14ac:dyDescent="0.25">
      <c r="A47" s="472" t="s">
        <v>3065</v>
      </c>
      <c r="B47" s="472" t="s">
        <v>3451</v>
      </c>
      <c r="C47" s="472" t="s">
        <v>3100</v>
      </c>
      <c r="D47" s="472">
        <v>6.1600961200000013</v>
      </c>
    </row>
    <row r="48" spans="1:4" x14ac:dyDescent="0.25">
      <c r="A48" s="472" t="s">
        <v>3065</v>
      </c>
      <c r="B48" s="472" t="s">
        <v>3451</v>
      </c>
      <c r="C48" s="472" t="s">
        <v>3102</v>
      </c>
      <c r="D48" s="472">
        <v>10.249483320000001</v>
      </c>
    </row>
    <row r="49" spans="1:4" x14ac:dyDescent="0.25">
      <c r="A49" s="472" t="s">
        <v>3065</v>
      </c>
      <c r="B49" s="472" t="s">
        <v>3451</v>
      </c>
      <c r="C49" s="472" t="s">
        <v>3101</v>
      </c>
      <c r="D49" s="472">
        <v>12.653559850000001</v>
      </c>
    </row>
    <row r="50" spans="1:4" x14ac:dyDescent="0.25">
      <c r="A50" s="472" t="s">
        <v>3065</v>
      </c>
      <c r="B50" s="472" t="s">
        <v>3451</v>
      </c>
      <c r="C50" s="472" t="s">
        <v>3104</v>
      </c>
      <c r="D50" s="472">
        <v>55.852713190000017</v>
      </c>
    </row>
    <row r="51" spans="1:4" x14ac:dyDescent="0.25">
      <c r="A51" s="472" t="s">
        <v>3065</v>
      </c>
      <c r="B51" s="472" t="s">
        <v>3444</v>
      </c>
      <c r="C51" s="472" t="s">
        <v>3103</v>
      </c>
      <c r="D51" s="472">
        <v>39.892178830000006</v>
      </c>
    </row>
    <row r="52" spans="1:4" x14ac:dyDescent="0.25">
      <c r="A52" s="472" t="s">
        <v>3065</v>
      </c>
      <c r="B52" s="472" t="s">
        <v>3444</v>
      </c>
      <c r="C52" s="472" t="s">
        <v>3100</v>
      </c>
      <c r="D52" s="472">
        <v>23.697152240000001</v>
      </c>
    </row>
    <row r="53" spans="1:4" x14ac:dyDescent="0.25">
      <c r="A53" s="472" t="s">
        <v>3065</v>
      </c>
      <c r="B53" s="472" t="s">
        <v>3444</v>
      </c>
      <c r="C53" s="472" t="s">
        <v>3102</v>
      </c>
      <c r="D53" s="472">
        <v>23.728497719999996</v>
      </c>
    </row>
    <row r="54" spans="1:4" x14ac:dyDescent="0.25">
      <c r="A54" s="472" t="s">
        <v>3065</v>
      </c>
      <c r="B54" s="472" t="s">
        <v>3444</v>
      </c>
      <c r="C54" s="472" t="s">
        <v>3101</v>
      </c>
      <c r="D54" s="472">
        <v>12.581985640000003</v>
      </c>
    </row>
    <row r="55" spans="1:4" x14ac:dyDescent="0.25">
      <c r="A55" s="472" t="s">
        <v>3065</v>
      </c>
      <c r="B55" s="472" t="s">
        <v>3444</v>
      </c>
      <c r="C55" s="472" t="s">
        <v>3104</v>
      </c>
      <c r="D55" s="472">
        <v>34.333386229999995</v>
      </c>
    </row>
    <row r="56" spans="1:4" x14ac:dyDescent="0.25">
      <c r="A56" s="472" t="s">
        <v>3066</v>
      </c>
      <c r="B56" s="472" t="s">
        <v>3449</v>
      </c>
      <c r="C56" s="472" t="s">
        <v>3103</v>
      </c>
      <c r="D56" s="472">
        <v>1194.217016119999</v>
      </c>
    </row>
    <row r="57" spans="1:4" x14ac:dyDescent="0.25">
      <c r="A57" s="472" t="s">
        <v>3066</v>
      </c>
      <c r="B57" s="472" t="s">
        <v>3449</v>
      </c>
      <c r="C57" s="472" t="s">
        <v>3100</v>
      </c>
      <c r="D57" s="472">
        <v>117.51042249000002</v>
      </c>
    </row>
    <row r="58" spans="1:4" x14ac:dyDescent="0.25">
      <c r="A58" s="472" t="s">
        <v>3066</v>
      </c>
      <c r="B58" s="472" t="s">
        <v>3449</v>
      </c>
      <c r="C58" s="472" t="s">
        <v>3102</v>
      </c>
      <c r="D58" s="472">
        <v>998.95202268000025</v>
      </c>
    </row>
    <row r="59" spans="1:4" x14ac:dyDescent="0.25">
      <c r="A59" s="472" t="s">
        <v>3066</v>
      </c>
      <c r="B59" s="472" t="s">
        <v>3449</v>
      </c>
      <c r="C59" s="472" t="s">
        <v>3101</v>
      </c>
      <c r="D59" s="472">
        <v>1112.6804546300007</v>
      </c>
    </row>
    <row r="60" spans="1:4" x14ac:dyDescent="0.25">
      <c r="A60" s="472" t="s">
        <v>3066</v>
      </c>
      <c r="B60" s="472" t="s">
        <v>3449</v>
      </c>
      <c r="C60" s="472" t="s">
        <v>3104</v>
      </c>
      <c r="D60" s="472">
        <v>1512.3793500900013</v>
      </c>
    </row>
    <row r="61" spans="1:4" x14ac:dyDescent="0.25">
      <c r="A61" s="472" t="s">
        <v>3066</v>
      </c>
      <c r="B61" s="472" t="s">
        <v>3445</v>
      </c>
      <c r="C61" s="472" t="s">
        <v>3103</v>
      </c>
      <c r="D61" s="472">
        <v>1932.0543280000004</v>
      </c>
    </row>
    <row r="62" spans="1:4" x14ac:dyDescent="0.25">
      <c r="A62" s="472" t="s">
        <v>3066</v>
      </c>
      <c r="B62" s="472" t="s">
        <v>3445</v>
      </c>
      <c r="C62" s="472" t="s">
        <v>3100</v>
      </c>
      <c r="D62" s="472">
        <v>13123.21810313001</v>
      </c>
    </row>
    <row r="63" spans="1:4" x14ac:dyDescent="0.25">
      <c r="A63" s="472" t="s">
        <v>3066</v>
      </c>
      <c r="B63" s="472" t="s">
        <v>3445</v>
      </c>
      <c r="C63" s="472" t="s">
        <v>3102</v>
      </c>
      <c r="D63" s="472">
        <v>1313.1028973200016</v>
      </c>
    </row>
    <row r="64" spans="1:4" x14ac:dyDescent="0.25">
      <c r="A64" s="472" t="s">
        <v>3066</v>
      </c>
      <c r="B64" s="472" t="s">
        <v>3445</v>
      </c>
      <c r="C64" s="472" t="s">
        <v>3441</v>
      </c>
      <c r="D64" s="472">
        <v>27.875418889999999</v>
      </c>
    </row>
    <row r="65" spans="1:4" x14ac:dyDescent="0.25">
      <c r="A65" s="472" t="s">
        <v>3066</v>
      </c>
      <c r="B65" s="472" t="s">
        <v>3445</v>
      </c>
      <c r="C65" s="472" t="s">
        <v>3101</v>
      </c>
      <c r="D65" s="472">
        <v>987.25655434999976</v>
      </c>
    </row>
    <row r="66" spans="1:4" x14ac:dyDescent="0.25">
      <c r="A66" s="472" t="s">
        <v>3066</v>
      </c>
      <c r="B66" s="472" t="s">
        <v>3445</v>
      </c>
      <c r="C66" s="472" t="s">
        <v>3104</v>
      </c>
      <c r="D66" s="472">
        <v>1859.7755195399986</v>
      </c>
    </row>
    <row r="67" spans="1:4" x14ac:dyDescent="0.25">
      <c r="A67" s="472" t="s">
        <v>3066</v>
      </c>
      <c r="B67" s="472" t="s">
        <v>3443</v>
      </c>
      <c r="C67" s="472" t="s">
        <v>3103</v>
      </c>
      <c r="D67" s="472">
        <v>4797.5473376200016</v>
      </c>
    </row>
    <row r="68" spans="1:4" x14ac:dyDescent="0.25">
      <c r="A68" s="472" t="s">
        <v>3066</v>
      </c>
      <c r="B68" s="472" t="s">
        <v>3443</v>
      </c>
      <c r="C68" s="472" t="s">
        <v>3100</v>
      </c>
      <c r="D68" s="472">
        <v>3714.4235732500001</v>
      </c>
    </row>
    <row r="69" spans="1:4" x14ac:dyDescent="0.25">
      <c r="A69" s="472" t="s">
        <v>3066</v>
      </c>
      <c r="B69" s="472" t="s">
        <v>3443</v>
      </c>
      <c r="C69" s="472" t="s">
        <v>3102</v>
      </c>
      <c r="D69" s="472">
        <v>3884.2317317099837</v>
      </c>
    </row>
    <row r="70" spans="1:4" x14ac:dyDescent="0.25">
      <c r="A70" s="472" t="s">
        <v>3066</v>
      </c>
      <c r="B70" s="472" t="s">
        <v>3443</v>
      </c>
      <c r="C70" s="472" t="s">
        <v>3101</v>
      </c>
      <c r="D70" s="472">
        <v>5308.5030075100085</v>
      </c>
    </row>
    <row r="71" spans="1:4" x14ac:dyDescent="0.25">
      <c r="A71" s="472" t="s">
        <v>3066</v>
      </c>
      <c r="B71" s="472" t="s">
        <v>3443</v>
      </c>
      <c r="C71" s="472" t="s">
        <v>3104</v>
      </c>
      <c r="D71" s="472">
        <v>4335.7938764099854</v>
      </c>
    </row>
    <row r="72" spans="1:4" x14ac:dyDescent="0.25">
      <c r="A72" s="472" t="s">
        <v>3066</v>
      </c>
      <c r="B72" s="472" t="s">
        <v>3447</v>
      </c>
      <c r="C72" s="472" t="s">
        <v>3103</v>
      </c>
      <c r="D72" s="472">
        <v>936.3167952500005</v>
      </c>
    </row>
    <row r="73" spans="1:4" x14ac:dyDescent="0.25">
      <c r="A73" s="472" t="s">
        <v>3066</v>
      </c>
      <c r="B73" s="472" t="s">
        <v>3447</v>
      </c>
      <c r="C73" s="472" t="s">
        <v>3100</v>
      </c>
      <c r="D73" s="472">
        <v>371.07236918000024</v>
      </c>
    </row>
    <row r="74" spans="1:4" x14ac:dyDescent="0.25">
      <c r="A74" s="472" t="s">
        <v>3066</v>
      </c>
      <c r="B74" s="472" t="s">
        <v>3447</v>
      </c>
      <c r="C74" s="472" t="s">
        <v>3102</v>
      </c>
      <c r="D74" s="472">
        <v>395.84544785999992</v>
      </c>
    </row>
    <row r="75" spans="1:4" x14ac:dyDescent="0.25">
      <c r="A75" s="472" t="s">
        <v>3066</v>
      </c>
      <c r="B75" s="472" t="s">
        <v>3447</v>
      </c>
      <c r="C75" s="472" t="s">
        <v>3441</v>
      </c>
      <c r="D75" s="472">
        <v>176.94596364</v>
      </c>
    </row>
    <row r="76" spans="1:4" x14ac:dyDescent="0.25">
      <c r="A76" s="472" t="s">
        <v>3066</v>
      </c>
      <c r="B76" s="472" t="s">
        <v>3447</v>
      </c>
      <c r="C76" s="472" t="s">
        <v>3101</v>
      </c>
      <c r="D76" s="472">
        <v>224.90167305999998</v>
      </c>
    </row>
    <row r="77" spans="1:4" x14ac:dyDescent="0.25">
      <c r="A77" s="472" t="s">
        <v>3066</v>
      </c>
      <c r="B77" s="472" t="s">
        <v>3447</v>
      </c>
      <c r="C77" s="472" t="s">
        <v>3104</v>
      </c>
      <c r="D77" s="472">
        <v>589.65139756000008</v>
      </c>
    </row>
    <row r="78" spans="1:4" x14ac:dyDescent="0.25">
      <c r="A78" s="472" t="s">
        <v>3066</v>
      </c>
      <c r="B78" s="472" t="s">
        <v>3448</v>
      </c>
      <c r="C78" s="472" t="s">
        <v>3103</v>
      </c>
      <c r="D78" s="472">
        <v>4750.1585915599971</v>
      </c>
    </row>
    <row r="79" spans="1:4" x14ac:dyDescent="0.25">
      <c r="A79" s="472" t="s">
        <v>3066</v>
      </c>
      <c r="B79" s="472" t="s">
        <v>3448</v>
      </c>
      <c r="C79" s="472" t="s">
        <v>3100</v>
      </c>
      <c r="D79" s="472">
        <v>7474.8797995299874</v>
      </c>
    </row>
    <row r="80" spans="1:4" x14ac:dyDescent="0.25">
      <c r="A80" s="472" t="s">
        <v>3066</v>
      </c>
      <c r="B80" s="472" t="s">
        <v>3448</v>
      </c>
      <c r="C80" s="472" t="s">
        <v>3102</v>
      </c>
      <c r="D80" s="472">
        <v>2191.1406868899999</v>
      </c>
    </row>
    <row r="81" spans="1:4" x14ac:dyDescent="0.25">
      <c r="A81" s="472" t="s">
        <v>3066</v>
      </c>
      <c r="B81" s="472" t="s">
        <v>3448</v>
      </c>
      <c r="C81" s="472" t="s">
        <v>3441</v>
      </c>
      <c r="D81" s="472">
        <v>4.9765286200000007</v>
      </c>
    </row>
    <row r="82" spans="1:4" x14ac:dyDescent="0.25">
      <c r="A82" s="472" t="s">
        <v>3066</v>
      </c>
      <c r="B82" s="472" t="s">
        <v>3448</v>
      </c>
      <c r="C82" s="472" t="s">
        <v>3101</v>
      </c>
      <c r="D82" s="472">
        <v>2623.5485133399989</v>
      </c>
    </row>
    <row r="83" spans="1:4" x14ac:dyDescent="0.25">
      <c r="A83" s="472" t="s">
        <v>3066</v>
      </c>
      <c r="B83" s="472" t="s">
        <v>3448</v>
      </c>
      <c r="C83" s="472" t="s">
        <v>3104</v>
      </c>
      <c r="D83" s="472">
        <v>3151.4270440499959</v>
      </c>
    </row>
    <row r="84" spans="1:4" x14ac:dyDescent="0.25">
      <c r="A84" s="472" t="s">
        <v>3066</v>
      </c>
      <c r="B84" s="472" t="s">
        <v>3452</v>
      </c>
      <c r="C84" s="472" t="s">
        <v>3103</v>
      </c>
      <c r="D84" s="472">
        <v>2405.3473576799975</v>
      </c>
    </row>
    <row r="85" spans="1:4" x14ac:dyDescent="0.25">
      <c r="A85" s="472" t="s">
        <v>3066</v>
      </c>
      <c r="B85" s="472" t="s">
        <v>3452</v>
      </c>
      <c r="C85" s="472" t="s">
        <v>3100</v>
      </c>
      <c r="D85" s="472">
        <v>850.07720423000001</v>
      </c>
    </row>
    <row r="86" spans="1:4" x14ac:dyDescent="0.25">
      <c r="A86" s="472" t="s">
        <v>3066</v>
      </c>
      <c r="B86" s="472" t="s">
        <v>3452</v>
      </c>
      <c r="C86" s="472" t="s">
        <v>3102</v>
      </c>
      <c r="D86" s="472">
        <v>1082.3972088199998</v>
      </c>
    </row>
    <row r="87" spans="1:4" x14ac:dyDescent="0.25">
      <c r="A87" s="472" t="s">
        <v>3066</v>
      </c>
      <c r="B87" s="472" t="s">
        <v>3452</v>
      </c>
      <c r="C87" s="472" t="s">
        <v>3441</v>
      </c>
      <c r="D87" s="472">
        <v>179.61623131000002</v>
      </c>
    </row>
    <row r="88" spans="1:4" x14ac:dyDescent="0.25">
      <c r="A88" s="472" t="s">
        <v>3066</v>
      </c>
      <c r="B88" s="472" t="s">
        <v>3452</v>
      </c>
      <c r="C88" s="472" t="s">
        <v>3101</v>
      </c>
      <c r="D88" s="472">
        <v>412.59027444000009</v>
      </c>
    </row>
    <row r="89" spans="1:4" x14ac:dyDescent="0.25">
      <c r="A89" s="472" t="s">
        <v>3066</v>
      </c>
      <c r="B89" s="472" t="s">
        <v>3452</v>
      </c>
      <c r="C89" s="472" t="s">
        <v>3104</v>
      </c>
      <c r="D89" s="472">
        <v>965.50995438999951</v>
      </c>
    </row>
    <row r="90" spans="1:4" x14ac:dyDescent="0.25">
      <c r="A90" s="472" t="s">
        <v>3066</v>
      </c>
      <c r="B90" s="472" t="s">
        <v>3442</v>
      </c>
      <c r="C90" s="472" t="s">
        <v>3103</v>
      </c>
      <c r="D90" s="472">
        <v>104290.21788069139</v>
      </c>
    </row>
    <row r="91" spans="1:4" x14ac:dyDescent="0.25">
      <c r="A91" s="472" t="s">
        <v>3066</v>
      </c>
      <c r="B91" s="472" t="s">
        <v>3442</v>
      </c>
      <c r="C91" s="472" t="s">
        <v>3100</v>
      </c>
      <c r="D91" s="472">
        <v>120384.55916274912</v>
      </c>
    </row>
    <row r="92" spans="1:4" x14ac:dyDescent="0.25">
      <c r="A92" s="472" t="s">
        <v>3066</v>
      </c>
      <c r="B92" s="472" t="s">
        <v>3442</v>
      </c>
      <c r="C92" s="472" t="s">
        <v>3102</v>
      </c>
      <c r="D92" s="472">
        <v>49608.634161770307</v>
      </c>
    </row>
    <row r="93" spans="1:4" x14ac:dyDescent="0.25">
      <c r="A93" s="472" t="s">
        <v>3066</v>
      </c>
      <c r="B93" s="472" t="s">
        <v>3442</v>
      </c>
      <c r="C93" s="472" t="s">
        <v>3441</v>
      </c>
      <c r="D93" s="472">
        <v>1722.4308074499979</v>
      </c>
    </row>
    <row r="94" spans="1:4" x14ac:dyDescent="0.25">
      <c r="A94" s="472" t="s">
        <v>3066</v>
      </c>
      <c r="B94" s="472" t="s">
        <v>3442</v>
      </c>
      <c r="C94" s="472" t="s">
        <v>3101</v>
      </c>
      <c r="D94" s="472">
        <v>62571.2012975998</v>
      </c>
    </row>
    <row r="95" spans="1:4" x14ac:dyDescent="0.25">
      <c r="A95" s="472" t="s">
        <v>3066</v>
      </c>
      <c r="B95" s="472" t="s">
        <v>3442</v>
      </c>
      <c r="C95" s="472" t="s">
        <v>3104</v>
      </c>
      <c r="D95" s="472">
        <v>88865.603534970185</v>
      </c>
    </row>
    <row r="96" spans="1:4" x14ac:dyDescent="0.25">
      <c r="A96" s="472" t="s">
        <v>3066</v>
      </c>
      <c r="B96" s="472" t="s">
        <v>3442</v>
      </c>
      <c r="C96" s="472" t="s">
        <v>3441</v>
      </c>
      <c r="D96" s="472">
        <v>5.7049075800000004</v>
      </c>
    </row>
    <row r="97" spans="1:4" x14ac:dyDescent="0.25">
      <c r="A97" s="472" t="s">
        <v>3066</v>
      </c>
      <c r="B97" s="472" t="s">
        <v>3446</v>
      </c>
      <c r="C97" s="472" t="s">
        <v>3103</v>
      </c>
      <c r="D97" s="472">
        <v>6499.5672116299911</v>
      </c>
    </row>
    <row r="98" spans="1:4" x14ac:dyDescent="0.25">
      <c r="A98" s="472" t="s">
        <v>3066</v>
      </c>
      <c r="B98" s="472" t="s">
        <v>3446</v>
      </c>
      <c r="C98" s="472" t="s">
        <v>3100</v>
      </c>
      <c r="D98" s="472">
        <v>9570.9273579499804</v>
      </c>
    </row>
    <row r="99" spans="1:4" x14ac:dyDescent="0.25">
      <c r="A99" s="472" t="s">
        <v>3066</v>
      </c>
      <c r="B99" s="472" t="s">
        <v>3446</v>
      </c>
      <c r="C99" s="472" t="s">
        <v>3102</v>
      </c>
      <c r="D99" s="472">
        <v>2507.3344369399979</v>
      </c>
    </row>
    <row r="100" spans="1:4" x14ac:dyDescent="0.25">
      <c r="A100" s="472" t="s">
        <v>3066</v>
      </c>
      <c r="B100" s="472" t="s">
        <v>3446</v>
      </c>
      <c r="C100" s="472" t="s">
        <v>3441</v>
      </c>
      <c r="D100" s="472">
        <v>59.507479350000033</v>
      </c>
    </row>
    <row r="101" spans="1:4" x14ac:dyDescent="0.25">
      <c r="A101" s="472" t="s">
        <v>3066</v>
      </c>
      <c r="B101" s="472" t="s">
        <v>3446</v>
      </c>
      <c r="C101" s="472" t="s">
        <v>3101</v>
      </c>
      <c r="D101" s="472">
        <v>2482.9765320600031</v>
      </c>
    </row>
    <row r="102" spans="1:4" x14ac:dyDescent="0.25">
      <c r="A102" s="472" t="s">
        <v>3066</v>
      </c>
      <c r="B102" s="472" t="s">
        <v>3446</v>
      </c>
      <c r="C102" s="472" t="s">
        <v>3104</v>
      </c>
      <c r="D102" s="472">
        <v>5269.9505706300051</v>
      </c>
    </row>
    <row r="103" spans="1:4" x14ac:dyDescent="0.25">
      <c r="A103" s="472" t="s">
        <v>3066</v>
      </c>
      <c r="B103" s="472" t="s">
        <v>3451</v>
      </c>
      <c r="C103" s="472" t="s">
        <v>3103</v>
      </c>
      <c r="D103" s="472">
        <v>1436.2570249000007</v>
      </c>
    </row>
    <row r="104" spans="1:4" x14ac:dyDescent="0.25">
      <c r="A104" s="472" t="s">
        <v>3066</v>
      </c>
      <c r="B104" s="472" t="s">
        <v>3451</v>
      </c>
      <c r="C104" s="472" t="s">
        <v>3100</v>
      </c>
      <c r="D104" s="472">
        <v>1363.79690798</v>
      </c>
    </row>
    <row r="105" spans="1:4" x14ac:dyDescent="0.25">
      <c r="A105" s="472" t="s">
        <v>3066</v>
      </c>
      <c r="B105" s="472" t="s">
        <v>3451</v>
      </c>
      <c r="C105" s="472" t="s">
        <v>3102</v>
      </c>
      <c r="D105" s="472">
        <v>561.41114615999982</v>
      </c>
    </row>
    <row r="106" spans="1:4" x14ac:dyDescent="0.25">
      <c r="A106" s="472" t="s">
        <v>3066</v>
      </c>
      <c r="B106" s="472" t="s">
        <v>3451</v>
      </c>
      <c r="C106" s="472" t="s">
        <v>3101</v>
      </c>
      <c r="D106" s="472">
        <v>260.35729453999988</v>
      </c>
    </row>
    <row r="107" spans="1:4" x14ac:dyDescent="0.25">
      <c r="A107" s="472" t="s">
        <v>3066</v>
      </c>
      <c r="B107" s="472" t="s">
        <v>3451</v>
      </c>
      <c r="C107" s="472" t="s">
        <v>3104</v>
      </c>
      <c r="D107" s="472">
        <v>1242.6290541099993</v>
      </c>
    </row>
    <row r="108" spans="1:4" x14ac:dyDescent="0.25">
      <c r="A108" s="472" t="s">
        <v>3066</v>
      </c>
      <c r="B108" s="472" t="s">
        <v>3444</v>
      </c>
      <c r="C108" s="472" t="s">
        <v>3103</v>
      </c>
      <c r="D108" s="472">
        <v>4383.8134874400066</v>
      </c>
    </row>
    <row r="109" spans="1:4" x14ac:dyDescent="0.25">
      <c r="A109" s="472" t="s">
        <v>3066</v>
      </c>
      <c r="B109" s="472" t="s">
        <v>3444</v>
      </c>
      <c r="C109" s="472" t="s">
        <v>3100</v>
      </c>
      <c r="D109" s="472">
        <v>9614.8618192199938</v>
      </c>
    </row>
    <row r="110" spans="1:4" x14ac:dyDescent="0.25">
      <c r="A110" s="472" t="s">
        <v>3066</v>
      </c>
      <c r="B110" s="472" t="s">
        <v>3444</v>
      </c>
      <c r="C110" s="472" t="s">
        <v>3102</v>
      </c>
      <c r="D110" s="472">
        <v>1411.1099760700006</v>
      </c>
    </row>
    <row r="111" spans="1:4" x14ac:dyDescent="0.25">
      <c r="A111" s="472" t="s">
        <v>3066</v>
      </c>
      <c r="B111" s="472" t="s">
        <v>3444</v>
      </c>
      <c r="C111" s="472" t="s">
        <v>3101</v>
      </c>
      <c r="D111" s="472">
        <v>2206.1159856300028</v>
      </c>
    </row>
    <row r="112" spans="1:4" x14ac:dyDescent="0.25">
      <c r="A112" s="472" t="s">
        <v>3066</v>
      </c>
      <c r="B112" s="472" t="s">
        <v>3444</v>
      </c>
      <c r="C112" s="472" t="s">
        <v>3104</v>
      </c>
      <c r="D112" s="472">
        <v>3500.2343398699986</v>
      </c>
    </row>
    <row r="113" spans="1:4" x14ac:dyDescent="0.25">
      <c r="A113" s="472" t="s">
        <v>3067</v>
      </c>
      <c r="B113" s="472" t="s">
        <v>3449</v>
      </c>
      <c r="C113" s="472" t="s">
        <v>3103</v>
      </c>
      <c r="D113" s="472">
        <v>5547.9563004700085</v>
      </c>
    </row>
    <row r="114" spans="1:4" x14ac:dyDescent="0.25">
      <c r="A114" s="472" t="s">
        <v>3067</v>
      </c>
      <c r="B114" s="472" t="s">
        <v>3449</v>
      </c>
      <c r="C114" s="472" t="s">
        <v>3100</v>
      </c>
      <c r="D114" s="472">
        <v>238.15438864999999</v>
      </c>
    </row>
    <row r="115" spans="1:4" x14ac:dyDescent="0.25">
      <c r="A115" s="472" t="s">
        <v>3067</v>
      </c>
      <c r="B115" s="472" t="s">
        <v>3449</v>
      </c>
      <c r="C115" s="472" t="s">
        <v>3102</v>
      </c>
      <c r="D115" s="472">
        <v>4762.4469148500229</v>
      </c>
    </row>
    <row r="116" spans="1:4" x14ac:dyDescent="0.25">
      <c r="A116" s="472" t="s">
        <v>3067</v>
      </c>
      <c r="B116" s="472" t="s">
        <v>3449</v>
      </c>
      <c r="C116" s="472" t="s">
        <v>3101</v>
      </c>
      <c r="D116" s="472">
        <v>1519.109068740001</v>
      </c>
    </row>
    <row r="117" spans="1:4" x14ac:dyDescent="0.25">
      <c r="A117" s="472" t="s">
        <v>3067</v>
      </c>
      <c r="B117" s="472" t="s">
        <v>3449</v>
      </c>
      <c r="C117" s="472" t="s">
        <v>3104</v>
      </c>
      <c r="D117" s="472">
        <v>5064.151949529989</v>
      </c>
    </row>
    <row r="118" spans="1:4" x14ac:dyDescent="0.25">
      <c r="A118" s="472" t="s">
        <v>3067</v>
      </c>
      <c r="B118" s="472" t="s">
        <v>3445</v>
      </c>
      <c r="C118" s="472" t="s">
        <v>3103</v>
      </c>
      <c r="D118" s="472">
        <v>1091.8977586399994</v>
      </c>
    </row>
    <row r="119" spans="1:4" x14ac:dyDescent="0.25">
      <c r="A119" s="472" t="s">
        <v>3067</v>
      </c>
      <c r="B119" s="472" t="s">
        <v>3445</v>
      </c>
      <c r="C119" s="472" t="s">
        <v>3100</v>
      </c>
      <c r="D119" s="472">
        <v>805.57512980000047</v>
      </c>
    </row>
    <row r="120" spans="1:4" x14ac:dyDescent="0.25">
      <c r="A120" s="472" t="s">
        <v>3067</v>
      </c>
      <c r="B120" s="472" t="s">
        <v>3445</v>
      </c>
      <c r="C120" s="472" t="s">
        <v>3102</v>
      </c>
      <c r="D120" s="472">
        <v>235.23376994999998</v>
      </c>
    </row>
    <row r="121" spans="1:4" x14ac:dyDescent="0.25">
      <c r="A121" s="472" t="s">
        <v>3067</v>
      </c>
      <c r="B121" s="472" t="s">
        <v>3445</v>
      </c>
      <c r="C121" s="472" t="s">
        <v>3101</v>
      </c>
      <c r="D121" s="472">
        <v>358.88095683000012</v>
      </c>
    </row>
    <row r="122" spans="1:4" x14ac:dyDescent="0.25">
      <c r="A122" s="472" t="s">
        <v>3067</v>
      </c>
      <c r="B122" s="472" t="s">
        <v>3445</v>
      </c>
      <c r="C122" s="472" t="s">
        <v>3104</v>
      </c>
      <c r="D122" s="472">
        <v>425.51607695000007</v>
      </c>
    </row>
    <row r="123" spans="1:4" x14ac:dyDescent="0.25">
      <c r="A123" s="472" t="s">
        <v>3067</v>
      </c>
      <c r="B123" s="472" t="s">
        <v>3443</v>
      </c>
      <c r="C123" s="472" t="s">
        <v>3103</v>
      </c>
      <c r="D123" s="472">
        <v>1.1960247799999999</v>
      </c>
    </row>
    <row r="124" spans="1:4" x14ac:dyDescent="0.25">
      <c r="A124" s="472" t="s">
        <v>3067</v>
      </c>
      <c r="B124" s="472" t="s">
        <v>3443</v>
      </c>
      <c r="C124" s="472" t="s">
        <v>3100</v>
      </c>
      <c r="D124" s="472">
        <v>0.38129396000000004</v>
      </c>
    </row>
    <row r="125" spans="1:4" x14ac:dyDescent="0.25">
      <c r="A125" s="472" t="s">
        <v>3067</v>
      </c>
      <c r="B125" s="472" t="s">
        <v>3443</v>
      </c>
      <c r="C125" s="472" t="s">
        <v>3102</v>
      </c>
      <c r="D125" s="472">
        <v>4.3532059999999997E-2</v>
      </c>
    </row>
    <row r="126" spans="1:4" x14ac:dyDescent="0.25">
      <c r="A126" s="472" t="s">
        <v>3067</v>
      </c>
      <c r="B126" s="472" t="s">
        <v>3443</v>
      </c>
      <c r="C126" s="472" t="s">
        <v>3104</v>
      </c>
      <c r="D126" s="472">
        <v>3.1977693</v>
      </c>
    </row>
    <row r="127" spans="1:4" x14ac:dyDescent="0.25">
      <c r="A127" s="472" t="s">
        <v>3067</v>
      </c>
      <c r="B127" s="472" t="s">
        <v>3447</v>
      </c>
      <c r="C127" s="472" t="s">
        <v>3103</v>
      </c>
      <c r="D127" s="472">
        <v>1825.1298157800004</v>
      </c>
    </row>
    <row r="128" spans="1:4" x14ac:dyDescent="0.25">
      <c r="A128" s="472" t="s">
        <v>3067</v>
      </c>
      <c r="B128" s="472" t="s">
        <v>3447</v>
      </c>
      <c r="C128" s="472" t="s">
        <v>3100</v>
      </c>
      <c r="D128" s="472">
        <v>1200.9949803799996</v>
      </c>
    </row>
    <row r="129" spans="1:4" x14ac:dyDescent="0.25">
      <c r="A129" s="472" t="s">
        <v>3067</v>
      </c>
      <c r="B129" s="472" t="s">
        <v>3447</v>
      </c>
      <c r="C129" s="472" t="s">
        <v>3102</v>
      </c>
      <c r="D129" s="472">
        <v>980.18356459999973</v>
      </c>
    </row>
    <row r="130" spans="1:4" x14ac:dyDescent="0.25">
      <c r="A130" s="472" t="s">
        <v>3067</v>
      </c>
      <c r="B130" s="472" t="s">
        <v>3447</v>
      </c>
      <c r="C130" s="472" t="s">
        <v>3101</v>
      </c>
      <c r="D130" s="472">
        <v>834.91227881999964</v>
      </c>
    </row>
    <row r="131" spans="1:4" x14ac:dyDescent="0.25">
      <c r="A131" s="472" t="s">
        <v>3067</v>
      </c>
      <c r="B131" s="472" t="s">
        <v>3447</v>
      </c>
      <c r="C131" s="472" t="s">
        <v>3104</v>
      </c>
      <c r="D131" s="472">
        <v>1122.0334921200006</v>
      </c>
    </row>
    <row r="132" spans="1:4" x14ac:dyDescent="0.25">
      <c r="A132" s="472" t="s">
        <v>3067</v>
      </c>
      <c r="B132" s="472" t="s">
        <v>3447</v>
      </c>
      <c r="C132" s="472" t="s">
        <v>3441</v>
      </c>
      <c r="D132" s="472">
        <v>1352.0528341900003</v>
      </c>
    </row>
    <row r="133" spans="1:4" x14ac:dyDescent="0.25">
      <c r="A133" s="472" t="s">
        <v>3067</v>
      </c>
      <c r="B133" s="472" t="s">
        <v>3448</v>
      </c>
      <c r="C133" s="472" t="s">
        <v>3103</v>
      </c>
      <c r="D133" s="472">
        <v>3076.559716329999</v>
      </c>
    </row>
    <row r="134" spans="1:4" x14ac:dyDescent="0.25">
      <c r="A134" s="472" t="s">
        <v>3067</v>
      </c>
      <c r="B134" s="472" t="s">
        <v>3448</v>
      </c>
      <c r="C134" s="472" t="s">
        <v>3100</v>
      </c>
      <c r="D134" s="472">
        <v>7262.9922999999962</v>
      </c>
    </row>
    <row r="135" spans="1:4" x14ac:dyDescent="0.25">
      <c r="A135" s="472" t="s">
        <v>3067</v>
      </c>
      <c r="B135" s="472" t="s">
        <v>3448</v>
      </c>
      <c r="C135" s="472" t="s">
        <v>3102</v>
      </c>
      <c r="D135" s="472">
        <v>1767.262985599999</v>
      </c>
    </row>
    <row r="136" spans="1:4" x14ac:dyDescent="0.25">
      <c r="A136" s="472" t="s">
        <v>3067</v>
      </c>
      <c r="B136" s="472" t="s">
        <v>3448</v>
      </c>
      <c r="C136" s="472" t="s">
        <v>3101</v>
      </c>
      <c r="D136" s="472">
        <v>1522.1409844000011</v>
      </c>
    </row>
    <row r="137" spans="1:4" x14ac:dyDescent="0.25">
      <c r="A137" s="472" t="s">
        <v>3067</v>
      </c>
      <c r="B137" s="472" t="s">
        <v>3448</v>
      </c>
      <c r="C137" s="472" t="s">
        <v>3104</v>
      </c>
      <c r="D137" s="472">
        <v>2361.0844799399979</v>
      </c>
    </row>
    <row r="138" spans="1:4" x14ac:dyDescent="0.25">
      <c r="A138" s="472" t="s">
        <v>3067</v>
      </c>
      <c r="B138" s="472" t="s">
        <v>3452</v>
      </c>
      <c r="C138" s="472" t="s">
        <v>3103</v>
      </c>
      <c r="D138" s="472">
        <v>162.44680162</v>
      </c>
    </row>
    <row r="139" spans="1:4" x14ac:dyDescent="0.25">
      <c r="A139" s="472" t="s">
        <v>3067</v>
      </c>
      <c r="B139" s="472" t="s">
        <v>3452</v>
      </c>
      <c r="C139" s="472" t="s">
        <v>3100</v>
      </c>
      <c r="D139" s="472">
        <v>289.51799968000006</v>
      </c>
    </row>
    <row r="140" spans="1:4" x14ac:dyDescent="0.25">
      <c r="A140" s="472" t="s">
        <v>3067</v>
      </c>
      <c r="B140" s="472" t="s">
        <v>3452</v>
      </c>
      <c r="C140" s="472" t="s">
        <v>3102</v>
      </c>
      <c r="D140" s="472">
        <v>40.508517219999995</v>
      </c>
    </row>
    <row r="141" spans="1:4" x14ac:dyDescent="0.25">
      <c r="A141" s="472" t="s">
        <v>3067</v>
      </c>
      <c r="B141" s="472" t="s">
        <v>3452</v>
      </c>
      <c r="C141" s="472" t="s">
        <v>3101</v>
      </c>
      <c r="D141" s="472">
        <v>214.20114281999994</v>
      </c>
    </row>
    <row r="142" spans="1:4" x14ac:dyDescent="0.25">
      <c r="A142" s="472" t="s">
        <v>3067</v>
      </c>
      <c r="B142" s="472" t="s">
        <v>3452</v>
      </c>
      <c r="C142" s="472" t="s">
        <v>3104</v>
      </c>
      <c r="D142" s="472">
        <v>89.75785270999998</v>
      </c>
    </row>
    <row r="143" spans="1:4" x14ac:dyDescent="0.25">
      <c r="A143" s="472" t="s">
        <v>3067</v>
      </c>
      <c r="B143" s="472" t="s">
        <v>3442</v>
      </c>
      <c r="C143" s="472" t="s">
        <v>3103</v>
      </c>
      <c r="D143" s="472">
        <v>249.20698886999975</v>
      </c>
    </row>
    <row r="144" spans="1:4" x14ac:dyDescent="0.25">
      <c r="A144" s="472" t="s">
        <v>3067</v>
      </c>
      <c r="B144" s="472" t="s">
        <v>3442</v>
      </c>
      <c r="C144" s="472" t="s">
        <v>3100</v>
      </c>
      <c r="D144" s="472">
        <v>97.618594129999991</v>
      </c>
    </row>
    <row r="145" spans="1:4" x14ac:dyDescent="0.25">
      <c r="A145" s="472" t="s">
        <v>3067</v>
      </c>
      <c r="B145" s="472" t="s">
        <v>3442</v>
      </c>
      <c r="C145" s="472" t="s">
        <v>3102</v>
      </c>
      <c r="D145" s="472">
        <v>101.81936061999998</v>
      </c>
    </row>
    <row r="146" spans="1:4" x14ac:dyDescent="0.25">
      <c r="A146" s="472" t="s">
        <v>3067</v>
      </c>
      <c r="B146" s="472" t="s">
        <v>3442</v>
      </c>
      <c r="C146" s="472" t="s">
        <v>3101</v>
      </c>
      <c r="D146" s="472">
        <v>63.089028719999995</v>
      </c>
    </row>
    <row r="147" spans="1:4" x14ac:dyDescent="0.25">
      <c r="A147" s="472" t="s">
        <v>3067</v>
      </c>
      <c r="B147" s="472" t="s">
        <v>3442</v>
      </c>
      <c r="C147" s="472" t="s">
        <v>3104</v>
      </c>
      <c r="D147" s="472">
        <v>110.37293617999997</v>
      </c>
    </row>
    <row r="148" spans="1:4" x14ac:dyDescent="0.25">
      <c r="A148" s="472" t="s">
        <v>3067</v>
      </c>
      <c r="B148" s="472" t="s">
        <v>3446</v>
      </c>
      <c r="C148" s="472" t="s">
        <v>3103</v>
      </c>
      <c r="D148" s="472">
        <v>3188.6920604200013</v>
      </c>
    </row>
    <row r="149" spans="1:4" x14ac:dyDescent="0.25">
      <c r="A149" s="472" t="s">
        <v>3067</v>
      </c>
      <c r="B149" s="472" t="s">
        <v>3446</v>
      </c>
      <c r="C149" s="472" t="s">
        <v>3100</v>
      </c>
      <c r="D149" s="472">
        <v>4444.1720350199985</v>
      </c>
    </row>
    <row r="150" spans="1:4" x14ac:dyDescent="0.25">
      <c r="A150" s="472" t="s">
        <v>3067</v>
      </c>
      <c r="B150" s="472" t="s">
        <v>3446</v>
      </c>
      <c r="C150" s="472" t="s">
        <v>3102</v>
      </c>
      <c r="D150" s="472">
        <v>1351.6371388</v>
      </c>
    </row>
    <row r="151" spans="1:4" x14ac:dyDescent="0.25">
      <c r="A151" s="472" t="s">
        <v>3067</v>
      </c>
      <c r="B151" s="472" t="s">
        <v>3446</v>
      </c>
      <c r="C151" s="472" t="s">
        <v>3441</v>
      </c>
      <c r="D151" s="472">
        <v>0.46342269000000003</v>
      </c>
    </row>
    <row r="152" spans="1:4" x14ac:dyDescent="0.25">
      <c r="A152" s="472" t="s">
        <v>3067</v>
      </c>
      <c r="B152" s="472" t="s">
        <v>3446</v>
      </c>
      <c r="C152" s="472" t="s">
        <v>3101</v>
      </c>
      <c r="D152" s="472">
        <v>1028.630860419999</v>
      </c>
    </row>
    <row r="153" spans="1:4" x14ac:dyDescent="0.25">
      <c r="A153" s="472" t="s">
        <v>3067</v>
      </c>
      <c r="B153" s="472" t="s">
        <v>3446</v>
      </c>
      <c r="C153" s="472" t="s">
        <v>3104</v>
      </c>
      <c r="D153" s="472">
        <v>2665.0478402299927</v>
      </c>
    </row>
    <row r="154" spans="1:4" x14ac:dyDescent="0.25">
      <c r="A154" s="472" t="s">
        <v>3067</v>
      </c>
      <c r="B154" s="472" t="s">
        <v>3446</v>
      </c>
      <c r="C154" s="472" t="s">
        <v>3441</v>
      </c>
      <c r="D154" s="472">
        <v>14.138295680000001</v>
      </c>
    </row>
    <row r="155" spans="1:4" x14ac:dyDescent="0.25">
      <c r="A155" s="472" t="s">
        <v>3067</v>
      </c>
      <c r="B155" s="472" t="s">
        <v>3451</v>
      </c>
      <c r="C155" s="472" t="s">
        <v>3103</v>
      </c>
      <c r="D155" s="472">
        <v>728.39727868</v>
      </c>
    </row>
    <row r="156" spans="1:4" x14ac:dyDescent="0.25">
      <c r="A156" s="472" t="s">
        <v>3067</v>
      </c>
      <c r="B156" s="472" t="s">
        <v>3451</v>
      </c>
      <c r="C156" s="472" t="s">
        <v>3100</v>
      </c>
      <c r="D156" s="472">
        <v>1269.555213039999</v>
      </c>
    </row>
    <row r="157" spans="1:4" x14ac:dyDescent="0.25">
      <c r="A157" s="472" t="s">
        <v>3067</v>
      </c>
      <c r="B157" s="472" t="s">
        <v>3451</v>
      </c>
      <c r="C157" s="472" t="s">
        <v>3102</v>
      </c>
      <c r="D157" s="472">
        <v>149.49256628999998</v>
      </c>
    </row>
    <row r="158" spans="1:4" x14ac:dyDescent="0.25">
      <c r="A158" s="472" t="s">
        <v>3067</v>
      </c>
      <c r="B158" s="472" t="s">
        <v>3451</v>
      </c>
      <c r="C158" s="472" t="s">
        <v>3101</v>
      </c>
      <c r="D158" s="472">
        <v>339.41376016999999</v>
      </c>
    </row>
    <row r="159" spans="1:4" x14ac:dyDescent="0.25">
      <c r="A159" s="472" t="s">
        <v>3067</v>
      </c>
      <c r="B159" s="472" t="s">
        <v>3451</v>
      </c>
      <c r="C159" s="472" t="s">
        <v>3104</v>
      </c>
      <c r="D159" s="472">
        <v>472.12645631999987</v>
      </c>
    </row>
    <row r="160" spans="1:4" x14ac:dyDescent="0.25">
      <c r="A160" s="472" t="s">
        <v>3067</v>
      </c>
      <c r="B160" s="472" t="s">
        <v>3444</v>
      </c>
      <c r="C160" s="472" t="s">
        <v>3103</v>
      </c>
      <c r="D160" s="472">
        <v>19.86082369</v>
      </c>
    </row>
    <row r="161" spans="1:4" x14ac:dyDescent="0.25">
      <c r="A161" s="472" t="s">
        <v>3067</v>
      </c>
      <c r="B161" s="472" t="s">
        <v>3444</v>
      </c>
      <c r="C161" s="472" t="s">
        <v>3100</v>
      </c>
      <c r="D161" s="472">
        <v>12.218987139999999</v>
      </c>
    </row>
    <row r="162" spans="1:4" x14ac:dyDescent="0.25">
      <c r="A162" s="472" t="s">
        <v>3067</v>
      </c>
      <c r="B162" s="472" t="s">
        <v>3444</v>
      </c>
      <c r="C162" s="472" t="s">
        <v>3102</v>
      </c>
      <c r="D162" s="472">
        <v>39.265844379999997</v>
      </c>
    </row>
    <row r="163" spans="1:4" x14ac:dyDescent="0.25">
      <c r="A163" s="472" t="s">
        <v>3068</v>
      </c>
      <c r="B163" s="472" t="s">
        <v>3449</v>
      </c>
      <c r="C163" s="472" t="s">
        <v>3103</v>
      </c>
      <c r="D163" s="472">
        <v>15711.843476939946</v>
      </c>
    </row>
    <row r="164" spans="1:4" x14ac:dyDescent="0.25">
      <c r="A164" s="472" t="s">
        <v>3068</v>
      </c>
      <c r="B164" s="472" t="s">
        <v>3449</v>
      </c>
      <c r="C164" s="472" t="s">
        <v>3100</v>
      </c>
      <c r="D164" s="472">
        <v>841.61503667000034</v>
      </c>
    </row>
    <row r="165" spans="1:4" x14ac:dyDescent="0.25">
      <c r="A165" s="472" t="s">
        <v>3068</v>
      </c>
      <c r="B165" s="472" t="s">
        <v>3449</v>
      </c>
      <c r="C165" s="472" t="s">
        <v>3102</v>
      </c>
      <c r="D165" s="472">
        <v>13564.725253329998</v>
      </c>
    </row>
    <row r="166" spans="1:4" x14ac:dyDescent="0.25">
      <c r="A166" s="472" t="s">
        <v>3068</v>
      </c>
      <c r="B166" s="472" t="s">
        <v>3449</v>
      </c>
      <c r="C166" s="472" t="s">
        <v>3101</v>
      </c>
      <c r="D166" s="472">
        <v>9561.8377777899859</v>
      </c>
    </row>
    <row r="167" spans="1:4" x14ac:dyDescent="0.25">
      <c r="A167" s="472" t="s">
        <v>3068</v>
      </c>
      <c r="B167" s="472" t="s">
        <v>3449</v>
      </c>
      <c r="C167" s="472" t="s">
        <v>3104</v>
      </c>
      <c r="D167" s="472">
        <v>13242.336654359982</v>
      </c>
    </row>
    <row r="168" spans="1:4" x14ac:dyDescent="0.25">
      <c r="A168" s="472" t="s">
        <v>3068</v>
      </c>
      <c r="B168" s="472" t="s">
        <v>3449</v>
      </c>
      <c r="C168" s="472" t="s">
        <v>3441</v>
      </c>
      <c r="D168" s="472">
        <v>32.139917879999999</v>
      </c>
    </row>
    <row r="169" spans="1:4" x14ac:dyDescent="0.25">
      <c r="A169" s="472" t="s">
        <v>3068</v>
      </c>
      <c r="B169" s="472" t="s">
        <v>3445</v>
      </c>
      <c r="C169" s="472" t="s">
        <v>3103</v>
      </c>
      <c r="D169" s="472">
        <v>1575.5469368900006</v>
      </c>
    </row>
    <row r="170" spans="1:4" x14ac:dyDescent="0.25">
      <c r="A170" s="472" t="s">
        <v>3068</v>
      </c>
      <c r="B170" s="472" t="s">
        <v>3445</v>
      </c>
      <c r="C170" s="472" t="s">
        <v>3100</v>
      </c>
      <c r="D170" s="472">
        <v>4417.4619480199917</v>
      </c>
    </row>
    <row r="171" spans="1:4" x14ac:dyDescent="0.25">
      <c r="A171" s="472" t="s">
        <v>3068</v>
      </c>
      <c r="B171" s="472" t="s">
        <v>3445</v>
      </c>
      <c r="C171" s="472" t="s">
        <v>3102</v>
      </c>
      <c r="D171" s="472">
        <v>1467.63966987</v>
      </c>
    </row>
    <row r="172" spans="1:4" x14ac:dyDescent="0.25">
      <c r="A172" s="472" t="s">
        <v>3068</v>
      </c>
      <c r="B172" s="472" t="s">
        <v>3445</v>
      </c>
      <c r="C172" s="472" t="s">
        <v>3101</v>
      </c>
      <c r="D172" s="472">
        <v>1200.2270972200015</v>
      </c>
    </row>
    <row r="173" spans="1:4" x14ac:dyDescent="0.25">
      <c r="A173" s="472" t="s">
        <v>3068</v>
      </c>
      <c r="B173" s="472" t="s">
        <v>3445</v>
      </c>
      <c r="C173" s="472" t="s">
        <v>3104</v>
      </c>
      <c r="D173" s="472">
        <v>1368.4056236399988</v>
      </c>
    </row>
    <row r="174" spans="1:4" x14ac:dyDescent="0.25">
      <c r="A174" s="472" t="s">
        <v>3068</v>
      </c>
      <c r="B174" s="472" t="s">
        <v>3443</v>
      </c>
      <c r="C174" s="472" t="s">
        <v>3103</v>
      </c>
      <c r="D174" s="472">
        <v>6831.4385767400072</v>
      </c>
    </row>
    <row r="175" spans="1:4" x14ac:dyDescent="0.25">
      <c r="A175" s="472" t="s">
        <v>3068</v>
      </c>
      <c r="B175" s="472" t="s">
        <v>3443</v>
      </c>
      <c r="C175" s="472" t="s">
        <v>3100</v>
      </c>
      <c r="D175" s="472">
        <v>5793.3537565299976</v>
      </c>
    </row>
    <row r="176" spans="1:4" x14ac:dyDescent="0.25">
      <c r="A176" s="472" t="s">
        <v>3068</v>
      </c>
      <c r="B176" s="472" t="s">
        <v>3443</v>
      </c>
      <c r="C176" s="472" t="s">
        <v>3102</v>
      </c>
      <c r="D176" s="472">
        <v>5865.0747623299958</v>
      </c>
    </row>
    <row r="177" spans="1:4" x14ac:dyDescent="0.25">
      <c r="A177" s="472" t="s">
        <v>3068</v>
      </c>
      <c r="B177" s="472" t="s">
        <v>3443</v>
      </c>
      <c r="C177" s="472" t="s">
        <v>3101</v>
      </c>
      <c r="D177" s="472">
        <v>5474.5947404300041</v>
      </c>
    </row>
    <row r="178" spans="1:4" x14ac:dyDescent="0.25">
      <c r="A178" s="472" t="s">
        <v>3068</v>
      </c>
      <c r="B178" s="472" t="s">
        <v>3443</v>
      </c>
      <c r="C178" s="472" t="s">
        <v>3104</v>
      </c>
      <c r="D178" s="472">
        <v>6195.0637916999804</v>
      </c>
    </row>
    <row r="179" spans="1:4" x14ac:dyDescent="0.25">
      <c r="A179" s="472" t="s">
        <v>3068</v>
      </c>
      <c r="B179" s="472" t="s">
        <v>3443</v>
      </c>
      <c r="C179" s="472" t="s">
        <v>3441</v>
      </c>
      <c r="D179" s="472">
        <v>11.311641420000001</v>
      </c>
    </row>
    <row r="180" spans="1:4" x14ac:dyDescent="0.25">
      <c r="A180" s="472" t="s">
        <v>3068</v>
      </c>
      <c r="B180" s="472" t="s">
        <v>3447</v>
      </c>
      <c r="C180" s="472" t="s">
        <v>3103</v>
      </c>
      <c r="D180" s="472">
        <v>5931.5745172099942</v>
      </c>
    </row>
    <row r="181" spans="1:4" x14ac:dyDescent="0.25">
      <c r="A181" s="472" t="s">
        <v>3068</v>
      </c>
      <c r="B181" s="472" t="s">
        <v>3447</v>
      </c>
      <c r="C181" s="472" t="s">
        <v>3100</v>
      </c>
      <c r="D181" s="472">
        <v>2833.4308188299979</v>
      </c>
    </row>
    <row r="182" spans="1:4" x14ac:dyDescent="0.25">
      <c r="A182" s="472" t="s">
        <v>3068</v>
      </c>
      <c r="B182" s="472" t="s">
        <v>3447</v>
      </c>
      <c r="C182" s="472" t="s">
        <v>3102</v>
      </c>
      <c r="D182" s="472">
        <v>961.9769087300001</v>
      </c>
    </row>
    <row r="183" spans="1:4" x14ac:dyDescent="0.25">
      <c r="A183" s="472" t="s">
        <v>3068</v>
      </c>
      <c r="B183" s="472" t="s">
        <v>3447</v>
      </c>
      <c r="C183" s="472" t="s">
        <v>3101</v>
      </c>
      <c r="D183" s="472">
        <v>851.29480118999982</v>
      </c>
    </row>
    <row r="184" spans="1:4" x14ac:dyDescent="0.25">
      <c r="A184" s="472" t="s">
        <v>3068</v>
      </c>
      <c r="B184" s="472" t="s">
        <v>3447</v>
      </c>
      <c r="C184" s="472" t="s">
        <v>3104</v>
      </c>
      <c r="D184" s="472">
        <v>3488.3090239999965</v>
      </c>
    </row>
    <row r="185" spans="1:4" x14ac:dyDescent="0.25">
      <c r="A185" s="472" t="s">
        <v>3068</v>
      </c>
      <c r="B185" s="472" t="s">
        <v>3447</v>
      </c>
      <c r="C185" s="472" t="s">
        <v>3441</v>
      </c>
      <c r="D185" s="472">
        <v>3561.702291959999</v>
      </c>
    </row>
    <row r="186" spans="1:4" x14ac:dyDescent="0.25">
      <c r="A186" s="472" t="s">
        <v>3068</v>
      </c>
      <c r="B186" s="472" t="s">
        <v>3448</v>
      </c>
      <c r="C186" s="472" t="s">
        <v>3103</v>
      </c>
      <c r="D186" s="472">
        <v>13265.57792938998</v>
      </c>
    </row>
    <row r="187" spans="1:4" x14ac:dyDescent="0.25">
      <c r="A187" s="472" t="s">
        <v>3068</v>
      </c>
      <c r="B187" s="472" t="s">
        <v>3448</v>
      </c>
      <c r="C187" s="472" t="s">
        <v>3100</v>
      </c>
      <c r="D187" s="472">
        <v>36924.193905099972</v>
      </c>
    </row>
    <row r="188" spans="1:4" x14ac:dyDescent="0.25">
      <c r="A188" s="472" t="s">
        <v>3068</v>
      </c>
      <c r="B188" s="472" t="s">
        <v>3448</v>
      </c>
      <c r="C188" s="472" t="s">
        <v>3102</v>
      </c>
      <c r="D188" s="472">
        <v>7888.3662943200052</v>
      </c>
    </row>
    <row r="189" spans="1:4" x14ac:dyDescent="0.25">
      <c r="A189" s="472" t="s">
        <v>3068</v>
      </c>
      <c r="B189" s="472" t="s">
        <v>3448</v>
      </c>
      <c r="C189" s="472" t="s">
        <v>3101</v>
      </c>
      <c r="D189" s="472">
        <v>7969.1436541399871</v>
      </c>
    </row>
    <row r="190" spans="1:4" x14ac:dyDescent="0.25">
      <c r="A190" s="472" t="s">
        <v>3068</v>
      </c>
      <c r="B190" s="472" t="s">
        <v>3448</v>
      </c>
      <c r="C190" s="472" t="s">
        <v>3104</v>
      </c>
      <c r="D190" s="472">
        <v>8678.5844253299874</v>
      </c>
    </row>
    <row r="191" spans="1:4" x14ac:dyDescent="0.25">
      <c r="A191" s="472" t="s">
        <v>3068</v>
      </c>
      <c r="B191" s="472" t="s">
        <v>3448</v>
      </c>
      <c r="C191" s="472" t="s">
        <v>3441</v>
      </c>
      <c r="D191" s="472">
        <v>28268.635628480013</v>
      </c>
    </row>
    <row r="192" spans="1:4" x14ac:dyDescent="0.25">
      <c r="A192" s="472" t="s">
        <v>3068</v>
      </c>
      <c r="B192" s="472" t="s">
        <v>3452</v>
      </c>
      <c r="C192" s="472" t="s">
        <v>3103</v>
      </c>
      <c r="D192" s="472">
        <v>1693.7558231900002</v>
      </c>
    </row>
    <row r="193" spans="1:4" x14ac:dyDescent="0.25">
      <c r="A193" s="472" t="s">
        <v>3068</v>
      </c>
      <c r="B193" s="472" t="s">
        <v>3452</v>
      </c>
      <c r="C193" s="472" t="s">
        <v>3100</v>
      </c>
      <c r="D193" s="472">
        <v>1917.4125277799985</v>
      </c>
    </row>
    <row r="194" spans="1:4" x14ac:dyDescent="0.25">
      <c r="A194" s="472" t="s">
        <v>3068</v>
      </c>
      <c r="B194" s="472" t="s">
        <v>3452</v>
      </c>
      <c r="C194" s="472" t="s">
        <v>3102</v>
      </c>
      <c r="D194" s="472">
        <v>320.81687374000006</v>
      </c>
    </row>
    <row r="195" spans="1:4" x14ac:dyDescent="0.25">
      <c r="A195" s="472" t="s">
        <v>3068</v>
      </c>
      <c r="B195" s="472" t="s">
        <v>3452</v>
      </c>
      <c r="C195" s="472" t="s">
        <v>3101</v>
      </c>
      <c r="D195" s="472">
        <v>1711.1769343899998</v>
      </c>
    </row>
    <row r="196" spans="1:4" x14ac:dyDescent="0.25">
      <c r="A196" s="472" t="s">
        <v>3068</v>
      </c>
      <c r="B196" s="472" t="s">
        <v>3452</v>
      </c>
      <c r="C196" s="472" t="s">
        <v>3104</v>
      </c>
      <c r="D196" s="472">
        <v>1789.1246389800001</v>
      </c>
    </row>
    <row r="197" spans="1:4" x14ac:dyDescent="0.25">
      <c r="A197" s="472" t="s">
        <v>3068</v>
      </c>
      <c r="B197" s="472" t="s">
        <v>3452</v>
      </c>
      <c r="C197" s="472" t="s">
        <v>3441</v>
      </c>
      <c r="D197" s="472">
        <v>314.07935624999999</v>
      </c>
    </row>
    <row r="198" spans="1:4" x14ac:dyDescent="0.25">
      <c r="A198" s="472" t="s">
        <v>3068</v>
      </c>
      <c r="B198" s="472" t="s">
        <v>3442</v>
      </c>
      <c r="C198" s="472" t="s">
        <v>3103</v>
      </c>
      <c r="D198" s="472">
        <v>110143.98575071018</v>
      </c>
    </row>
    <row r="199" spans="1:4" x14ac:dyDescent="0.25">
      <c r="A199" s="472" t="s">
        <v>3068</v>
      </c>
      <c r="B199" s="472" t="s">
        <v>3442</v>
      </c>
      <c r="C199" s="472" t="s">
        <v>3100</v>
      </c>
      <c r="D199" s="472">
        <v>154914.67699290923</v>
      </c>
    </row>
    <row r="200" spans="1:4" x14ac:dyDescent="0.25">
      <c r="A200" s="472" t="s">
        <v>3068</v>
      </c>
      <c r="B200" s="472" t="s">
        <v>3442</v>
      </c>
      <c r="C200" s="472" t="s">
        <v>3102</v>
      </c>
      <c r="D200" s="472">
        <v>52435.803209149715</v>
      </c>
    </row>
    <row r="201" spans="1:4" x14ac:dyDescent="0.25">
      <c r="A201" s="472" t="s">
        <v>3068</v>
      </c>
      <c r="B201" s="472" t="s">
        <v>3442</v>
      </c>
      <c r="C201" s="472" t="s">
        <v>3441</v>
      </c>
      <c r="D201" s="472">
        <v>9.8206278199999986</v>
      </c>
    </row>
    <row r="202" spans="1:4" x14ac:dyDescent="0.25">
      <c r="A202" s="472" t="s">
        <v>3068</v>
      </c>
      <c r="B202" s="472" t="s">
        <v>3442</v>
      </c>
      <c r="C202" s="472" t="s">
        <v>3101</v>
      </c>
      <c r="D202" s="472">
        <v>49632.828735270057</v>
      </c>
    </row>
    <row r="203" spans="1:4" x14ac:dyDescent="0.25">
      <c r="A203" s="472" t="s">
        <v>3068</v>
      </c>
      <c r="B203" s="472" t="s">
        <v>3442</v>
      </c>
      <c r="C203" s="472" t="s">
        <v>3104</v>
      </c>
      <c r="D203" s="472">
        <v>82807.038554679151</v>
      </c>
    </row>
    <row r="204" spans="1:4" x14ac:dyDescent="0.25">
      <c r="A204" s="472" t="s">
        <v>3068</v>
      </c>
      <c r="B204" s="472" t="s">
        <v>3442</v>
      </c>
      <c r="C204" s="472" t="s">
        <v>3441</v>
      </c>
      <c r="D204" s="472">
        <v>7176.1312564399786</v>
      </c>
    </row>
    <row r="205" spans="1:4" x14ac:dyDescent="0.25">
      <c r="A205" s="472" t="s">
        <v>3068</v>
      </c>
      <c r="B205" s="472" t="s">
        <v>3446</v>
      </c>
      <c r="C205" s="472" t="s">
        <v>3103</v>
      </c>
      <c r="D205" s="472">
        <v>24838.362628849998</v>
      </c>
    </row>
    <row r="206" spans="1:4" x14ac:dyDescent="0.25">
      <c r="A206" s="472" t="s">
        <v>3068</v>
      </c>
      <c r="B206" s="472" t="s">
        <v>3446</v>
      </c>
      <c r="C206" s="472" t="s">
        <v>3100</v>
      </c>
      <c r="D206" s="472">
        <v>46899.803206570112</v>
      </c>
    </row>
    <row r="207" spans="1:4" x14ac:dyDescent="0.25">
      <c r="A207" s="472" t="s">
        <v>3068</v>
      </c>
      <c r="B207" s="472" t="s">
        <v>3446</v>
      </c>
      <c r="C207" s="472" t="s">
        <v>3102</v>
      </c>
      <c r="D207" s="472">
        <v>7781.3813513599971</v>
      </c>
    </row>
    <row r="208" spans="1:4" x14ac:dyDescent="0.25">
      <c r="A208" s="472" t="s">
        <v>3068</v>
      </c>
      <c r="B208" s="472" t="s">
        <v>3446</v>
      </c>
      <c r="C208" s="472" t="s">
        <v>3441</v>
      </c>
      <c r="D208" s="472">
        <v>135.44871691000003</v>
      </c>
    </row>
    <row r="209" spans="1:4" x14ac:dyDescent="0.25">
      <c r="A209" s="472" t="s">
        <v>3068</v>
      </c>
      <c r="B209" s="472" t="s">
        <v>3446</v>
      </c>
      <c r="C209" s="472" t="s">
        <v>3101</v>
      </c>
      <c r="D209" s="472">
        <v>7640.5753473399882</v>
      </c>
    </row>
    <row r="210" spans="1:4" x14ac:dyDescent="0.25">
      <c r="A210" s="472" t="s">
        <v>3068</v>
      </c>
      <c r="B210" s="472" t="s">
        <v>3446</v>
      </c>
      <c r="C210" s="472" t="s">
        <v>3104</v>
      </c>
      <c r="D210" s="472">
        <v>14344.195753490012</v>
      </c>
    </row>
    <row r="211" spans="1:4" x14ac:dyDescent="0.25">
      <c r="A211" s="472" t="s">
        <v>3068</v>
      </c>
      <c r="B211" s="472" t="s">
        <v>3446</v>
      </c>
      <c r="C211" s="472" t="s">
        <v>3441</v>
      </c>
      <c r="D211" s="472">
        <v>26770.113866590014</v>
      </c>
    </row>
    <row r="212" spans="1:4" x14ac:dyDescent="0.25">
      <c r="A212" s="472" t="s">
        <v>3068</v>
      </c>
      <c r="B212" s="472" t="s">
        <v>3451</v>
      </c>
      <c r="C212" s="472" t="s">
        <v>3103</v>
      </c>
      <c r="D212" s="472">
        <v>1096.1925203700002</v>
      </c>
    </row>
    <row r="213" spans="1:4" x14ac:dyDescent="0.25">
      <c r="A213" s="472" t="s">
        <v>3068</v>
      </c>
      <c r="B213" s="472" t="s">
        <v>3451</v>
      </c>
      <c r="C213" s="472" t="s">
        <v>3100</v>
      </c>
      <c r="D213" s="472">
        <v>2964.8800835099987</v>
      </c>
    </row>
    <row r="214" spans="1:4" x14ac:dyDescent="0.25">
      <c r="A214" s="472" t="s">
        <v>3068</v>
      </c>
      <c r="B214" s="472" t="s">
        <v>3451</v>
      </c>
      <c r="C214" s="472" t="s">
        <v>3102</v>
      </c>
      <c r="D214" s="472">
        <v>213.02873541</v>
      </c>
    </row>
    <row r="215" spans="1:4" x14ac:dyDescent="0.25">
      <c r="A215" s="472" t="s">
        <v>3068</v>
      </c>
      <c r="B215" s="472" t="s">
        <v>3451</v>
      </c>
      <c r="C215" s="472" t="s">
        <v>3441</v>
      </c>
      <c r="D215" s="472">
        <v>124.24637890999999</v>
      </c>
    </row>
    <row r="216" spans="1:4" x14ac:dyDescent="0.25">
      <c r="A216" s="472" t="s">
        <v>3068</v>
      </c>
      <c r="B216" s="472" t="s">
        <v>3451</v>
      </c>
      <c r="C216" s="472" t="s">
        <v>3101</v>
      </c>
      <c r="D216" s="472">
        <v>291.40667603000003</v>
      </c>
    </row>
    <row r="217" spans="1:4" x14ac:dyDescent="0.25">
      <c r="A217" s="472" t="s">
        <v>3068</v>
      </c>
      <c r="B217" s="472" t="s">
        <v>3451</v>
      </c>
      <c r="C217" s="472" t="s">
        <v>3104</v>
      </c>
      <c r="D217" s="472">
        <v>482.35778835999952</v>
      </c>
    </row>
    <row r="218" spans="1:4" x14ac:dyDescent="0.25">
      <c r="A218" s="472" t="s">
        <v>3068</v>
      </c>
      <c r="B218" s="472" t="s">
        <v>3444</v>
      </c>
      <c r="C218" s="472" t="s">
        <v>3103</v>
      </c>
      <c r="D218" s="472">
        <v>974.54063724000014</v>
      </c>
    </row>
    <row r="219" spans="1:4" x14ac:dyDescent="0.25">
      <c r="A219" s="472" t="s">
        <v>3068</v>
      </c>
      <c r="B219" s="472" t="s">
        <v>3444</v>
      </c>
      <c r="C219" s="472" t="s">
        <v>3100</v>
      </c>
      <c r="D219" s="472">
        <v>421.93132400000019</v>
      </c>
    </row>
    <row r="220" spans="1:4" x14ac:dyDescent="0.25">
      <c r="A220" s="472" t="s">
        <v>3068</v>
      </c>
      <c r="B220" s="472" t="s">
        <v>3444</v>
      </c>
      <c r="C220" s="472" t="s">
        <v>3102</v>
      </c>
      <c r="D220" s="472">
        <v>451.75971142999998</v>
      </c>
    </row>
    <row r="221" spans="1:4" x14ac:dyDescent="0.25">
      <c r="A221" s="472" t="s">
        <v>3068</v>
      </c>
      <c r="B221" s="472" t="s">
        <v>3444</v>
      </c>
      <c r="C221" s="472" t="s">
        <v>3101</v>
      </c>
      <c r="D221" s="472">
        <v>272.7044099200001</v>
      </c>
    </row>
    <row r="222" spans="1:4" x14ac:dyDescent="0.25">
      <c r="A222" s="472" t="s">
        <v>3068</v>
      </c>
      <c r="B222" s="472" t="s">
        <v>3444</v>
      </c>
      <c r="C222" s="472" t="s">
        <v>3104</v>
      </c>
      <c r="D222" s="472">
        <v>639.44312381000032</v>
      </c>
    </row>
    <row r="223" spans="1:4" x14ac:dyDescent="0.25">
      <c r="A223" s="472" t="s">
        <v>3069</v>
      </c>
      <c r="B223" s="472" t="s">
        <v>3449</v>
      </c>
      <c r="C223" s="472" t="s">
        <v>3103</v>
      </c>
      <c r="D223" s="472">
        <v>53.626969119999991</v>
      </c>
    </row>
    <row r="224" spans="1:4" x14ac:dyDescent="0.25">
      <c r="A224" s="472" t="s">
        <v>3069</v>
      </c>
      <c r="B224" s="472" t="s">
        <v>3449</v>
      </c>
      <c r="C224" s="472" t="s">
        <v>3100</v>
      </c>
      <c r="D224" s="472">
        <v>3.8603103499999998</v>
      </c>
    </row>
    <row r="225" spans="1:4" x14ac:dyDescent="0.25">
      <c r="A225" s="472" t="s">
        <v>3069</v>
      </c>
      <c r="B225" s="472" t="s">
        <v>3449</v>
      </c>
      <c r="C225" s="472" t="s">
        <v>3102</v>
      </c>
      <c r="D225" s="472">
        <v>57.705492710000001</v>
      </c>
    </row>
    <row r="226" spans="1:4" x14ac:dyDescent="0.25">
      <c r="A226" s="472" t="s">
        <v>3069</v>
      </c>
      <c r="B226" s="472" t="s">
        <v>3449</v>
      </c>
      <c r="C226" s="472" t="s">
        <v>3101</v>
      </c>
      <c r="D226" s="472">
        <v>9.1385266400000003</v>
      </c>
    </row>
    <row r="227" spans="1:4" x14ac:dyDescent="0.25">
      <c r="A227" s="472" t="s">
        <v>3069</v>
      </c>
      <c r="B227" s="472" t="s">
        <v>3449</v>
      </c>
      <c r="C227" s="472" t="s">
        <v>3104</v>
      </c>
      <c r="D227" s="472">
        <v>53.966963580000012</v>
      </c>
    </row>
    <row r="228" spans="1:4" x14ac:dyDescent="0.25">
      <c r="A228" s="472" t="s">
        <v>3069</v>
      </c>
      <c r="B228" s="472" t="s">
        <v>3445</v>
      </c>
      <c r="C228" s="472" t="s">
        <v>3103</v>
      </c>
      <c r="D228" s="472">
        <v>249.49157806000008</v>
      </c>
    </row>
    <row r="229" spans="1:4" x14ac:dyDescent="0.25">
      <c r="A229" s="472" t="s">
        <v>3069</v>
      </c>
      <c r="B229" s="472" t="s">
        <v>3445</v>
      </c>
      <c r="C229" s="472" t="s">
        <v>3100</v>
      </c>
      <c r="D229" s="472">
        <v>110.64271470999999</v>
      </c>
    </row>
    <row r="230" spans="1:4" x14ac:dyDescent="0.25">
      <c r="A230" s="472" t="s">
        <v>3069</v>
      </c>
      <c r="B230" s="472" t="s">
        <v>3445</v>
      </c>
      <c r="C230" s="472" t="s">
        <v>3102</v>
      </c>
      <c r="D230" s="472">
        <v>126.36048615</v>
      </c>
    </row>
    <row r="231" spans="1:4" x14ac:dyDescent="0.25">
      <c r="A231" s="472" t="s">
        <v>3069</v>
      </c>
      <c r="B231" s="472" t="s">
        <v>3445</v>
      </c>
      <c r="C231" s="472" t="s">
        <v>3101</v>
      </c>
      <c r="D231" s="472">
        <v>291.12068331999996</v>
      </c>
    </row>
    <row r="232" spans="1:4" x14ac:dyDescent="0.25">
      <c r="A232" s="472" t="s">
        <v>3069</v>
      </c>
      <c r="B232" s="472" t="s">
        <v>3445</v>
      </c>
      <c r="C232" s="472" t="s">
        <v>3104</v>
      </c>
      <c r="D232" s="472">
        <v>176.34542699000011</v>
      </c>
    </row>
    <row r="233" spans="1:4" x14ac:dyDescent="0.25">
      <c r="A233" s="472" t="s">
        <v>3069</v>
      </c>
      <c r="B233" s="472" t="s">
        <v>3443</v>
      </c>
      <c r="C233" s="472" t="s">
        <v>3103</v>
      </c>
      <c r="D233" s="472">
        <v>0.33574788999999999</v>
      </c>
    </row>
    <row r="234" spans="1:4" x14ac:dyDescent="0.25">
      <c r="A234" s="472" t="s">
        <v>3069</v>
      </c>
      <c r="B234" s="472" t="s">
        <v>3443</v>
      </c>
      <c r="C234" s="472" t="s">
        <v>3100</v>
      </c>
      <c r="D234" s="472">
        <v>0.88803674999999993</v>
      </c>
    </row>
    <row r="235" spans="1:4" x14ac:dyDescent="0.25">
      <c r="A235" s="472" t="s">
        <v>3069</v>
      </c>
      <c r="B235" s="472" t="s">
        <v>3443</v>
      </c>
      <c r="C235" s="472" t="s">
        <v>3102</v>
      </c>
      <c r="D235" s="472">
        <v>0.59690971000000004</v>
      </c>
    </row>
    <row r="236" spans="1:4" x14ac:dyDescent="0.25">
      <c r="A236" s="472" t="s">
        <v>3069</v>
      </c>
      <c r="B236" s="472" t="s">
        <v>3443</v>
      </c>
      <c r="C236" s="472" t="s">
        <v>3101</v>
      </c>
      <c r="D236" s="472">
        <v>0.92599752999999996</v>
      </c>
    </row>
    <row r="237" spans="1:4" x14ac:dyDescent="0.25">
      <c r="A237" s="472" t="s">
        <v>3069</v>
      </c>
      <c r="B237" s="472" t="s">
        <v>3443</v>
      </c>
      <c r="C237" s="472" t="s">
        <v>3104</v>
      </c>
      <c r="D237" s="472">
        <v>0.54337342</v>
      </c>
    </row>
    <row r="238" spans="1:4" x14ac:dyDescent="0.25">
      <c r="A238" s="472" t="s">
        <v>3069</v>
      </c>
      <c r="B238" s="472" t="s">
        <v>3447</v>
      </c>
      <c r="C238" s="472" t="s">
        <v>3103</v>
      </c>
      <c r="D238" s="472">
        <v>60.731103189999999</v>
      </c>
    </row>
    <row r="239" spans="1:4" x14ac:dyDescent="0.25">
      <c r="A239" s="472" t="s">
        <v>3069</v>
      </c>
      <c r="B239" s="472" t="s">
        <v>3447</v>
      </c>
      <c r="C239" s="472" t="s">
        <v>3100</v>
      </c>
      <c r="D239" s="472">
        <v>1.8748666099999998</v>
      </c>
    </row>
    <row r="240" spans="1:4" x14ac:dyDescent="0.25">
      <c r="A240" s="472" t="s">
        <v>3069</v>
      </c>
      <c r="B240" s="472" t="s">
        <v>3447</v>
      </c>
      <c r="C240" s="472" t="s">
        <v>3102</v>
      </c>
      <c r="D240" s="472">
        <v>3.44250597</v>
      </c>
    </row>
    <row r="241" spans="1:4" x14ac:dyDescent="0.25">
      <c r="A241" s="472" t="s">
        <v>3069</v>
      </c>
      <c r="B241" s="472" t="s">
        <v>3447</v>
      </c>
      <c r="C241" s="472" t="s">
        <v>3101</v>
      </c>
      <c r="D241" s="472">
        <v>1.92389375</v>
      </c>
    </row>
    <row r="242" spans="1:4" x14ac:dyDescent="0.25">
      <c r="A242" s="472" t="s">
        <v>3069</v>
      </c>
      <c r="B242" s="472" t="s">
        <v>3447</v>
      </c>
      <c r="C242" s="472" t="s">
        <v>3104</v>
      </c>
      <c r="D242" s="472">
        <v>1.4757982999999999</v>
      </c>
    </row>
    <row r="243" spans="1:4" x14ac:dyDescent="0.25">
      <c r="A243" s="472" t="s">
        <v>3069</v>
      </c>
      <c r="B243" s="472" t="s">
        <v>3448</v>
      </c>
      <c r="C243" s="472" t="s">
        <v>3103</v>
      </c>
      <c r="D243" s="472">
        <v>194.8835544400001</v>
      </c>
    </row>
    <row r="244" spans="1:4" x14ac:dyDescent="0.25">
      <c r="A244" s="472" t="s">
        <v>3069</v>
      </c>
      <c r="B244" s="472" t="s">
        <v>3448</v>
      </c>
      <c r="C244" s="472" t="s">
        <v>3100</v>
      </c>
      <c r="D244" s="472">
        <v>341.17069852999998</v>
      </c>
    </row>
    <row r="245" spans="1:4" x14ac:dyDescent="0.25">
      <c r="A245" s="472" t="s">
        <v>3069</v>
      </c>
      <c r="B245" s="472" t="s">
        <v>3448</v>
      </c>
      <c r="C245" s="472" t="s">
        <v>3102</v>
      </c>
      <c r="D245" s="472">
        <v>49.757847100000006</v>
      </c>
    </row>
    <row r="246" spans="1:4" x14ac:dyDescent="0.25">
      <c r="A246" s="472" t="s">
        <v>3069</v>
      </c>
      <c r="B246" s="472" t="s">
        <v>3448</v>
      </c>
      <c r="C246" s="472" t="s">
        <v>3101</v>
      </c>
      <c r="D246" s="472">
        <v>44.510612789999989</v>
      </c>
    </row>
    <row r="247" spans="1:4" x14ac:dyDescent="0.25">
      <c r="A247" s="472" t="s">
        <v>3069</v>
      </c>
      <c r="B247" s="472" t="s">
        <v>3448</v>
      </c>
      <c r="C247" s="472" t="s">
        <v>3104</v>
      </c>
      <c r="D247" s="472">
        <v>34.295160209999999</v>
      </c>
    </row>
    <row r="248" spans="1:4" x14ac:dyDescent="0.25">
      <c r="A248" s="472" t="s">
        <v>3069</v>
      </c>
      <c r="B248" s="472" t="s">
        <v>3452</v>
      </c>
      <c r="C248" s="472" t="s">
        <v>3100</v>
      </c>
      <c r="D248" s="472">
        <v>1.61809863</v>
      </c>
    </row>
    <row r="249" spans="1:4" x14ac:dyDescent="0.25">
      <c r="A249" s="472" t="s">
        <v>3069</v>
      </c>
      <c r="B249" s="472" t="s">
        <v>3442</v>
      </c>
      <c r="C249" s="472" t="s">
        <v>3103</v>
      </c>
      <c r="D249" s="472">
        <v>50.46423922999999</v>
      </c>
    </row>
    <row r="250" spans="1:4" x14ac:dyDescent="0.25">
      <c r="A250" s="472" t="s">
        <v>3069</v>
      </c>
      <c r="B250" s="472" t="s">
        <v>3442</v>
      </c>
      <c r="C250" s="472" t="s">
        <v>3100</v>
      </c>
      <c r="D250" s="472">
        <v>12.049745519999998</v>
      </c>
    </row>
    <row r="251" spans="1:4" x14ac:dyDescent="0.25">
      <c r="A251" s="472" t="s">
        <v>3069</v>
      </c>
      <c r="B251" s="472" t="s">
        <v>3442</v>
      </c>
      <c r="C251" s="472" t="s">
        <v>3102</v>
      </c>
      <c r="D251" s="472">
        <v>18.18816528</v>
      </c>
    </row>
    <row r="252" spans="1:4" x14ac:dyDescent="0.25">
      <c r="A252" s="472" t="s">
        <v>3069</v>
      </c>
      <c r="B252" s="472" t="s">
        <v>3442</v>
      </c>
      <c r="C252" s="472" t="s">
        <v>3101</v>
      </c>
      <c r="D252" s="472">
        <v>21.818244950000004</v>
      </c>
    </row>
    <row r="253" spans="1:4" x14ac:dyDescent="0.25">
      <c r="A253" s="472" t="s">
        <v>3069</v>
      </c>
      <c r="B253" s="472" t="s">
        <v>3442</v>
      </c>
      <c r="C253" s="472" t="s">
        <v>3104</v>
      </c>
      <c r="D253" s="472">
        <v>29.510200330000014</v>
      </c>
    </row>
    <row r="254" spans="1:4" x14ac:dyDescent="0.25">
      <c r="A254" s="472" t="s">
        <v>3069</v>
      </c>
      <c r="B254" s="472" t="s">
        <v>3446</v>
      </c>
      <c r="C254" s="472" t="s">
        <v>3103</v>
      </c>
      <c r="D254" s="472">
        <v>201.31349078999997</v>
      </c>
    </row>
    <row r="255" spans="1:4" x14ac:dyDescent="0.25">
      <c r="A255" s="472" t="s">
        <v>3069</v>
      </c>
      <c r="B255" s="472" t="s">
        <v>3446</v>
      </c>
      <c r="C255" s="472" t="s">
        <v>3100</v>
      </c>
      <c r="D255" s="472">
        <v>184.44290898000003</v>
      </c>
    </row>
    <row r="256" spans="1:4" x14ac:dyDescent="0.25">
      <c r="A256" s="472" t="s">
        <v>3069</v>
      </c>
      <c r="B256" s="472" t="s">
        <v>3446</v>
      </c>
      <c r="C256" s="472" t="s">
        <v>3102</v>
      </c>
      <c r="D256" s="472">
        <v>27.924444030000014</v>
      </c>
    </row>
    <row r="257" spans="1:4" x14ac:dyDescent="0.25">
      <c r="A257" s="472" t="s">
        <v>3069</v>
      </c>
      <c r="B257" s="472" t="s">
        <v>3446</v>
      </c>
      <c r="C257" s="472" t="s">
        <v>3101</v>
      </c>
      <c r="D257" s="472">
        <v>24.4682526</v>
      </c>
    </row>
    <row r="258" spans="1:4" x14ac:dyDescent="0.25">
      <c r="A258" s="472" t="s">
        <v>3069</v>
      </c>
      <c r="B258" s="472" t="s">
        <v>3446</v>
      </c>
      <c r="C258" s="472" t="s">
        <v>3104</v>
      </c>
      <c r="D258" s="472">
        <v>141.21985211999996</v>
      </c>
    </row>
    <row r="259" spans="1:4" x14ac:dyDescent="0.25">
      <c r="A259" s="472" t="s">
        <v>3069</v>
      </c>
      <c r="B259" s="472" t="s">
        <v>3451</v>
      </c>
      <c r="C259" s="472" t="s">
        <v>3103</v>
      </c>
      <c r="D259" s="472">
        <v>234.73099722000003</v>
      </c>
    </row>
    <row r="260" spans="1:4" x14ac:dyDescent="0.25">
      <c r="A260" s="472" t="s">
        <v>3069</v>
      </c>
      <c r="B260" s="472" t="s">
        <v>3451</v>
      </c>
      <c r="C260" s="472" t="s">
        <v>3100</v>
      </c>
      <c r="D260" s="472">
        <v>67.856027490000002</v>
      </c>
    </row>
    <row r="261" spans="1:4" x14ac:dyDescent="0.25">
      <c r="A261" s="472" t="s">
        <v>3069</v>
      </c>
      <c r="B261" s="472" t="s">
        <v>3451</v>
      </c>
      <c r="C261" s="472" t="s">
        <v>3102</v>
      </c>
      <c r="D261" s="472">
        <v>227.00582567999999</v>
      </c>
    </row>
    <row r="262" spans="1:4" x14ac:dyDescent="0.25">
      <c r="A262" s="472" t="s">
        <v>3069</v>
      </c>
      <c r="B262" s="472" t="s">
        <v>3451</v>
      </c>
      <c r="C262" s="472" t="s">
        <v>3101</v>
      </c>
      <c r="D262" s="472">
        <v>25.693876509999999</v>
      </c>
    </row>
    <row r="263" spans="1:4" x14ac:dyDescent="0.25">
      <c r="A263" s="472" t="s">
        <v>3069</v>
      </c>
      <c r="B263" s="472" t="s">
        <v>3451</v>
      </c>
      <c r="C263" s="472" t="s">
        <v>3104</v>
      </c>
      <c r="D263" s="472">
        <v>23.694625349999999</v>
      </c>
    </row>
    <row r="264" spans="1:4" x14ac:dyDescent="0.25">
      <c r="A264" s="472" t="s">
        <v>3069</v>
      </c>
      <c r="B264" s="472" t="s">
        <v>3444</v>
      </c>
      <c r="C264" s="472" t="s">
        <v>3103</v>
      </c>
      <c r="D264" s="472">
        <v>5.6703455399999996</v>
      </c>
    </row>
    <row r="265" spans="1:4" x14ac:dyDescent="0.25">
      <c r="A265" s="472" t="s">
        <v>3069</v>
      </c>
      <c r="B265" s="472" t="s">
        <v>3444</v>
      </c>
      <c r="C265" s="472" t="s">
        <v>3100</v>
      </c>
      <c r="D265" s="472">
        <v>3.5885387400000002</v>
      </c>
    </row>
    <row r="266" spans="1:4" x14ac:dyDescent="0.25">
      <c r="A266" s="472" t="s">
        <v>3069</v>
      </c>
      <c r="B266" s="472" t="s">
        <v>3444</v>
      </c>
      <c r="C266" s="472" t="s">
        <v>3102</v>
      </c>
      <c r="D266" s="472">
        <v>17.000167399999999</v>
      </c>
    </row>
    <row r="267" spans="1:4" x14ac:dyDescent="0.25">
      <c r="A267" s="472" t="s">
        <v>3069</v>
      </c>
      <c r="B267" s="472" t="s">
        <v>3444</v>
      </c>
      <c r="C267" s="472" t="s">
        <v>3101</v>
      </c>
      <c r="D267" s="472">
        <v>0.34989775000000001</v>
      </c>
    </row>
    <row r="268" spans="1:4" x14ac:dyDescent="0.25">
      <c r="A268" s="472" t="s">
        <v>3069</v>
      </c>
      <c r="B268" s="472" t="s">
        <v>3444</v>
      </c>
      <c r="C268" s="472" t="s">
        <v>3104</v>
      </c>
      <c r="D268" s="472">
        <v>4.5734380000000003</v>
      </c>
    </row>
    <row r="269" spans="1:4" x14ac:dyDescent="0.25">
      <c r="A269" s="472" t="s">
        <v>3070</v>
      </c>
      <c r="B269" s="472" t="s">
        <v>3449</v>
      </c>
      <c r="C269" s="472" t="s">
        <v>3103</v>
      </c>
      <c r="D269" s="472">
        <v>0.40712478000000007</v>
      </c>
    </row>
    <row r="270" spans="1:4" x14ac:dyDescent="0.25">
      <c r="A270" s="472" t="s">
        <v>3070</v>
      </c>
      <c r="B270" s="472" t="s">
        <v>3449</v>
      </c>
      <c r="C270" s="472" t="s">
        <v>3100</v>
      </c>
      <c r="D270" s="472">
        <v>5.4225469999999998E-2</v>
      </c>
    </row>
    <row r="271" spans="1:4" x14ac:dyDescent="0.25">
      <c r="A271" s="472" t="s">
        <v>3070</v>
      </c>
      <c r="B271" s="472" t="s">
        <v>3449</v>
      </c>
      <c r="C271" s="472" t="s">
        <v>3102</v>
      </c>
      <c r="D271" s="472">
        <v>0.24695410999999998</v>
      </c>
    </row>
    <row r="272" spans="1:4" x14ac:dyDescent="0.25">
      <c r="A272" s="472" t="s">
        <v>3070</v>
      </c>
      <c r="B272" s="472" t="s">
        <v>3449</v>
      </c>
      <c r="C272" s="472" t="s">
        <v>3101</v>
      </c>
      <c r="D272" s="472">
        <v>0.66584797000000007</v>
      </c>
    </row>
    <row r="273" spans="1:4" x14ac:dyDescent="0.25">
      <c r="A273" s="472" t="s">
        <v>3070</v>
      </c>
      <c r="B273" s="472" t="s">
        <v>3449</v>
      </c>
      <c r="C273" s="472" t="s">
        <v>3104</v>
      </c>
      <c r="D273" s="472">
        <v>0.85396024000000004</v>
      </c>
    </row>
    <row r="274" spans="1:4" x14ac:dyDescent="0.25">
      <c r="A274" s="472" t="s">
        <v>3070</v>
      </c>
      <c r="B274" s="472" t="s">
        <v>3445</v>
      </c>
      <c r="C274" s="472" t="s">
        <v>3103</v>
      </c>
      <c r="D274" s="472">
        <v>329.88065751999983</v>
      </c>
    </row>
    <row r="275" spans="1:4" x14ac:dyDescent="0.25">
      <c r="A275" s="472" t="s">
        <v>3070</v>
      </c>
      <c r="B275" s="472" t="s">
        <v>3445</v>
      </c>
      <c r="C275" s="472" t="s">
        <v>3100</v>
      </c>
      <c r="D275" s="472">
        <v>618.20561944999986</v>
      </c>
    </row>
    <row r="276" spans="1:4" x14ac:dyDescent="0.25">
      <c r="A276" s="472" t="s">
        <v>3070</v>
      </c>
      <c r="B276" s="472" t="s">
        <v>3445</v>
      </c>
      <c r="C276" s="472" t="s">
        <v>3102</v>
      </c>
      <c r="D276" s="472">
        <v>36.469640620000007</v>
      </c>
    </row>
    <row r="277" spans="1:4" x14ac:dyDescent="0.25">
      <c r="A277" s="472" t="s">
        <v>3070</v>
      </c>
      <c r="B277" s="472" t="s">
        <v>3445</v>
      </c>
      <c r="C277" s="472" t="s">
        <v>3101</v>
      </c>
      <c r="D277" s="472">
        <v>135.03467787999998</v>
      </c>
    </row>
    <row r="278" spans="1:4" x14ac:dyDescent="0.25">
      <c r="A278" s="472" t="s">
        <v>3070</v>
      </c>
      <c r="B278" s="472" t="s">
        <v>3445</v>
      </c>
      <c r="C278" s="472" t="s">
        <v>3104</v>
      </c>
      <c r="D278" s="472">
        <v>571.06147648999979</v>
      </c>
    </row>
    <row r="279" spans="1:4" x14ac:dyDescent="0.25">
      <c r="A279" s="472" t="s">
        <v>3070</v>
      </c>
      <c r="B279" s="472" t="s">
        <v>3443</v>
      </c>
      <c r="C279" s="472" t="s">
        <v>3103</v>
      </c>
      <c r="D279" s="472">
        <v>10.84498018</v>
      </c>
    </row>
    <row r="280" spans="1:4" x14ac:dyDescent="0.25">
      <c r="A280" s="472" t="s">
        <v>3070</v>
      </c>
      <c r="B280" s="472" t="s">
        <v>3443</v>
      </c>
      <c r="C280" s="472" t="s">
        <v>3100</v>
      </c>
      <c r="D280" s="472">
        <v>11.178149100000001</v>
      </c>
    </row>
    <row r="281" spans="1:4" x14ac:dyDescent="0.25">
      <c r="A281" s="472" t="s">
        <v>3070</v>
      </c>
      <c r="B281" s="472" t="s">
        <v>3443</v>
      </c>
      <c r="C281" s="472" t="s">
        <v>3102</v>
      </c>
      <c r="D281" s="472">
        <v>11.11999123</v>
      </c>
    </row>
    <row r="282" spans="1:4" x14ac:dyDescent="0.25">
      <c r="A282" s="472" t="s">
        <v>3070</v>
      </c>
      <c r="B282" s="472" t="s">
        <v>3443</v>
      </c>
      <c r="C282" s="472" t="s">
        <v>3101</v>
      </c>
      <c r="D282" s="472">
        <v>21.340150419999997</v>
      </c>
    </row>
    <row r="283" spans="1:4" x14ac:dyDescent="0.25">
      <c r="A283" s="472" t="s">
        <v>3070</v>
      </c>
      <c r="B283" s="472" t="s">
        <v>3443</v>
      </c>
      <c r="C283" s="472" t="s">
        <v>3104</v>
      </c>
      <c r="D283" s="472">
        <v>8.3097793300000014</v>
      </c>
    </row>
    <row r="284" spans="1:4" x14ac:dyDescent="0.25">
      <c r="A284" s="472" t="s">
        <v>3070</v>
      </c>
      <c r="B284" s="472" t="s">
        <v>3447</v>
      </c>
      <c r="C284" s="472" t="s">
        <v>3103</v>
      </c>
      <c r="D284" s="472">
        <v>0.14485582000000002</v>
      </c>
    </row>
    <row r="285" spans="1:4" x14ac:dyDescent="0.25">
      <c r="A285" s="472" t="s">
        <v>3070</v>
      </c>
      <c r="B285" s="472" t="s">
        <v>3447</v>
      </c>
      <c r="C285" s="472" t="s">
        <v>3102</v>
      </c>
      <c r="D285" s="472">
        <v>11.123501510000001</v>
      </c>
    </row>
    <row r="286" spans="1:4" x14ac:dyDescent="0.25">
      <c r="A286" s="472" t="s">
        <v>3070</v>
      </c>
      <c r="B286" s="472" t="s">
        <v>3447</v>
      </c>
      <c r="C286" s="472" t="s">
        <v>3104</v>
      </c>
      <c r="D286" s="472">
        <v>4.5579753199999997</v>
      </c>
    </row>
    <row r="287" spans="1:4" x14ac:dyDescent="0.25">
      <c r="A287" s="472" t="s">
        <v>3070</v>
      </c>
      <c r="B287" s="472" t="s">
        <v>3448</v>
      </c>
      <c r="C287" s="472" t="s">
        <v>3103</v>
      </c>
      <c r="D287" s="472">
        <v>23.125360159999996</v>
      </c>
    </row>
    <row r="288" spans="1:4" x14ac:dyDescent="0.25">
      <c r="A288" s="472" t="s">
        <v>3070</v>
      </c>
      <c r="B288" s="472" t="s">
        <v>3448</v>
      </c>
      <c r="C288" s="472" t="s">
        <v>3100</v>
      </c>
      <c r="D288" s="472">
        <v>204.50600679999999</v>
      </c>
    </row>
    <row r="289" spans="1:4" x14ac:dyDescent="0.25">
      <c r="A289" s="472" t="s">
        <v>3070</v>
      </c>
      <c r="B289" s="472" t="s">
        <v>3448</v>
      </c>
      <c r="C289" s="472" t="s">
        <v>3102</v>
      </c>
      <c r="D289" s="472">
        <v>19.031863520000005</v>
      </c>
    </row>
    <row r="290" spans="1:4" x14ac:dyDescent="0.25">
      <c r="A290" s="472" t="s">
        <v>3070</v>
      </c>
      <c r="B290" s="472" t="s">
        <v>3448</v>
      </c>
      <c r="C290" s="472" t="s">
        <v>3101</v>
      </c>
      <c r="D290" s="472">
        <v>1.9124145400000003</v>
      </c>
    </row>
    <row r="291" spans="1:4" x14ac:dyDescent="0.25">
      <c r="A291" s="472" t="s">
        <v>3070</v>
      </c>
      <c r="B291" s="472" t="s">
        <v>3452</v>
      </c>
      <c r="C291" s="472" t="s">
        <v>3104</v>
      </c>
      <c r="D291" s="472">
        <v>0.21011389000000003</v>
      </c>
    </row>
    <row r="292" spans="1:4" x14ac:dyDescent="0.25">
      <c r="A292" s="472" t="s">
        <v>3070</v>
      </c>
      <c r="B292" s="472" t="s">
        <v>3442</v>
      </c>
      <c r="C292" s="472" t="s">
        <v>3103</v>
      </c>
      <c r="D292" s="472">
        <v>445.41716882999953</v>
      </c>
    </row>
    <row r="293" spans="1:4" x14ac:dyDescent="0.25">
      <c r="A293" s="472" t="s">
        <v>3070</v>
      </c>
      <c r="B293" s="472" t="s">
        <v>3442</v>
      </c>
      <c r="C293" s="472" t="s">
        <v>3100</v>
      </c>
      <c r="D293" s="472">
        <v>159.82002512000011</v>
      </c>
    </row>
    <row r="294" spans="1:4" x14ac:dyDescent="0.25">
      <c r="A294" s="472" t="s">
        <v>3070</v>
      </c>
      <c r="B294" s="472" t="s">
        <v>3442</v>
      </c>
      <c r="C294" s="472" t="s">
        <v>3102</v>
      </c>
      <c r="D294" s="472">
        <v>317.7184984300003</v>
      </c>
    </row>
    <row r="295" spans="1:4" x14ac:dyDescent="0.25">
      <c r="A295" s="472" t="s">
        <v>3070</v>
      </c>
      <c r="B295" s="472" t="s">
        <v>3442</v>
      </c>
      <c r="C295" s="472" t="s">
        <v>3101</v>
      </c>
      <c r="D295" s="472">
        <v>353.99817838000075</v>
      </c>
    </row>
    <row r="296" spans="1:4" x14ac:dyDescent="0.25">
      <c r="A296" s="472" t="s">
        <v>3070</v>
      </c>
      <c r="B296" s="472" t="s">
        <v>3442</v>
      </c>
      <c r="C296" s="472" t="s">
        <v>3104</v>
      </c>
      <c r="D296" s="472">
        <v>491.37941939999968</v>
      </c>
    </row>
    <row r="297" spans="1:4" x14ac:dyDescent="0.25">
      <c r="A297" s="472" t="s">
        <v>3070</v>
      </c>
      <c r="B297" s="472" t="s">
        <v>3446</v>
      </c>
      <c r="C297" s="472" t="s">
        <v>3103</v>
      </c>
      <c r="D297" s="472">
        <v>15.310199929999996</v>
      </c>
    </row>
    <row r="298" spans="1:4" x14ac:dyDescent="0.25">
      <c r="A298" s="472" t="s">
        <v>3070</v>
      </c>
      <c r="B298" s="472" t="s">
        <v>3446</v>
      </c>
      <c r="C298" s="472" t="s">
        <v>3100</v>
      </c>
      <c r="D298" s="472">
        <v>43.984474910000003</v>
      </c>
    </row>
    <row r="299" spans="1:4" x14ac:dyDescent="0.25">
      <c r="A299" s="472" t="s">
        <v>3070</v>
      </c>
      <c r="B299" s="472" t="s">
        <v>3446</v>
      </c>
      <c r="C299" s="472" t="s">
        <v>3102</v>
      </c>
      <c r="D299" s="472">
        <v>11.924221239999998</v>
      </c>
    </row>
    <row r="300" spans="1:4" x14ac:dyDescent="0.25">
      <c r="A300" s="472" t="s">
        <v>3070</v>
      </c>
      <c r="B300" s="472" t="s">
        <v>3446</v>
      </c>
      <c r="C300" s="472" t="s">
        <v>3101</v>
      </c>
      <c r="D300" s="472">
        <v>0.60443316000000002</v>
      </c>
    </row>
    <row r="301" spans="1:4" x14ac:dyDescent="0.25">
      <c r="A301" s="472" t="s">
        <v>3070</v>
      </c>
      <c r="B301" s="472" t="s">
        <v>3446</v>
      </c>
      <c r="C301" s="472" t="s">
        <v>3104</v>
      </c>
      <c r="D301" s="472">
        <v>4.1733777700000001</v>
      </c>
    </row>
    <row r="302" spans="1:4" x14ac:dyDescent="0.25">
      <c r="A302" s="472" t="s">
        <v>3070</v>
      </c>
      <c r="B302" s="472" t="s">
        <v>3451</v>
      </c>
      <c r="C302" s="472" t="s">
        <v>3103</v>
      </c>
      <c r="D302" s="472">
        <v>652.94064082000023</v>
      </c>
    </row>
    <row r="303" spans="1:4" x14ac:dyDescent="0.25">
      <c r="A303" s="472" t="s">
        <v>3070</v>
      </c>
      <c r="B303" s="472" t="s">
        <v>3451</v>
      </c>
      <c r="C303" s="472" t="s">
        <v>3100</v>
      </c>
      <c r="D303" s="472">
        <v>389.60541167999992</v>
      </c>
    </row>
    <row r="304" spans="1:4" x14ac:dyDescent="0.25">
      <c r="A304" s="472" t="s">
        <v>3070</v>
      </c>
      <c r="B304" s="472" t="s">
        <v>3451</v>
      </c>
      <c r="C304" s="472" t="s">
        <v>3102</v>
      </c>
      <c r="D304" s="472">
        <v>271.97116340999992</v>
      </c>
    </row>
    <row r="305" spans="1:4" x14ac:dyDescent="0.25">
      <c r="A305" s="472" t="s">
        <v>3070</v>
      </c>
      <c r="B305" s="472" t="s">
        <v>3451</v>
      </c>
      <c r="C305" s="472" t="s">
        <v>3101</v>
      </c>
      <c r="D305" s="472">
        <v>466.9073224</v>
      </c>
    </row>
    <row r="306" spans="1:4" x14ac:dyDescent="0.25">
      <c r="A306" s="472" t="s">
        <v>3070</v>
      </c>
      <c r="B306" s="472" t="s">
        <v>3451</v>
      </c>
      <c r="C306" s="472" t="s">
        <v>3104</v>
      </c>
      <c r="D306" s="472">
        <v>686.5791790400001</v>
      </c>
    </row>
    <row r="307" spans="1:4" x14ac:dyDescent="0.25">
      <c r="A307" s="472" t="s">
        <v>3070</v>
      </c>
      <c r="B307" s="472" t="s">
        <v>3444</v>
      </c>
      <c r="C307" s="472" t="s">
        <v>3103</v>
      </c>
      <c r="D307" s="472">
        <v>15630.156917389982</v>
      </c>
    </row>
    <row r="308" spans="1:4" x14ac:dyDescent="0.25">
      <c r="A308" s="472" t="s">
        <v>3070</v>
      </c>
      <c r="B308" s="472" t="s">
        <v>3444</v>
      </c>
      <c r="C308" s="472" t="s">
        <v>3100</v>
      </c>
      <c r="D308" s="472">
        <v>19880.12482879006</v>
      </c>
    </row>
    <row r="309" spans="1:4" x14ac:dyDescent="0.25">
      <c r="A309" s="472" t="s">
        <v>3070</v>
      </c>
      <c r="B309" s="472" t="s">
        <v>3444</v>
      </c>
      <c r="C309" s="472" t="s">
        <v>3102</v>
      </c>
      <c r="D309" s="472">
        <v>8677.8382937200204</v>
      </c>
    </row>
    <row r="310" spans="1:4" x14ac:dyDescent="0.25">
      <c r="A310" s="472" t="s">
        <v>3070</v>
      </c>
      <c r="B310" s="472" t="s">
        <v>3444</v>
      </c>
      <c r="C310" s="472" t="s">
        <v>3101</v>
      </c>
      <c r="D310" s="472">
        <v>5774.4350138799946</v>
      </c>
    </row>
    <row r="311" spans="1:4" x14ac:dyDescent="0.25">
      <c r="A311" s="472" t="s">
        <v>3070</v>
      </c>
      <c r="B311" s="472" t="s">
        <v>3444</v>
      </c>
      <c r="C311" s="472" t="s">
        <v>3104</v>
      </c>
      <c r="D311" s="472">
        <v>12313.459418580054</v>
      </c>
    </row>
    <row r="312" spans="1:4" x14ac:dyDescent="0.25">
      <c r="A312" s="472" t="s">
        <v>3065</v>
      </c>
      <c r="B312" s="472" t="s">
        <v>3459</v>
      </c>
      <c r="C312" s="472" t="s">
        <v>3608</v>
      </c>
      <c r="D312" s="472">
        <v>0.88473972999999995</v>
      </c>
    </row>
    <row r="313" spans="1:4" x14ac:dyDescent="0.25">
      <c r="A313" s="472" t="s">
        <v>3065</v>
      </c>
      <c r="B313" s="472" t="s">
        <v>3461</v>
      </c>
      <c r="C313" s="472" t="s">
        <v>3609</v>
      </c>
      <c r="D313" s="472">
        <v>945</v>
      </c>
    </row>
    <row r="314" spans="1:4" x14ac:dyDescent="0.25">
      <c r="A314" s="472" t="s">
        <v>3065</v>
      </c>
      <c r="B314" s="472" t="s">
        <v>3461</v>
      </c>
      <c r="C314" s="472" t="s">
        <v>3610</v>
      </c>
      <c r="D314" s="472">
        <v>1977.95</v>
      </c>
    </row>
    <row r="315" spans="1:4" x14ac:dyDescent="0.25">
      <c r="A315" s="472" t="s">
        <v>3065</v>
      </c>
      <c r="B315" s="472" t="s">
        <v>3456</v>
      </c>
      <c r="C315" s="472" t="s">
        <v>3611</v>
      </c>
      <c r="D315" s="472">
        <v>3.05975799</v>
      </c>
    </row>
    <row r="316" spans="1:4" x14ac:dyDescent="0.25">
      <c r="A316" s="472" t="s">
        <v>3065</v>
      </c>
      <c r="B316" s="472" t="s">
        <v>3456</v>
      </c>
      <c r="C316" s="472" t="s">
        <v>3608</v>
      </c>
      <c r="D316" s="472">
        <v>3.5094923000000007</v>
      </c>
    </row>
    <row r="317" spans="1:4" x14ac:dyDescent="0.25">
      <c r="A317" s="472" t="s">
        <v>3065</v>
      </c>
      <c r="B317" s="472" t="s">
        <v>3456</v>
      </c>
      <c r="C317" s="472" t="s">
        <v>3612</v>
      </c>
      <c r="D317" s="472">
        <v>22.250101869999998</v>
      </c>
    </row>
    <row r="318" spans="1:4" x14ac:dyDescent="0.25">
      <c r="A318" s="472" t="s">
        <v>3065</v>
      </c>
      <c r="B318" s="472" t="s">
        <v>3456</v>
      </c>
      <c r="C318" s="472" t="s">
        <v>3613</v>
      </c>
      <c r="D318" s="472">
        <v>0.36695564000000003</v>
      </c>
    </row>
    <row r="319" spans="1:4" x14ac:dyDescent="0.25">
      <c r="A319" s="472" t="s">
        <v>3065</v>
      </c>
      <c r="B319" s="472" t="s">
        <v>3460</v>
      </c>
      <c r="C319" s="472" t="s">
        <v>3608</v>
      </c>
      <c r="D319" s="472">
        <v>7.5360900000000008E-2</v>
      </c>
    </row>
    <row r="320" spans="1:4" x14ac:dyDescent="0.25">
      <c r="A320" s="472" t="s">
        <v>3066</v>
      </c>
      <c r="B320" s="472" t="s">
        <v>3459</v>
      </c>
      <c r="C320" s="472" t="s">
        <v>3608</v>
      </c>
      <c r="D320" s="472">
        <v>27.875418889999999</v>
      </c>
    </row>
    <row r="321" spans="1:4" x14ac:dyDescent="0.25">
      <c r="A321" s="472" t="s">
        <v>3066</v>
      </c>
      <c r="B321" s="472" t="s">
        <v>3461</v>
      </c>
      <c r="C321" s="472" t="s">
        <v>3608</v>
      </c>
      <c r="D321" s="472">
        <v>176.94596364</v>
      </c>
    </row>
    <row r="322" spans="1:4" x14ac:dyDescent="0.25">
      <c r="A322" s="472" t="s">
        <v>3066</v>
      </c>
      <c r="B322" s="472" t="s">
        <v>3462</v>
      </c>
      <c r="C322" s="472" t="s">
        <v>3608</v>
      </c>
      <c r="D322" s="472">
        <v>4.9765286200000007</v>
      </c>
    </row>
    <row r="323" spans="1:4" x14ac:dyDescent="0.25">
      <c r="A323" s="472" t="s">
        <v>3066</v>
      </c>
      <c r="B323" s="472" t="s">
        <v>3465</v>
      </c>
      <c r="C323" s="472" t="s">
        <v>3608</v>
      </c>
      <c r="D323" s="472">
        <v>179.61623131000002</v>
      </c>
    </row>
    <row r="324" spans="1:4" x14ac:dyDescent="0.25">
      <c r="A324" s="472" t="s">
        <v>3066</v>
      </c>
      <c r="B324" s="472" t="s">
        <v>3456</v>
      </c>
      <c r="C324" s="472" t="s">
        <v>3611</v>
      </c>
      <c r="D324" s="472">
        <v>0.17338154</v>
      </c>
    </row>
    <row r="325" spans="1:4" x14ac:dyDescent="0.25">
      <c r="A325" s="472" t="s">
        <v>3066</v>
      </c>
      <c r="B325" s="472" t="s">
        <v>3456</v>
      </c>
      <c r="C325" s="472" t="s">
        <v>3608</v>
      </c>
      <c r="D325" s="472">
        <v>1722.4308074499979</v>
      </c>
    </row>
    <row r="326" spans="1:4" x14ac:dyDescent="0.25">
      <c r="A326" s="472" t="s">
        <v>3066</v>
      </c>
      <c r="B326" s="472" t="s">
        <v>3456</v>
      </c>
      <c r="C326" s="472" t="s">
        <v>3612</v>
      </c>
      <c r="D326" s="472">
        <v>5.5315260400000001</v>
      </c>
    </row>
    <row r="327" spans="1:4" x14ac:dyDescent="0.25">
      <c r="A327" s="472" t="s">
        <v>3066</v>
      </c>
      <c r="B327" s="472" t="s">
        <v>3460</v>
      </c>
      <c r="C327" s="472" t="s">
        <v>3608</v>
      </c>
      <c r="D327" s="472">
        <v>59.507479350000033</v>
      </c>
    </row>
    <row r="328" spans="1:4" x14ac:dyDescent="0.25">
      <c r="A328" s="472" t="s">
        <v>3067</v>
      </c>
      <c r="B328" s="472" t="s">
        <v>3461</v>
      </c>
      <c r="C328" s="472" t="s">
        <v>3609</v>
      </c>
      <c r="D328" s="472">
        <v>493.92756323999998</v>
      </c>
    </row>
    <row r="329" spans="1:4" x14ac:dyDescent="0.25">
      <c r="A329" s="472" t="s">
        <v>3067</v>
      </c>
      <c r="B329" s="472" t="s">
        <v>3461</v>
      </c>
      <c r="C329" s="472" t="s">
        <v>3610</v>
      </c>
      <c r="D329" s="472">
        <v>51.348976659999998</v>
      </c>
    </row>
    <row r="330" spans="1:4" x14ac:dyDescent="0.25">
      <c r="A330" s="472" t="s">
        <v>3067</v>
      </c>
      <c r="B330" s="472" t="s">
        <v>3461</v>
      </c>
      <c r="C330" s="472" t="s">
        <v>3613</v>
      </c>
      <c r="D330" s="472">
        <v>806.77629429000001</v>
      </c>
    </row>
    <row r="331" spans="1:4" x14ac:dyDescent="0.25">
      <c r="A331" s="472" t="s">
        <v>3067</v>
      </c>
      <c r="B331" s="472" t="s">
        <v>3460</v>
      </c>
      <c r="C331" s="472" t="s">
        <v>3608</v>
      </c>
      <c r="D331" s="472">
        <v>0.46342269000000003</v>
      </c>
    </row>
    <row r="332" spans="1:4" x14ac:dyDescent="0.25">
      <c r="A332" s="472" t="s">
        <v>3067</v>
      </c>
      <c r="B332" s="472" t="s">
        <v>3460</v>
      </c>
      <c r="C332" s="472" t="s">
        <v>3613</v>
      </c>
      <c r="D332" s="472">
        <v>14.138295680000001</v>
      </c>
    </row>
    <row r="333" spans="1:4" x14ac:dyDescent="0.25">
      <c r="A333" s="472" t="s">
        <v>3068</v>
      </c>
      <c r="B333" s="472" t="s">
        <v>3463</v>
      </c>
      <c r="C333" s="472" t="s">
        <v>3609</v>
      </c>
      <c r="D333" s="472">
        <v>32.139917879999999</v>
      </c>
    </row>
    <row r="334" spans="1:4" x14ac:dyDescent="0.25">
      <c r="A334" s="472" t="s">
        <v>3068</v>
      </c>
      <c r="B334" s="472" t="s">
        <v>3457</v>
      </c>
      <c r="C334" s="472" t="s">
        <v>3612</v>
      </c>
      <c r="D334" s="472">
        <v>11.311641420000001</v>
      </c>
    </row>
    <row r="335" spans="1:4" x14ac:dyDescent="0.25">
      <c r="A335" s="472" t="s">
        <v>3068</v>
      </c>
      <c r="B335" s="472" t="s">
        <v>3461</v>
      </c>
      <c r="C335" s="472" t="s">
        <v>508</v>
      </c>
      <c r="D335" s="472">
        <v>383.68938910999998</v>
      </c>
    </row>
    <row r="336" spans="1:4" x14ac:dyDescent="0.25">
      <c r="A336" s="472" t="s">
        <v>3068</v>
      </c>
      <c r="B336" s="472" t="s">
        <v>3461</v>
      </c>
      <c r="C336" s="472" t="s">
        <v>3609</v>
      </c>
      <c r="D336" s="472">
        <v>201.68657243000001</v>
      </c>
    </row>
    <row r="337" spans="1:4" x14ac:dyDescent="0.25">
      <c r="A337" s="472" t="s">
        <v>3068</v>
      </c>
      <c r="B337" s="472" t="s">
        <v>3461</v>
      </c>
      <c r="C337" s="472" t="s">
        <v>3610</v>
      </c>
      <c r="D337" s="472">
        <v>1260.7144771999999</v>
      </c>
    </row>
    <row r="338" spans="1:4" x14ac:dyDescent="0.25">
      <c r="A338" s="472" t="s">
        <v>3068</v>
      </c>
      <c r="B338" s="472" t="s">
        <v>3461</v>
      </c>
      <c r="C338" s="472" t="s">
        <v>3613</v>
      </c>
      <c r="D338" s="472">
        <v>1715.6118532200001</v>
      </c>
    </row>
    <row r="339" spans="1:4" x14ac:dyDescent="0.25">
      <c r="A339" s="472" t="s">
        <v>3068</v>
      </c>
      <c r="B339" s="472" t="s">
        <v>3462</v>
      </c>
      <c r="C339" s="472" t="s">
        <v>508</v>
      </c>
      <c r="D339" s="472">
        <v>2985.0960767299998</v>
      </c>
    </row>
    <row r="340" spans="1:4" x14ac:dyDescent="0.25">
      <c r="A340" s="472" t="s">
        <v>3068</v>
      </c>
      <c r="B340" s="472" t="s">
        <v>3462</v>
      </c>
      <c r="C340" s="472" t="s">
        <v>3609</v>
      </c>
      <c r="D340" s="472">
        <v>2771.4441784899996</v>
      </c>
    </row>
    <row r="341" spans="1:4" x14ac:dyDescent="0.25">
      <c r="A341" s="472" t="s">
        <v>3068</v>
      </c>
      <c r="B341" s="472" t="s">
        <v>3462</v>
      </c>
      <c r="C341" s="472" t="s">
        <v>3610</v>
      </c>
      <c r="D341" s="472">
        <v>22005.616738720011</v>
      </c>
    </row>
    <row r="342" spans="1:4" x14ac:dyDescent="0.25">
      <c r="A342" s="472" t="s">
        <v>3068</v>
      </c>
      <c r="B342" s="472" t="s">
        <v>3462</v>
      </c>
      <c r="C342" s="472" t="s">
        <v>3613</v>
      </c>
      <c r="D342" s="472">
        <v>506.47863453999997</v>
      </c>
    </row>
    <row r="343" spans="1:4" x14ac:dyDescent="0.25">
      <c r="A343" s="472" t="s">
        <v>3068</v>
      </c>
      <c r="B343" s="472" t="s">
        <v>3465</v>
      </c>
      <c r="C343" s="472" t="s">
        <v>3610</v>
      </c>
      <c r="D343" s="472">
        <v>214.61556096999999</v>
      </c>
    </row>
    <row r="344" spans="1:4" x14ac:dyDescent="0.25">
      <c r="A344" s="472" t="s">
        <v>3068</v>
      </c>
      <c r="B344" s="472" t="s">
        <v>3465</v>
      </c>
      <c r="C344" s="472" t="s">
        <v>3613</v>
      </c>
      <c r="D344" s="472">
        <v>99.463795280000014</v>
      </c>
    </row>
    <row r="345" spans="1:4" x14ac:dyDescent="0.25">
      <c r="A345" s="472" t="s">
        <v>3068</v>
      </c>
      <c r="B345" s="472" t="s">
        <v>3456</v>
      </c>
      <c r="C345" s="472" t="s">
        <v>3611</v>
      </c>
      <c r="D345" s="472">
        <v>2956.3002579799982</v>
      </c>
    </row>
    <row r="346" spans="1:4" x14ac:dyDescent="0.25">
      <c r="A346" s="472" t="s">
        <v>3068</v>
      </c>
      <c r="B346" s="472" t="s">
        <v>3456</v>
      </c>
      <c r="C346" s="472" t="s">
        <v>3608</v>
      </c>
      <c r="D346" s="472">
        <v>9.8206278199999986</v>
      </c>
    </row>
    <row r="347" spans="1:4" x14ac:dyDescent="0.25">
      <c r="A347" s="472" t="s">
        <v>3068</v>
      </c>
      <c r="B347" s="472" t="s">
        <v>3456</v>
      </c>
      <c r="C347" s="472" t="s">
        <v>3612</v>
      </c>
      <c r="D347" s="472">
        <v>4200.8074156700059</v>
      </c>
    </row>
    <row r="348" spans="1:4" x14ac:dyDescent="0.25">
      <c r="A348" s="472" t="s">
        <v>3068</v>
      </c>
      <c r="B348" s="472" t="s">
        <v>3456</v>
      </c>
      <c r="C348" s="472" t="s">
        <v>3613</v>
      </c>
      <c r="D348" s="472">
        <v>19.023582790000003</v>
      </c>
    </row>
    <row r="349" spans="1:4" x14ac:dyDescent="0.25">
      <c r="A349" s="472" t="s">
        <v>3068</v>
      </c>
      <c r="B349" s="472" t="s">
        <v>3460</v>
      </c>
      <c r="C349" s="472" t="s">
        <v>508</v>
      </c>
      <c r="D349" s="472">
        <v>991.6264381499999</v>
      </c>
    </row>
    <row r="350" spans="1:4" x14ac:dyDescent="0.25">
      <c r="A350" s="472" t="s">
        <v>3068</v>
      </c>
      <c r="B350" s="472" t="s">
        <v>3460</v>
      </c>
      <c r="C350" s="472" t="s">
        <v>3608</v>
      </c>
      <c r="D350" s="472">
        <v>135.44871691000003</v>
      </c>
    </row>
    <row r="351" spans="1:4" x14ac:dyDescent="0.25">
      <c r="A351" s="472" t="s">
        <v>3068</v>
      </c>
      <c r="B351" s="472" t="s">
        <v>3460</v>
      </c>
      <c r="C351" s="472" t="s">
        <v>3610</v>
      </c>
      <c r="D351" s="472">
        <v>13108.84886735</v>
      </c>
    </row>
    <row r="352" spans="1:4" x14ac:dyDescent="0.25">
      <c r="A352" s="472" t="s">
        <v>3068</v>
      </c>
      <c r="B352" s="472" t="s">
        <v>3460</v>
      </c>
      <c r="C352" s="472" t="s">
        <v>3613</v>
      </c>
      <c r="D352" s="472">
        <v>12669.638561089989</v>
      </c>
    </row>
    <row r="353" spans="1:4" x14ac:dyDescent="0.25">
      <c r="A353" s="472" t="s">
        <v>3068</v>
      </c>
      <c r="B353" s="472" t="s">
        <v>3464</v>
      </c>
      <c r="C353" s="472" t="s">
        <v>3608</v>
      </c>
      <c r="D353" s="472">
        <v>124.24637890999999</v>
      </c>
    </row>
    <row r="354" spans="1:4" x14ac:dyDescent="0.25">
      <c r="A354" s="472" t="s">
        <v>3065</v>
      </c>
      <c r="B354" s="472" t="s">
        <v>3310</v>
      </c>
      <c r="C354" s="472" t="s">
        <v>3311</v>
      </c>
      <c r="D354" s="472">
        <v>0.99635098990729798</v>
      </c>
    </row>
    <row r="355" spans="1:4" x14ac:dyDescent="0.25">
      <c r="A355" s="472" t="s">
        <v>3065</v>
      </c>
      <c r="B355" s="472" t="s">
        <v>3307</v>
      </c>
      <c r="C355" s="472" t="s">
        <v>3309</v>
      </c>
      <c r="D355" s="472">
        <v>3.6490100927016496E-3</v>
      </c>
    </row>
    <row r="356" spans="1:4" x14ac:dyDescent="0.25">
      <c r="A356" s="472" t="s">
        <v>3066</v>
      </c>
      <c r="B356" s="472" t="s">
        <v>3310</v>
      </c>
      <c r="C356" s="472" t="s">
        <v>3311</v>
      </c>
      <c r="D356" s="472">
        <v>1</v>
      </c>
    </row>
    <row r="357" spans="1:4" x14ac:dyDescent="0.25">
      <c r="A357" s="472" t="s">
        <v>3067</v>
      </c>
      <c r="B357" s="472" t="s">
        <v>3310</v>
      </c>
      <c r="C357" s="472" t="s">
        <v>3311</v>
      </c>
      <c r="D357" s="472">
        <v>0.79273083816633949</v>
      </c>
    </row>
    <row r="358" spans="1:4" x14ac:dyDescent="0.25">
      <c r="A358" s="472" t="s">
        <v>3067</v>
      </c>
      <c r="B358" s="472" t="s">
        <v>3307</v>
      </c>
      <c r="C358" s="472" t="s">
        <v>3309</v>
      </c>
      <c r="D358" s="472">
        <v>0.20726916183366065</v>
      </c>
    </row>
    <row r="359" spans="1:4" x14ac:dyDescent="0.25">
      <c r="A359" s="472" t="s">
        <v>3068</v>
      </c>
      <c r="B359" s="472" t="s">
        <v>3310</v>
      </c>
      <c r="C359" s="472" t="s">
        <v>3311</v>
      </c>
      <c r="D359" s="472">
        <v>0.55973647944976057</v>
      </c>
    </row>
    <row r="360" spans="1:4" x14ac:dyDescent="0.25">
      <c r="A360" s="472" t="s">
        <v>3068</v>
      </c>
      <c r="B360" s="472" t="s">
        <v>3307</v>
      </c>
      <c r="C360" s="472" t="s">
        <v>3309</v>
      </c>
      <c r="D360" s="472">
        <v>0.44026352055022711</v>
      </c>
    </row>
    <row r="361" spans="1:4" x14ac:dyDescent="0.25">
      <c r="A361" s="472" t="s">
        <v>3069</v>
      </c>
      <c r="B361" s="472" t="s">
        <v>3310</v>
      </c>
      <c r="C361" s="472" t="s">
        <v>3311</v>
      </c>
      <c r="D361" s="472">
        <v>1</v>
      </c>
    </row>
    <row r="362" spans="1:4" x14ac:dyDescent="0.25">
      <c r="A362" s="472" t="s">
        <v>3070</v>
      </c>
      <c r="B362" s="472" t="s">
        <v>3310</v>
      </c>
      <c r="C362" s="472" t="s">
        <v>3311</v>
      </c>
      <c r="D362" s="472">
        <v>0.29487726218361121</v>
      </c>
    </row>
    <row r="363" spans="1:4" x14ac:dyDescent="0.25">
      <c r="A363" s="472" t="s">
        <v>3070</v>
      </c>
      <c r="B363" s="472" t="s">
        <v>3307</v>
      </c>
      <c r="C363" s="472" t="s">
        <v>3309</v>
      </c>
      <c r="D363" s="472">
        <v>0.70512273781638868</v>
      </c>
    </row>
    <row r="364" spans="1:4" x14ac:dyDescent="0.25">
      <c r="A364" s="472" t="s">
        <v>3065</v>
      </c>
      <c r="B364" s="472" t="s">
        <v>3303</v>
      </c>
      <c r="C364" s="472" t="s">
        <v>3288</v>
      </c>
      <c r="D364" s="472">
        <v>6.2273323300000003</v>
      </c>
    </row>
    <row r="365" spans="1:4" x14ac:dyDescent="0.25">
      <c r="A365" s="472" t="s">
        <v>3065</v>
      </c>
      <c r="B365" s="472" t="s">
        <v>3305</v>
      </c>
      <c r="C365" s="472" t="s">
        <v>3288</v>
      </c>
      <c r="D365" s="472">
        <v>8435.698611260048</v>
      </c>
    </row>
    <row r="366" spans="1:4" x14ac:dyDescent="0.25">
      <c r="A366" s="472" t="s">
        <v>3066</v>
      </c>
      <c r="B366" s="472" t="s">
        <v>3297</v>
      </c>
      <c r="C366" s="472" t="s">
        <v>3288</v>
      </c>
      <c r="D366" s="472">
        <v>2.2357465899999998</v>
      </c>
    </row>
    <row r="367" spans="1:4" x14ac:dyDescent="0.25">
      <c r="A367" s="472" t="s">
        <v>3066</v>
      </c>
      <c r="B367" s="472" t="s">
        <v>3299</v>
      </c>
      <c r="C367" s="472" t="s">
        <v>3288</v>
      </c>
      <c r="D367" s="472">
        <v>2.1798865599999999</v>
      </c>
    </row>
    <row r="368" spans="1:4" x14ac:dyDescent="0.25">
      <c r="A368" s="472" t="s">
        <v>3066</v>
      </c>
      <c r="B368" s="472" t="s">
        <v>3301</v>
      </c>
      <c r="C368" s="472" t="s">
        <v>3288</v>
      </c>
      <c r="D368" s="472">
        <v>458.06253442999929</v>
      </c>
    </row>
    <row r="369" spans="1:4" x14ac:dyDescent="0.25">
      <c r="A369" s="472" t="s">
        <v>3066</v>
      </c>
      <c r="B369" s="472" t="s">
        <v>3303</v>
      </c>
      <c r="C369" s="472" t="s">
        <v>3288</v>
      </c>
      <c r="D369" s="472">
        <v>24757.717087510151</v>
      </c>
    </row>
    <row r="370" spans="1:4" x14ac:dyDescent="0.25">
      <c r="A370" s="472" t="s">
        <v>3066</v>
      </c>
      <c r="B370" s="472" t="s">
        <v>3305</v>
      </c>
      <c r="C370" s="472" t="s">
        <v>3288</v>
      </c>
      <c r="D370" s="472">
        <v>529604.93177735584</v>
      </c>
    </row>
    <row r="371" spans="1:4" x14ac:dyDescent="0.25">
      <c r="A371" s="472" t="s">
        <v>3067</v>
      </c>
      <c r="B371" s="472" t="s">
        <v>3299</v>
      </c>
      <c r="C371" s="472" t="s">
        <v>3288</v>
      </c>
      <c r="D371" s="472">
        <v>6.4900219999999995E-2</v>
      </c>
    </row>
    <row r="372" spans="1:4" x14ac:dyDescent="0.25">
      <c r="A372" s="472" t="s">
        <v>3067</v>
      </c>
      <c r="B372" s="472" t="s">
        <v>3301</v>
      </c>
      <c r="C372" s="472" t="s">
        <v>3288</v>
      </c>
      <c r="D372" s="472">
        <v>163.84772421000005</v>
      </c>
    </row>
    <row r="373" spans="1:4" x14ac:dyDescent="0.25">
      <c r="A373" s="472" t="s">
        <v>3067</v>
      </c>
      <c r="B373" s="472" t="s">
        <v>3303</v>
      </c>
      <c r="C373" s="472" t="s">
        <v>3288</v>
      </c>
      <c r="D373" s="472">
        <v>7700.0491533600043</v>
      </c>
    </row>
    <row r="374" spans="1:4" x14ac:dyDescent="0.25">
      <c r="A374" s="472" t="s">
        <v>3067</v>
      </c>
      <c r="B374" s="472" t="s">
        <v>3305</v>
      </c>
      <c r="C374" s="472" t="s">
        <v>3288</v>
      </c>
      <c r="D374" s="472">
        <v>52636.778394419671</v>
      </c>
    </row>
    <row r="375" spans="1:4" x14ac:dyDescent="0.25">
      <c r="A375" s="472" t="s">
        <v>3068</v>
      </c>
      <c r="B375" s="472" t="s">
        <v>3293</v>
      </c>
      <c r="C375" s="472" t="s">
        <v>3288</v>
      </c>
      <c r="D375" s="472">
        <v>11.299533050000001</v>
      </c>
    </row>
    <row r="376" spans="1:4" x14ac:dyDescent="0.25">
      <c r="A376" s="472" t="s">
        <v>3068</v>
      </c>
      <c r="B376" s="472" t="s">
        <v>3295</v>
      </c>
      <c r="C376" s="472" t="s">
        <v>3288</v>
      </c>
      <c r="D376" s="472">
        <v>254.86000318000001</v>
      </c>
    </row>
    <row r="377" spans="1:4" x14ac:dyDescent="0.25">
      <c r="A377" s="472" t="s">
        <v>3068</v>
      </c>
      <c r="B377" s="472" t="s">
        <v>3297</v>
      </c>
      <c r="C377" s="472" t="s">
        <v>3288</v>
      </c>
      <c r="D377" s="472">
        <v>874.05684268999983</v>
      </c>
    </row>
    <row r="378" spans="1:4" x14ac:dyDescent="0.25">
      <c r="A378" s="472" t="s">
        <v>3068</v>
      </c>
      <c r="B378" s="472" t="s">
        <v>3299</v>
      </c>
      <c r="C378" s="472" t="s">
        <v>3288</v>
      </c>
      <c r="D378" s="472">
        <v>106.67693717</v>
      </c>
    </row>
    <row r="379" spans="1:4" x14ac:dyDescent="0.25">
      <c r="A379" s="472" t="s">
        <v>3068</v>
      </c>
      <c r="B379" s="472" t="s">
        <v>3301</v>
      </c>
      <c r="C379" s="472" t="s">
        <v>3288</v>
      </c>
      <c r="D379" s="472">
        <v>13506.248763939975</v>
      </c>
    </row>
    <row r="380" spans="1:4" x14ac:dyDescent="0.25">
      <c r="A380" s="472" t="s">
        <v>3068</v>
      </c>
      <c r="B380" s="472" t="s">
        <v>3303</v>
      </c>
      <c r="C380" s="472" t="s">
        <v>3288</v>
      </c>
      <c r="D380" s="472">
        <v>64620.505423580013</v>
      </c>
    </row>
    <row r="381" spans="1:4" x14ac:dyDescent="0.25">
      <c r="A381" s="472" t="s">
        <v>3068</v>
      </c>
      <c r="B381" s="472" t="s">
        <v>3305</v>
      </c>
      <c r="C381" s="472" t="s">
        <v>3288</v>
      </c>
      <c r="D381" s="472">
        <v>735612.78289825434</v>
      </c>
    </row>
    <row r="382" spans="1:4" x14ac:dyDescent="0.25">
      <c r="A382" s="472" t="s">
        <v>3069</v>
      </c>
      <c r="B382" s="472" t="s">
        <v>3303</v>
      </c>
      <c r="C382" s="472" t="s">
        <v>3288</v>
      </c>
      <c r="D382" s="472">
        <v>86.576478959999989</v>
      </c>
    </row>
    <row r="383" spans="1:4" x14ac:dyDescent="0.25">
      <c r="A383" s="472" t="s">
        <v>3069</v>
      </c>
      <c r="B383" s="472" t="s">
        <v>3305</v>
      </c>
      <c r="C383" s="472" t="s">
        <v>3288</v>
      </c>
      <c r="D383" s="472">
        <v>3106.2201609999956</v>
      </c>
    </row>
    <row r="384" spans="1:4" x14ac:dyDescent="0.25">
      <c r="A384" s="472" t="s">
        <v>3070</v>
      </c>
      <c r="B384" s="472" t="s">
        <v>3301</v>
      </c>
      <c r="C384" s="472" t="s">
        <v>3288</v>
      </c>
      <c r="D384" s="472">
        <v>50.556797870000011</v>
      </c>
    </row>
    <row r="385" spans="1:4" x14ac:dyDescent="0.25">
      <c r="A385" s="472" t="s">
        <v>3070</v>
      </c>
      <c r="B385" s="472" t="s">
        <v>3303</v>
      </c>
      <c r="C385" s="472" t="s">
        <v>3288</v>
      </c>
      <c r="D385" s="472">
        <v>1432.2862560999997</v>
      </c>
    </row>
    <row r="386" spans="1:4" x14ac:dyDescent="0.25">
      <c r="A386" s="472" t="s">
        <v>3070</v>
      </c>
      <c r="B386" s="472" t="s">
        <v>3305</v>
      </c>
      <c r="C386" s="472" t="s">
        <v>3288</v>
      </c>
      <c r="D386" s="472">
        <v>67125.790459259966</v>
      </c>
    </row>
    <row r="387" spans="1:4" x14ac:dyDescent="0.25">
      <c r="A387" s="472" t="s">
        <v>3065</v>
      </c>
      <c r="B387" s="472" t="s">
        <v>3395</v>
      </c>
      <c r="C387" s="472" t="s">
        <v>770</v>
      </c>
      <c r="D387" s="472">
        <v>117.3100962</v>
      </c>
    </row>
    <row r="388" spans="1:4" x14ac:dyDescent="0.25">
      <c r="A388" s="472" t="s">
        <v>3065</v>
      </c>
      <c r="B388" s="472" t="s">
        <v>3392</v>
      </c>
      <c r="C388" s="472" t="s">
        <v>770</v>
      </c>
      <c r="D388" s="472">
        <v>188</v>
      </c>
    </row>
    <row r="389" spans="1:4" x14ac:dyDescent="0.25">
      <c r="A389" s="472" t="s">
        <v>3065</v>
      </c>
      <c r="B389" s="472" t="s">
        <v>3395</v>
      </c>
      <c r="C389" s="472" t="s">
        <v>3387</v>
      </c>
      <c r="D389" s="472">
        <v>699.88066200999992</v>
      </c>
    </row>
    <row r="390" spans="1:4" x14ac:dyDescent="0.25">
      <c r="A390" s="472" t="s">
        <v>3065</v>
      </c>
      <c r="B390" s="472" t="s">
        <v>3392</v>
      </c>
      <c r="C390" s="472" t="s">
        <v>3387</v>
      </c>
      <c r="D390" s="472">
        <v>106</v>
      </c>
    </row>
    <row r="391" spans="1:4" x14ac:dyDescent="0.25">
      <c r="A391" s="472" t="s">
        <v>3065</v>
      </c>
      <c r="B391" s="472" t="s">
        <v>3395</v>
      </c>
      <c r="C391" s="472" t="s">
        <v>3385</v>
      </c>
      <c r="D391" s="472">
        <v>154.04458398999998</v>
      </c>
    </row>
    <row r="392" spans="1:4" x14ac:dyDescent="0.25">
      <c r="A392" s="472" t="s">
        <v>3065</v>
      </c>
      <c r="B392" s="472" t="s">
        <v>3392</v>
      </c>
      <c r="C392" s="472" t="s">
        <v>3385</v>
      </c>
      <c r="D392" s="472">
        <v>625</v>
      </c>
    </row>
    <row r="393" spans="1:4" x14ac:dyDescent="0.25">
      <c r="A393" s="472" t="s">
        <v>3065</v>
      </c>
      <c r="B393" s="472" t="s">
        <v>3395</v>
      </c>
      <c r="C393" s="472" t="s">
        <v>3389</v>
      </c>
      <c r="D393" s="472">
        <v>3106.1299091100009</v>
      </c>
    </row>
    <row r="394" spans="1:4" x14ac:dyDescent="0.25">
      <c r="A394" s="472" t="s">
        <v>3065</v>
      </c>
      <c r="B394" s="472" t="s">
        <v>3392</v>
      </c>
      <c r="C394" s="472" t="s">
        <v>3389</v>
      </c>
      <c r="D394" s="472">
        <v>54</v>
      </c>
    </row>
    <row r="395" spans="1:4" x14ac:dyDescent="0.25">
      <c r="A395" s="472" t="s">
        <v>3065</v>
      </c>
      <c r="B395" s="472" t="s">
        <v>3395</v>
      </c>
      <c r="C395" s="472" t="s">
        <v>3390</v>
      </c>
      <c r="D395" s="472">
        <v>167.9641496800003</v>
      </c>
    </row>
    <row r="396" spans="1:4" x14ac:dyDescent="0.25">
      <c r="A396" s="472" t="s">
        <v>3065</v>
      </c>
      <c r="B396" s="472" t="s">
        <v>3392</v>
      </c>
      <c r="C396" s="472" t="s">
        <v>3390</v>
      </c>
      <c r="D396" s="472">
        <v>289</v>
      </c>
    </row>
    <row r="397" spans="1:4" x14ac:dyDescent="0.25">
      <c r="A397" s="472" t="s">
        <v>3065</v>
      </c>
      <c r="B397" s="472" t="s">
        <v>3395</v>
      </c>
      <c r="C397" s="472" t="s">
        <v>136</v>
      </c>
      <c r="D397" s="472">
        <v>5.0207212999999999</v>
      </c>
    </row>
    <row r="398" spans="1:4" x14ac:dyDescent="0.25">
      <c r="A398" s="472" t="s">
        <v>3065</v>
      </c>
      <c r="B398" s="472" t="s">
        <v>3392</v>
      </c>
      <c r="C398" s="472" t="s">
        <v>136</v>
      </c>
      <c r="D398" s="472">
        <v>12</v>
      </c>
    </row>
    <row r="399" spans="1:4" x14ac:dyDescent="0.25">
      <c r="A399" s="472" t="s">
        <v>3065</v>
      </c>
      <c r="B399" s="472" t="s">
        <v>3395</v>
      </c>
      <c r="C399" s="472" t="s">
        <v>3384</v>
      </c>
      <c r="D399" s="472">
        <v>3741.8904866400198</v>
      </c>
    </row>
    <row r="400" spans="1:4" x14ac:dyDescent="0.25">
      <c r="A400" s="472" t="s">
        <v>3065</v>
      </c>
      <c r="B400" s="472" t="s">
        <v>3392</v>
      </c>
      <c r="C400" s="472" t="s">
        <v>3384</v>
      </c>
      <c r="D400" s="472">
        <v>10450</v>
      </c>
    </row>
    <row r="401" spans="1:4" x14ac:dyDescent="0.25">
      <c r="A401" s="472" t="s">
        <v>3065</v>
      </c>
      <c r="B401" s="472" t="s">
        <v>3395</v>
      </c>
      <c r="C401" s="472" t="s">
        <v>3388</v>
      </c>
      <c r="D401" s="472">
        <v>207.63845495999993</v>
      </c>
    </row>
    <row r="402" spans="1:4" x14ac:dyDescent="0.25">
      <c r="A402" s="472" t="s">
        <v>3065</v>
      </c>
      <c r="B402" s="472" t="s">
        <v>3392</v>
      </c>
      <c r="C402" s="472" t="s">
        <v>3388</v>
      </c>
      <c r="D402" s="472">
        <v>339</v>
      </c>
    </row>
    <row r="403" spans="1:4" x14ac:dyDescent="0.25">
      <c r="A403" s="472" t="s">
        <v>3065</v>
      </c>
      <c r="B403" s="472" t="s">
        <v>3395</v>
      </c>
      <c r="C403" s="472" t="s">
        <v>3391</v>
      </c>
      <c r="D403" s="472">
        <v>107.81367903999997</v>
      </c>
    </row>
    <row r="404" spans="1:4" x14ac:dyDescent="0.25">
      <c r="A404" s="472" t="s">
        <v>3065</v>
      </c>
      <c r="B404" s="472" t="s">
        <v>3392</v>
      </c>
      <c r="C404" s="472" t="s">
        <v>3391</v>
      </c>
      <c r="D404" s="472">
        <v>122</v>
      </c>
    </row>
    <row r="405" spans="1:4" x14ac:dyDescent="0.25">
      <c r="A405" s="472" t="s">
        <v>3065</v>
      </c>
      <c r="B405" s="472" t="s">
        <v>3395</v>
      </c>
      <c r="C405" s="472" t="s">
        <v>3386</v>
      </c>
      <c r="D405" s="472">
        <v>134.23320066000011</v>
      </c>
    </row>
    <row r="406" spans="1:4" x14ac:dyDescent="0.25">
      <c r="A406" s="472" t="s">
        <v>3065</v>
      </c>
      <c r="B406" s="472" t="s">
        <v>3392</v>
      </c>
      <c r="C406" s="472" t="s">
        <v>3386</v>
      </c>
      <c r="D406" s="472">
        <v>352</v>
      </c>
    </row>
    <row r="407" spans="1:4" x14ac:dyDescent="0.25">
      <c r="A407" s="472" t="s">
        <v>3066</v>
      </c>
      <c r="B407" s="472" t="s">
        <v>3395</v>
      </c>
      <c r="C407" s="472" t="s">
        <v>770</v>
      </c>
      <c r="D407" s="472">
        <v>4935.739266009984</v>
      </c>
    </row>
    <row r="408" spans="1:4" x14ac:dyDescent="0.25">
      <c r="A408" s="472" t="s">
        <v>3066</v>
      </c>
      <c r="B408" s="472" t="s">
        <v>3392</v>
      </c>
      <c r="C408" s="472" t="s">
        <v>770</v>
      </c>
      <c r="D408" s="472">
        <v>1150</v>
      </c>
    </row>
    <row r="409" spans="1:4" x14ac:dyDescent="0.25">
      <c r="A409" s="472" t="s">
        <v>3066</v>
      </c>
      <c r="B409" s="472" t="s">
        <v>3395</v>
      </c>
      <c r="C409" s="472" t="s">
        <v>3387</v>
      </c>
      <c r="D409" s="472">
        <v>19243.282821229986</v>
      </c>
    </row>
    <row r="410" spans="1:4" x14ac:dyDescent="0.25">
      <c r="A410" s="472" t="s">
        <v>3066</v>
      </c>
      <c r="B410" s="472" t="s">
        <v>3392</v>
      </c>
      <c r="C410" s="472" t="s">
        <v>3387</v>
      </c>
      <c r="D410" s="472">
        <v>3016</v>
      </c>
    </row>
    <row r="411" spans="1:4" x14ac:dyDescent="0.25">
      <c r="A411" s="472" t="s">
        <v>3066</v>
      </c>
      <c r="B411" s="472" t="s">
        <v>3395</v>
      </c>
      <c r="C411" s="472" t="s">
        <v>3385</v>
      </c>
      <c r="D411" s="472">
        <v>22040.499526500065</v>
      </c>
    </row>
    <row r="412" spans="1:4" x14ac:dyDescent="0.25">
      <c r="A412" s="472" t="s">
        <v>3066</v>
      </c>
      <c r="B412" s="472" t="s">
        <v>3392</v>
      </c>
      <c r="C412" s="472" t="s">
        <v>3385</v>
      </c>
      <c r="D412" s="472">
        <v>27104</v>
      </c>
    </row>
    <row r="413" spans="1:4" x14ac:dyDescent="0.25">
      <c r="A413" s="472" t="s">
        <v>3066</v>
      </c>
      <c r="B413" s="472" t="s">
        <v>3395</v>
      </c>
      <c r="C413" s="472" t="s">
        <v>3389</v>
      </c>
      <c r="D413" s="472">
        <v>2694.7336465500025</v>
      </c>
    </row>
    <row r="414" spans="1:4" x14ac:dyDescent="0.25">
      <c r="A414" s="472" t="s">
        <v>3066</v>
      </c>
      <c r="B414" s="472" t="s">
        <v>3392</v>
      </c>
      <c r="C414" s="472" t="s">
        <v>3389</v>
      </c>
      <c r="D414" s="472">
        <v>626</v>
      </c>
    </row>
    <row r="415" spans="1:4" x14ac:dyDescent="0.25">
      <c r="A415" s="472" t="s">
        <v>3066</v>
      </c>
      <c r="B415" s="472" t="s">
        <v>3395</v>
      </c>
      <c r="C415" s="472" t="s">
        <v>3390</v>
      </c>
      <c r="D415" s="472">
        <v>20196.131163989932</v>
      </c>
    </row>
    <row r="416" spans="1:4" x14ac:dyDescent="0.25">
      <c r="A416" s="472" t="s">
        <v>3066</v>
      </c>
      <c r="B416" s="472" t="s">
        <v>3392</v>
      </c>
      <c r="C416" s="472" t="s">
        <v>3390</v>
      </c>
      <c r="D416" s="472">
        <v>3228</v>
      </c>
    </row>
    <row r="417" spans="1:4" x14ac:dyDescent="0.25">
      <c r="A417" s="472" t="s">
        <v>3066</v>
      </c>
      <c r="B417" s="472" t="s">
        <v>3395</v>
      </c>
      <c r="C417" s="472" t="s">
        <v>136</v>
      </c>
      <c r="D417" s="472">
        <v>5895.53823087</v>
      </c>
    </row>
    <row r="418" spans="1:4" x14ac:dyDescent="0.25">
      <c r="A418" s="472" t="s">
        <v>3066</v>
      </c>
      <c r="B418" s="472" t="s">
        <v>3392</v>
      </c>
      <c r="C418" s="472" t="s">
        <v>136</v>
      </c>
      <c r="D418" s="472">
        <v>307</v>
      </c>
    </row>
    <row r="419" spans="1:4" x14ac:dyDescent="0.25">
      <c r="A419" s="472" t="s">
        <v>3066</v>
      </c>
      <c r="B419" s="472" t="s">
        <v>3395</v>
      </c>
      <c r="C419" s="472" t="s">
        <v>3384</v>
      </c>
      <c r="D419" s="472">
        <v>427448.35175281065</v>
      </c>
    </row>
    <row r="420" spans="1:4" x14ac:dyDescent="0.25">
      <c r="A420" s="472" t="s">
        <v>3066</v>
      </c>
      <c r="B420" s="472" t="s">
        <v>3392</v>
      </c>
      <c r="C420" s="472" t="s">
        <v>3384</v>
      </c>
      <c r="D420" s="472">
        <v>333019</v>
      </c>
    </row>
    <row r="421" spans="1:4" x14ac:dyDescent="0.25">
      <c r="A421" s="472" t="s">
        <v>3066</v>
      </c>
      <c r="B421" s="472" t="s">
        <v>3395</v>
      </c>
      <c r="C421" s="472" t="s">
        <v>3388</v>
      </c>
      <c r="D421" s="472">
        <v>26390.263588559828</v>
      </c>
    </row>
    <row r="422" spans="1:4" x14ac:dyDescent="0.25">
      <c r="A422" s="472" t="s">
        <v>3066</v>
      </c>
      <c r="B422" s="472" t="s">
        <v>3392</v>
      </c>
      <c r="C422" s="472" t="s">
        <v>3388</v>
      </c>
      <c r="D422" s="472">
        <v>5591</v>
      </c>
    </row>
    <row r="423" spans="1:4" x14ac:dyDescent="0.25">
      <c r="A423" s="472" t="s">
        <v>3066</v>
      </c>
      <c r="B423" s="472" t="s">
        <v>3395</v>
      </c>
      <c r="C423" s="472" t="s">
        <v>3391</v>
      </c>
      <c r="D423" s="472">
        <v>4864.4514276900054</v>
      </c>
    </row>
    <row r="424" spans="1:4" x14ac:dyDescent="0.25">
      <c r="A424" s="472" t="s">
        <v>3066</v>
      </c>
      <c r="B424" s="472" t="s">
        <v>3392</v>
      </c>
      <c r="C424" s="472" t="s">
        <v>3391</v>
      </c>
      <c r="D424" s="472">
        <v>574</v>
      </c>
    </row>
    <row r="425" spans="1:4" x14ac:dyDescent="0.25">
      <c r="A425" s="472" t="s">
        <v>3066</v>
      </c>
      <c r="B425" s="472" t="s">
        <v>3395</v>
      </c>
      <c r="C425" s="472" t="s">
        <v>3386</v>
      </c>
      <c r="D425" s="472">
        <v>21116.135608229983</v>
      </c>
    </row>
    <row r="426" spans="1:4" x14ac:dyDescent="0.25">
      <c r="A426" s="472" t="s">
        <v>3066</v>
      </c>
      <c r="B426" s="472" t="s">
        <v>3392</v>
      </c>
      <c r="C426" s="472" t="s">
        <v>3386</v>
      </c>
      <c r="D426" s="472">
        <v>4015</v>
      </c>
    </row>
    <row r="427" spans="1:4" x14ac:dyDescent="0.25">
      <c r="A427" s="472" t="s">
        <v>3067</v>
      </c>
      <c r="B427" s="472" t="s">
        <v>3395</v>
      </c>
      <c r="C427" s="472" t="s">
        <v>770</v>
      </c>
      <c r="D427" s="472">
        <v>17131.818622239938</v>
      </c>
    </row>
    <row r="428" spans="1:4" x14ac:dyDescent="0.25">
      <c r="A428" s="472" t="s">
        <v>3067</v>
      </c>
      <c r="B428" s="472" t="s">
        <v>3392</v>
      </c>
      <c r="C428" s="472" t="s">
        <v>770</v>
      </c>
      <c r="D428" s="472">
        <v>5214</v>
      </c>
    </row>
    <row r="429" spans="1:4" x14ac:dyDescent="0.25">
      <c r="A429" s="472" t="s">
        <v>3067</v>
      </c>
      <c r="B429" s="472" t="s">
        <v>3395</v>
      </c>
      <c r="C429" s="472" t="s">
        <v>3387</v>
      </c>
      <c r="D429" s="472">
        <v>2917.1036921699979</v>
      </c>
    </row>
    <row r="430" spans="1:4" x14ac:dyDescent="0.25">
      <c r="A430" s="472" t="s">
        <v>3067</v>
      </c>
      <c r="B430" s="472" t="s">
        <v>3392</v>
      </c>
      <c r="C430" s="472" t="s">
        <v>3387</v>
      </c>
      <c r="D430" s="472">
        <v>402</v>
      </c>
    </row>
    <row r="431" spans="1:4" x14ac:dyDescent="0.25">
      <c r="A431" s="472" t="s">
        <v>3067</v>
      </c>
      <c r="B431" s="472" t="s">
        <v>3395</v>
      </c>
      <c r="C431" s="472" t="s">
        <v>3385</v>
      </c>
      <c r="D431" s="472">
        <v>4.8186201000000004</v>
      </c>
    </row>
    <row r="432" spans="1:4" x14ac:dyDescent="0.25">
      <c r="A432" s="472" t="s">
        <v>3067</v>
      </c>
      <c r="B432" s="472" t="s">
        <v>3392</v>
      </c>
      <c r="C432" s="472" t="s">
        <v>3385</v>
      </c>
      <c r="D432" s="472">
        <v>12</v>
      </c>
    </row>
    <row r="433" spans="1:4" x14ac:dyDescent="0.25">
      <c r="A433" s="472" t="s">
        <v>3067</v>
      </c>
      <c r="B433" s="472" t="s">
        <v>3395</v>
      </c>
      <c r="C433" s="472" t="s">
        <v>3389</v>
      </c>
      <c r="D433" s="472">
        <v>7315.3069658899967</v>
      </c>
    </row>
    <row r="434" spans="1:4" x14ac:dyDescent="0.25">
      <c r="A434" s="472" t="s">
        <v>3067</v>
      </c>
      <c r="B434" s="472" t="s">
        <v>3392</v>
      </c>
      <c r="C434" s="472" t="s">
        <v>3389</v>
      </c>
      <c r="D434" s="472">
        <v>502</v>
      </c>
    </row>
    <row r="435" spans="1:4" x14ac:dyDescent="0.25">
      <c r="A435" s="472" t="s">
        <v>3067</v>
      </c>
      <c r="B435" s="472" t="s">
        <v>3395</v>
      </c>
      <c r="C435" s="472" t="s">
        <v>3390</v>
      </c>
      <c r="D435" s="472">
        <v>15990.04046627</v>
      </c>
    </row>
    <row r="436" spans="1:4" x14ac:dyDescent="0.25">
      <c r="A436" s="472" t="s">
        <v>3067</v>
      </c>
      <c r="B436" s="472" t="s">
        <v>3392</v>
      </c>
      <c r="C436" s="472" t="s">
        <v>3390</v>
      </c>
      <c r="D436" s="472">
        <v>2972</v>
      </c>
    </row>
    <row r="437" spans="1:4" x14ac:dyDescent="0.25">
      <c r="A437" s="472" t="s">
        <v>3067</v>
      </c>
      <c r="B437" s="472" t="s">
        <v>3395</v>
      </c>
      <c r="C437" s="472" t="s">
        <v>136</v>
      </c>
      <c r="D437" s="472">
        <v>796.4323140499996</v>
      </c>
    </row>
    <row r="438" spans="1:4" x14ac:dyDescent="0.25">
      <c r="A438" s="472" t="s">
        <v>3067</v>
      </c>
      <c r="B438" s="472" t="s">
        <v>3392</v>
      </c>
      <c r="C438" s="472" t="s">
        <v>136</v>
      </c>
      <c r="D438" s="472">
        <v>139</v>
      </c>
    </row>
    <row r="439" spans="1:4" x14ac:dyDescent="0.25">
      <c r="A439" s="472" t="s">
        <v>3067</v>
      </c>
      <c r="B439" s="472" t="s">
        <v>3395</v>
      </c>
      <c r="C439" s="472" t="s">
        <v>3384</v>
      </c>
      <c r="D439" s="472">
        <v>622.10690852000016</v>
      </c>
    </row>
    <row r="440" spans="1:4" x14ac:dyDescent="0.25">
      <c r="A440" s="472" t="s">
        <v>3067</v>
      </c>
      <c r="B440" s="472" t="s">
        <v>3392</v>
      </c>
      <c r="C440" s="472" t="s">
        <v>3384</v>
      </c>
      <c r="D440" s="472">
        <v>615</v>
      </c>
    </row>
    <row r="441" spans="1:4" x14ac:dyDescent="0.25">
      <c r="A441" s="472" t="s">
        <v>3067</v>
      </c>
      <c r="B441" s="472" t="s">
        <v>3395</v>
      </c>
      <c r="C441" s="472" t="s">
        <v>3388</v>
      </c>
      <c r="D441" s="472">
        <v>12692.781653259988</v>
      </c>
    </row>
    <row r="442" spans="1:4" x14ac:dyDescent="0.25">
      <c r="A442" s="472" t="s">
        <v>3067</v>
      </c>
      <c r="B442" s="472" t="s">
        <v>3392</v>
      </c>
      <c r="C442" s="472" t="s">
        <v>3388</v>
      </c>
      <c r="D442" s="472">
        <v>4240</v>
      </c>
    </row>
    <row r="443" spans="1:4" x14ac:dyDescent="0.25">
      <c r="A443" s="472" t="s">
        <v>3067</v>
      </c>
      <c r="B443" s="472" t="s">
        <v>3395</v>
      </c>
      <c r="C443" s="472" t="s">
        <v>3391</v>
      </c>
      <c r="D443" s="472">
        <v>2958.9852745000021</v>
      </c>
    </row>
    <row r="444" spans="1:4" x14ac:dyDescent="0.25">
      <c r="A444" s="472" t="s">
        <v>3067</v>
      </c>
      <c r="B444" s="472" t="s">
        <v>3392</v>
      </c>
      <c r="C444" s="472" t="s">
        <v>3391</v>
      </c>
      <c r="D444" s="472">
        <v>380</v>
      </c>
    </row>
    <row r="445" spans="1:4" x14ac:dyDescent="0.25">
      <c r="A445" s="472" t="s">
        <v>3067</v>
      </c>
      <c r="B445" s="472" t="s">
        <v>3395</v>
      </c>
      <c r="C445" s="472" t="s">
        <v>3386</v>
      </c>
      <c r="D445" s="472">
        <v>71.34565520999999</v>
      </c>
    </row>
    <row r="446" spans="1:4" x14ac:dyDescent="0.25">
      <c r="A446" s="472" t="s">
        <v>3067</v>
      </c>
      <c r="B446" s="472" t="s">
        <v>3392</v>
      </c>
      <c r="C446" s="472" t="s">
        <v>3386</v>
      </c>
      <c r="D446" s="472">
        <v>13</v>
      </c>
    </row>
    <row r="447" spans="1:4" x14ac:dyDescent="0.25">
      <c r="A447" s="472" t="s">
        <v>3068</v>
      </c>
      <c r="B447" s="472" t="s">
        <v>3395</v>
      </c>
      <c r="C447" s="472" t="s">
        <v>770</v>
      </c>
      <c r="D447" s="472">
        <v>52954.498116970215</v>
      </c>
    </row>
    <row r="448" spans="1:4" x14ac:dyDescent="0.25">
      <c r="A448" s="472" t="s">
        <v>3068</v>
      </c>
      <c r="B448" s="472" t="s">
        <v>3392</v>
      </c>
      <c r="C448" s="472" t="s">
        <v>770</v>
      </c>
      <c r="D448" s="472">
        <v>11608</v>
      </c>
    </row>
    <row r="449" spans="1:4" x14ac:dyDescent="0.25">
      <c r="A449" s="472" t="s">
        <v>3068</v>
      </c>
      <c r="B449" s="472" t="s">
        <v>3395</v>
      </c>
      <c r="C449" s="472" t="s">
        <v>3387</v>
      </c>
      <c r="D449" s="472">
        <v>10029.281275639996</v>
      </c>
    </row>
    <row r="450" spans="1:4" x14ac:dyDescent="0.25">
      <c r="A450" s="472" t="s">
        <v>3068</v>
      </c>
      <c r="B450" s="472" t="s">
        <v>3392</v>
      </c>
      <c r="C450" s="472" t="s">
        <v>3387</v>
      </c>
      <c r="D450" s="472">
        <v>1337</v>
      </c>
    </row>
    <row r="451" spans="1:4" x14ac:dyDescent="0.25">
      <c r="A451" s="472" t="s">
        <v>3068</v>
      </c>
      <c r="B451" s="472" t="s">
        <v>3395</v>
      </c>
      <c r="C451" s="472" t="s">
        <v>3385</v>
      </c>
      <c r="D451" s="472">
        <v>30170.837269149812</v>
      </c>
    </row>
    <row r="452" spans="1:4" x14ac:dyDescent="0.25">
      <c r="A452" s="472" t="s">
        <v>3068</v>
      </c>
      <c r="B452" s="472" t="s">
        <v>3392</v>
      </c>
      <c r="C452" s="472" t="s">
        <v>3385</v>
      </c>
      <c r="D452" s="472">
        <v>28365</v>
      </c>
    </row>
    <row r="453" spans="1:4" x14ac:dyDescent="0.25">
      <c r="A453" s="472" t="s">
        <v>3068</v>
      </c>
      <c r="B453" s="472" t="s">
        <v>3395</v>
      </c>
      <c r="C453" s="472" t="s">
        <v>3389</v>
      </c>
      <c r="D453" s="472">
        <v>17628.288361920029</v>
      </c>
    </row>
    <row r="454" spans="1:4" x14ac:dyDescent="0.25">
      <c r="A454" s="472" t="s">
        <v>3068</v>
      </c>
      <c r="B454" s="472" t="s">
        <v>3392</v>
      </c>
      <c r="C454" s="472" t="s">
        <v>3389</v>
      </c>
      <c r="D454" s="472">
        <v>1185</v>
      </c>
    </row>
    <row r="455" spans="1:4" x14ac:dyDescent="0.25">
      <c r="A455" s="472" t="s">
        <v>3068</v>
      </c>
      <c r="B455" s="472" t="s">
        <v>3395</v>
      </c>
      <c r="C455" s="472" t="s">
        <v>3390</v>
      </c>
      <c r="D455" s="472">
        <v>102994.50183676019</v>
      </c>
    </row>
    <row r="456" spans="1:4" x14ac:dyDescent="0.25">
      <c r="A456" s="472" t="s">
        <v>3068</v>
      </c>
      <c r="B456" s="472" t="s">
        <v>3392</v>
      </c>
      <c r="C456" s="472" t="s">
        <v>3390</v>
      </c>
      <c r="D456" s="472">
        <v>7320</v>
      </c>
    </row>
    <row r="457" spans="1:4" x14ac:dyDescent="0.25">
      <c r="A457" s="472" t="s">
        <v>3068</v>
      </c>
      <c r="B457" s="472" t="s">
        <v>3395</v>
      </c>
      <c r="C457" s="472" t="s">
        <v>136</v>
      </c>
      <c r="D457" s="472">
        <v>7746.3661543300032</v>
      </c>
    </row>
    <row r="458" spans="1:4" x14ac:dyDescent="0.25">
      <c r="A458" s="472" t="s">
        <v>3068</v>
      </c>
      <c r="B458" s="472" t="s">
        <v>3392</v>
      </c>
      <c r="C458" s="472" t="s">
        <v>136</v>
      </c>
      <c r="D458" s="472">
        <v>438</v>
      </c>
    </row>
    <row r="459" spans="1:4" x14ac:dyDescent="0.25">
      <c r="A459" s="472" t="s">
        <v>3068</v>
      </c>
      <c r="B459" s="472" t="s">
        <v>3395</v>
      </c>
      <c r="C459" s="472" t="s">
        <v>3384</v>
      </c>
      <c r="D459" s="472">
        <v>457120.28512697585</v>
      </c>
    </row>
    <row r="460" spans="1:4" x14ac:dyDescent="0.25">
      <c r="A460" s="472" t="s">
        <v>3068</v>
      </c>
      <c r="B460" s="472" t="s">
        <v>3392</v>
      </c>
      <c r="C460" s="472" t="s">
        <v>3384</v>
      </c>
      <c r="D460" s="472">
        <v>279776</v>
      </c>
    </row>
    <row r="461" spans="1:4" x14ac:dyDescent="0.25">
      <c r="A461" s="472" t="s">
        <v>3068</v>
      </c>
      <c r="B461" s="472" t="s">
        <v>3395</v>
      </c>
      <c r="C461" s="472" t="s">
        <v>3388</v>
      </c>
      <c r="D461" s="472">
        <v>128409.8808711102</v>
      </c>
    </row>
    <row r="462" spans="1:4" x14ac:dyDescent="0.25">
      <c r="A462" s="472" t="s">
        <v>3068</v>
      </c>
      <c r="B462" s="472" t="s">
        <v>3392</v>
      </c>
      <c r="C462" s="472" t="s">
        <v>3388</v>
      </c>
      <c r="D462" s="472">
        <v>16288</v>
      </c>
    </row>
    <row r="463" spans="1:4" x14ac:dyDescent="0.25">
      <c r="A463" s="472" t="s">
        <v>3068</v>
      </c>
      <c r="B463" s="472" t="s">
        <v>3395</v>
      </c>
      <c r="C463" s="472" t="s">
        <v>3391</v>
      </c>
      <c r="D463" s="472">
        <v>5172.1121825900009</v>
      </c>
    </row>
    <row r="464" spans="1:4" x14ac:dyDescent="0.25">
      <c r="A464" s="472" t="s">
        <v>3068</v>
      </c>
      <c r="B464" s="472" t="s">
        <v>3392</v>
      </c>
      <c r="C464" s="472" t="s">
        <v>3391</v>
      </c>
      <c r="D464" s="472">
        <v>450</v>
      </c>
    </row>
    <row r="465" spans="1:4" x14ac:dyDescent="0.25">
      <c r="A465" s="472" t="s">
        <v>3068</v>
      </c>
      <c r="B465" s="472" t="s">
        <v>3395</v>
      </c>
      <c r="C465" s="472" t="s">
        <v>3386</v>
      </c>
      <c r="D465" s="472">
        <v>2760.3792064000027</v>
      </c>
    </row>
    <row r="466" spans="1:4" x14ac:dyDescent="0.25">
      <c r="A466" s="472" t="s">
        <v>3068</v>
      </c>
      <c r="B466" s="472" t="s">
        <v>3392</v>
      </c>
      <c r="C466" s="472" t="s">
        <v>3386</v>
      </c>
      <c r="D466" s="472">
        <v>350</v>
      </c>
    </row>
    <row r="467" spans="1:4" x14ac:dyDescent="0.25">
      <c r="A467" s="472" t="s">
        <v>3069</v>
      </c>
      <c r="B467" s="472" t="s">
        <v>3395</v>
      </c>
      <c r="C467" s="472" t="s">
        <v>770</v>
      </c>
      <c r="D467" s="472">
        <v>178.29826239999997</v>
      </c>
    </row>
    <row r="468" spans="1:4" x14ac:dyDescent="0.25">
      <c r="A468" s="472" t="s">
        <v>3069</v>
      </c>
      <c r="B468" s="472" t="s">
        <v>3392</v>
      </c>
      <c r="C468" s="472" t="s">
        <v>770</v>
      </c>
      <c r="D468" s="472">
        <v>82</v>
      </c>
    </row>
    <row r="469" spans="1:4" x14ac:dyDescent="0.25">
      <c r="A469" s="472" t="s">
        <v>3069</v>
      </c>
      <c r="B469" s="472" t="s">
        <v>3395</v>
      </c>
      <c r="C469" s="472" t="s">
        <v>3387</v>
      </c>
      <c r="D469" s="472">
        <v>953.96088922999979</v>
      </c>
    </row>
    <row r="470" spans="1:4" x14ac:dyDescent="0.25">
      <c r="A470" s="472" t="s">
        <v>3069</v>
      </c>
      <c r="B470" s="472" t="s">
        <v>3392</v>
      </c>
      <c r="C470" s="472" t="s">
        <v>3387</v>
      </c>
      <c r="D470" s="472">
        <v>226</v>
      </c>
    </row>
    <row r="471" spans="1:4" x14ac:dyDescent="0.25">
      <c r="A471" s="472" t="s">
        <v>3069</v>
      </c>
      <c r="B471" s="472" t="s">
        <v>3395</v>
      </c>
      <c r="C471" s="472" t="s">
        <v>3385</v>
      </c>
      <c r="D471" s="472">
        <v>3.2900653000000002</v>
      </c>
    </row>
    <row r="472" spans="1:4" x14ac:dyDescent="0.25">
      <c r="A472" s="472" t="s">
        <v>3069</v>
      </c>
      <c r="B472" s="472" t="s">
        <v>3392</v>
      </c>
      <c r="C472" s="472" t="s">
        <v>3385</v>
      </c>
      <c r="D472" s="472">
        <v>23</v>
      </c>
    </row>
    <row r="473" spans="1:4" x14ac:dyDescent="0.25">
      <c r="A473" s="472" t="s">
        <v>3069</v>
      </c>
      <c r="B473" s="472" t="s">
        <v>3395</v>
      </c>
      <c r="C473" s="472" t="s">
        <v>3389</v>
      </c>
      <c r="D473" s="472">
        <v>69.448167819999995</v>
      </c>
    </row>
    <row r="474" spans="1:4" x14ac:dyDescent="0.25">
      <c r="A474" s="472" t="s">
        <v>3069</v>
      </c>
      <c r="B474" s="472" t="s">
        <v>3392</v>
      </c>
      <c r="C474" s="472" t="s">
        <v>3389</v>
      </c>
      <c r="D474" s="472">
        <v>14</v>
      </c>
    </row>
    <row r="475" spans="1:4" x14ac:dyDescent="0.25">
      <c r="A475" s="472" t="s">
        <v>3069</v>
      </c>
      <c r="B475" s="472" t="s">
        <v>3395</v>
      </c>
      <c r="C475" s="472" t="s">
        <v>3390</v>
      </c>
      <c r="D475" s="472">
        <v>664.61787307000009</v>
      </c>
    </row>
    <row r="476" spans="1:4" x14ac:dyDescent="0.25">
      <c r="A476" s="472" t="s">
        <v>3069</v>
      </c>
      <c r="B476" s="472" t="s">
        <v>3392</v>
      </c>
      <c r="C476" s="472" t="s">
        <v>3390</v>
      </c>
      <c r="D476" s="472">
        <v>118</v>
      </c>
    </row>
    <row r="477" spans="1:4" x14ac:dyDescent="0.25">
      <c r="A477" s="472" t="s">
        <v>3069</v>
      </c>
      <c r="B477" s="472" t="s">
        <v>3395</v>
      </c>
      <c r="C477" s="472" t="s">
        <v>136</v>
      </c>
      <c r="D477" s="472">
        <v>1.61809863</v>
      </c>
    </row>
    <row r="478" spans="1:4" x14ac:dyDescent="0.25">
      <c r="A478" s="472" t="s">
        <v>3069</v>
      </c>
      <c r="B478" s="472" t="s">
        <v>3392</v>
      </c>
      <c r="C478" s="472" t="s">
        <v>136</v>
      </c>
      <c r="D478" s="472">
        <v>1</v>
      </c>
    </row>
    <row r="479" spans="1:4" x14ac:dyDescent="0.25">
      <c r="A479" s="472" t="s">
        <v>3069</v>
      </c>
      <c r="B479" s="472" t="s">
        <v>3395</v>
      </c>
      <c r="C479" s="472" t="s">
        <v>3384</v>
      </c>
      <c r="D479" s="472">
        <v>132.03059531000011</v>
      </c>
    </row>
    <row r="480" spans="1:4" x14ac:dyDescent="0.25">
      <c r="A480" s="472" t="s">
        <v>3069</v>
      </c>
      <c r="B480" s="472" t="s">
        <v>3392</v>
      </c>
      <c r="C480" s="472" t="s">
        <v>3384</v>
      </c>
      <c r="D480" s="472">
        <v>378</v>
      </c>
    </row>
    <row r="481" spans="1:4" x14ac:dyDescent="0.25">
      <c r="A481" s="472" t="s">
        <v>3069</v>
      </c>
      <c r="B481" s="472" t="s">
        <v>3395</v>
      </c>
      <c r="C481" s="472" t="s">
        <v>3388</v>
      </c>
      <c r="D481" s="472">
        <v>579.36894852000023</v>
      </c>
    </row>
    <row r="482" spans="1:4" x14ac:dyDescent="0.25">
      <c r="A482" s="472" t="s">
        <v>3069</v>
      </c>
      <c r="B482" s="472" t="s">
        <v>3392</v>
      </c>
      <c r="C482" s="472" t="s">
        <v>3388</v>
      </c>
      <c r="D482" s="472">
        <v>205</v>
      </c>
    </row>
    <row r="483" spans="1:4" x14ac:dyDescent="0.25">
      <c r="A483" s="472" t="s">
        <v>3069</v>
      </c>
      <c r="B483" s="472" t="s">
        <v>3395</v>
      </c>
      <c r="C483" s="472" t="s">
        <v>3391</v>
      </c>
      <c r="D483" s="472">
        <v>578.98135224999999</v>
      </c>
    </row>
    <row r="484" spans="1:4" x14ac:dyDescent="0.25">
      <c r="A484" s="472" t="s">
        <v>3069</v>
      </c>
      <c r="B484" s="472" t="s">
        <v>3392</v>
      </c>
      <c r="C484" s="472" t="s">
        <v>3391</v>
      </c>
      <c r="D484" s="472">
        <v>48</v>
      </c>
    </row>
    <row r="485" spans="1:4" x14ac:dyDescent="0.25">
      <c r="A485" s="472" t="s">
        <v>3069</v>
      </c>
      <c r="B485" s="472" t="s">
        <v>3395</v>
      </c>
      <c r="C485" s="472" t="s">
        <v>3386</v>
      </c>
      <c r="D485" s="472">
        <v>31.182387430000002</v>
      </c>
    </row>
    <row r="486" spans="1:4" x14ac:dyDescent="0.25">
      <c r="A486" s="472" t="s">
        <v>3069</v>
      </c>
      <c r="B486" s="472" t="s">
        <v>3392</v>
      </c>
      <c r="C486" s="472" t="s">
        <v>3386</v>
      </c>
      <c r="D486" s="472">
        <v>17</v>
      </c>
    </row>
    <row r="487" spans="1:4" x14ac:dyDescent="0.25">
      <c r="A487" s="472" t="s">
        <v>3070</v>
      </c>
      <c r="B487" s="472" t="s">
        <v>3395</v>
      </c>
      <c r="C487" s="472" t="s">
        <v>770</v>
      </c>
      <c r="D487" s="472">
        <v>2.2281125700000008</v>
      </c>
    </row>
    <row r="488" spans="1:4" x14ac:dyDescent="0.25">
      <c r="A488" s="472" t="s">
        <v>3070</v>
      </c>
      <c r="B488" s="472" t="s">
        <v>3392</v>
      </c>
      <c r="C488" s="472" t="s">
        <v>770</v>
      </c>
      <c r="D488" s="472">
        <v>45</v>
      </c>
    </row>
    <row r="489" spans="1:4" x14ac:dyDescent="0.25">
      <c r="A489" s="472" t="s">
        <v>3070</v>
      </c>
      <c r="B489" s="472" t="s">
        <v>3395</v>
      </c>
      <c r="C489" s="472" t="s">
        <v>3387</v>
      </c>
      <c r="D489" s="472">
        <v>1690.6520719600021</v>
      </c>
    </row>
    <row r="490" spans="1:4" x14ac:dyDescent="0.25">
      <c r="A490" s="472" t="s">
        <v>3070</v>
      </c>
      <c r="B490" s="472" t="s">
        <v>3392</v>
      </c>
      <c r="C490" s="472" t="s">
        <v>3387</v>
      </c>
      <c r="D490" s="472">
        <v>441</v>
      </c>
    </row>
    <row r="491" spans="1:4" x14ac:dyDescent="0.25">
      <c r="A491" s="472" t="s">
        <v>3070</v>
      </c>
      <c r="B491" s="472" t="s">
        <v>3395</v>
      </c>
      <c r="C491" s="472" t="s">
        <v>3385</v>
      </c>
      <c r="D491" s="472">
        <v>62.793050260000022</v>
      </c>
    </row>
    <row r="492" spans="1:4" x14ac:dyDescent="0.25">
      <c r="A492" s="472" t="s">
        <v>3070</v>
      </c>
      <c r="B492" s="472" t="s">
        <v>3392</v>
      </c>
      <c r="C492" s="472" t="s">
        <v>3385</v>
      </c>
      <c r="D492" s="472">
        <v>248</v>
      </c>
    </row>
    <row r="493" spans="1:4" x14ac:dyDescent="0.25">
      <c r="A493" s="472" t="s">
        <v>3070</v>
      </c>
      <c r="B493" s="472" t="s">
        <v>3395</v>
      </c>
      <c r="C493" s="472" t="s">
        <v>3389</v>
      </c>
      <c r="D493" s="472">
        <v>15.826332650000001</v>
      </c>
    </row>
    <row r="494" spans="1:4" x14ac:dyDescent="0.25">
      <c r="A494" s="472" t="s">
        <v>3070</v>
      </c>
      <c r="B494" s="472" t="s">
        <v>3392</v>
      </c>
      <c r="C494" s="472" t="s">
        <v>3389</v>
      </c>
      <c r="D494" s="472">
        <v>11</v>
      </c>
    </row>
    <row r="495" spans="1:4" x14ac:dyDescent="0.25">
      <c r="A495" s="472" t="s">
        <v>3070</v>
      </c>
      <c r="B495" s="472" t="s">
        <v>3395</v>
      </c>
      <c r="C495" s="472" t="s">
        <v>3390</v>
      </c>
      <c r="D495" s="472">
        <v>248.57564502000002</v>
      </c>
    </row>
    <row r="496" spans="1:4" x14ac:dyDescent="0.25">
      <c r="A496" s="472" t="s">
        <v>3070</v>
      </c>
      <c r="B496" s="472" t="s">
        <v>3392</v>
      </c>
      <c r="C496" s="472" t="s">
        <v>3390</v>
      </c>
      <c r="D496" s="472">
        <v>23</v>
      </c>
    </row>
    <row r="497" spans="1:4" x14ac:dyDescent="0.25">
      <c r="A497" s="472" t="s">
        <v>3070</v>
      </c>
      <c r="B497" s="472" t="s">
        <v>3395</v>
      </c>
      <c r="C497" s="472" t="s">
        <v>136</v>
      </c>
      <c r="D497" s="472">
        <v>0.21011389000000003</v>
      </c>
    </row>
    <row r="498" spans="1:4" x14ac:dyDescent="0.25">
      <c r="A498" s="472" t="s">
        <v>3070</v>
      </c>
      <c r="B498" s="472" t="s">
        <v>3392</v>
      </c>
      <c r="C498" s="472" t="s">
        <v>136</v>
      </c>
      <c r="D498" s="472">
        <v>1</v>
      </c>
    </row>
    <row r="499" spans="1:4" x14ac:dyDescent="0.25">
      <c r="A499" s="472" t="s">
        <v>3070</v>
      </c>
      <c r="B499" s="472" t="s">
        <v>3395</v>
      </c>
      <c r="C499" s="472" t="s">
        <v>3384</v>
      </c>
      <c r="D499" s="472">
        <v>1768.3332901599952</v>
      </c>
    </row>
    <row r="500" spans="1:4" x14ac:dyDescent="0.25">
      <c r="A500" s="472" t="s">
        <v>3070</v>
      </c>
      <c r="B500" s="472" t="s">
        <v>3392</v>
      </c>
      <c r="C500" s="472" t="s">
        <v>3384</v>
      </c>
      <c r="D500" s="472">
        <v>6146</v>
      </c>
    </row>
    <row r="501" spans="1:4" x14ac:dyDescent="0.25">
      <c r="A501" s="472" t="s">
        <v>3070</v>
      </c>
      <c r="B501" s="472" t="s">
        <v>3395</v>
      </c>
      <c r="C501" s="472" t="s">
        <v>3388</v>
      </c>
      <c r="D501" s="472">
        <v>75.996707010000009</v>
      </c>
    </row>
    <row r="502" spans="1:4" x14ac:dyDescent="0.25">
      <c r="A502" s="472" t="s">
        <v>3070</v>
      </c>
      <c r="B502" s="472" t="s">
        <v>3392</v>
      </c>
      <c r="C502" s="472" t="s">
        <v>3388</v>
      </c>
      <c r="D502" s="472">
        <v>53</v>
      </c>
    </row>
    <row r="503" spans="1:4" x14ac:dyDescent="0.25">
      <c r="A503" s="472" t="s">
        <v>3070</v>
      </c>
      <c r="B503" s="472" t="s">
        <v>3395</v>
      </c>
      <c r="C503" s="472" t="s">
        <v>3391</v>
      </c>
      <c r="D503" s="472">
        <v>2468.0037173500009</v>
      </c>
    </row>
    <row r="504" spans="1:4" x14ac:dyDescent="0.25">
      <c r="A504" s="472" t="s">
        <v>3070</v>
      </c>
      <c r="B504" s="472" t="s">
        <v>3392</v>
      </c>
      <c r="C504" s="472" t="s">
        <v>3391</v>
      </c>
      <c r="D504" s="472">
        <v>465</v>
      </c>
    </row>
    <row r="505" spans="1:4" x14ac:dyDescent="0.25">
      <c r="A505" s="472" t="s">
        <v>3070</v>
      </c>
      <c r="B505" s="472" t="s">
        <v>3395</v>
      </c>
      <c r="C505" s="472" t="s">
        <v>3386</v>
      </c>
      <c r="D505" s="472">
        <v>62276.014472359828</v>
      </c>
    </row>
    <row r="506" spans="1:4" x14ac:dyDescent="0.25">
      <c r="A506" s="472" t="s">
        <v>3070</v>
      </c>
      <c r="B506" s="472" t="s">
        <v>3392</v>
      </c>
      <c r="C506" s="472" t="s">
        <v>3386</v>
      </c>
      <c r="D506" s="472">
        <v>9978</v>
      </c>
    </row>
    <row r="507" spans="1:4" x14ac:dyDescent="0.25">
      <c r="A507" s="472" t="s">
        <v>3065</v>
      </c>
      <c r="B507" s="472" t="s">
        <v>3397</v>
      </c>
      <c r="C507" s="472" t="s">
        <v>3614</v>
      </c>
      <c r="D507" s="472">
        <v>312.45693975999995</v>
      </c>
    </row>
    <row r="508" spans="1:4" x14ac:dyDescent="0.25">
      <c r="A508" s="472" t="s">
        <v>3065</v>
      </c>
      <c r="B508" s="472" t="s">
        <v>3397</v>
      </c>
      <c r="C508" s="472" t="s">
        <v>3615</v>
      </c>
      <c r="D508" s="472">
        <v>230.56379469000001</v>
      </c>
    </row>
    <row r="509" spans="1:4" x14ac:dyDescent="0.25">
      <c r="A509" s="472" t="s">
        <v>3065</v>
      </c>
      <c r="B509" s="472" t="s">
        <v>3397</v>
      </c>
      <c r="C509" s="472" t="s">
        <v>3616</v>
      </c>
      <c r="D509" s="472">
        <v>539.95182617</v>
      </c>
    </row>
    <row r="510" spans="1:4" x14ac:dyDescent="0.25">
      <c r="A510" s="472" t="s">
        <v>3065</v>
      </c>
      <c r="B510" s="472" t="s">
        <v>3397</v>
      </c>
      <c r="C510" s="472" t="s">
        <v>3617</v>
      </c>
      <c r="D510" s="472">
        <v>188.899</v>
      </c>
    </row>
    <row r="511" spans="1:4" x14ac:dyDescent="0.25">
      <c r="A511" s="472" t="s">
        <v>3065</v>
      </c>
      <c r="B511" s="472" t="s">
        <v>3397</v>
      </c>
      <c r="C511" s="472" t="s">
        <v>3618</v>
      </c>
      <c r="D511" s="472">
        <v>2843.1750000000002</v>
      </c>
    </row>
    <row r="512" spans="1:4" x14ac:dyDescent="0.25">
      <c r="A512" s="472" t="s">
        <v>3065</v>
      </c>
      <c r="B512" s="472" t="s">
        <v>3397</v>
      </c>
      <c r="C512" s="472" t="s">
        <v>3619</v>
      </c>
      <c r="D512" s="472">
        <v>4326.8793829699953</v>
      </c>
    </row>
    <row r="513" spans="1:4" x14ac:dyDescent="0.25">
      <c r="A513" s="472" t="s">
        <v>3066</v>
      </c>
      <c r="B513" s="472" t="s">
        <v>3397</v>
      </c>
      <c r="C513" s="472" t="s">
        <v>3614</v>
      </c>
      <c r="D513" s="472">
        <v>166001.98862829132</v>
      </c>
    </row>
    <row r="514" spans="1:4" x14ac:dyDescent="0.25">
      <c r="A514" s="472" t="s">
        <v>3066</v>
      </c>
      <c r="B514" s="472" t="s">
        <v>3397</v>
      </c>
      <c r="C514" s="472" t="s">
        <v>3615</v>
      </c>
      <c r="D514" s="472">
        <v>20331.587074350002</v>
      </c>
    </row>
    <row r="515" spans="1:4" x14ac:dyDescent="0.25">
      <c r="A515" s="472" t="s">
        <v>3066</v>
      </c>
      <c r="B515" s="472" t="s">
        <v>3397</v>
      </c>
      <c r="C515" s="472" t="s">
        <v>3616</v>
      </c>
      <c r="D515" s="472">
        <v>48238.085591459741</v>
      </c>
    </row>
    <row r="516" spans="1:4" x14ac:dyDescent="0.25">
      <c r="A516" s="472" t="s">
        <v>3066</v>
      </c>
      <c r="B516" s="472" t="s">
        <v>3397</v>
      </c>
      <c r="C516" s="472" t="s">
        <v>3617</v>
      </c>
      <c r="D516" s="472">
        <v>12955.529962720002</v>
      </c>
    </row>
    <row r="517" spans="1:4" x14ac:dyDescent="0.25">
      <c r="A517" s="472" t="s">
        <v>3066</v>
      </c>
      <c r="B517" s="472" t="s">
        <v>3397</v>
      </c>
      <c r="C517" s="472" t="s">
        <v>3618</v>
      </c>
      <c r="D517" s="472">
        <v>14413.140062580002</v>
      </c>
    </row>
    <row r="518" spans="1:4" x14ac:dyDescent="0.25">
      <c r="A518" s="472" t="s">
        <v>3066</v>
      </c>
      <c r="B518" s="472" t="s">
        <v>3397</v>
      </c>
      <c r="C518" s="472" t="s">
        <v>3619</v>
      </c>
      <c r="D518" s="472">
        <v>292884.79571304156</v>
      </c>
    </row>
    <row r="519" spans="1:4" x14ac:dyDescent="0.25">
      <c r="A519" s="472" t="s">
        <v>3067</v>
      </c>
      <c r="B519" s="472" t="s">
        <v>3397</v>
      </c>
      <c r="C519" s="472" t="s">
        <v>3614</v>
      </c>
      <c r="D519" s="472">
        <v>12646.264181909992</v>
      </c>
    </row>
    <row r="520" spans="1:4" x14ac:dyDescent="0.25">
      <c r="A520" s="472" t="s">
        <v>3067</v>
      </c>
      <c r="B520" s="472" t="s">
        <v>3397</v>
      </c>
      <c r="C520" s="472" t="s">
        <v>3615</v>
      </c>
      <c r="D520" s="472">
        <v>7554.8998336599998</v>
      </c>
    </row>
    <row r="521" spans="1:4" x14ac:dyDescent="0.25">
      <c r="A521" s="472" t="s">
        <v>3067</v>
      </c>
      <c r="B521" s="472" t="s">
        <v>3397</v>
      </c>
      <c r="C521" s="472" t="s">
        <v>3616</v>
      </c>
      <c r="D521" s="472">
        <v>21276.25279332999</v>
      </c>
    </row>
    <row r="522" spans="1:4" x14ac:dyDescent="0.25">
      <c r="A522" s="472" t="s">
        <v>3067</v>
      </c>
      <c r="B522" s="472" t="s">
        <v>3397</v>
      </c>
      <c r="C522" s="472" t="s">
        <v>3617</v>
      </c>
      <c r="D522" s="472">
        <v>3477.1521572200004</v>
      </c>
    </row>
    <row r="523" spans="1:4" x14ac:dyDescent="0.25">
      <c r="A523" s="472" t="s">
        <v>3067</v>
      </c>
      <c r="B523" s="472" t="s">
        <v>3397</v>
      </c>
      <c r="C523" s="472" t="s">
        <v>3618</v>
      </c>
      <c r="D523" s="472">
        <v>9010.0202756400013</v>
      </c>
    </row>
    <row r="524" spans="1:4" x14ac:dyDescent="0.25">
      <c r="A524" s="472" t="s">
        <v>3067</v>
      </c>
      <c r="B524" s="472" t="s">
        <v>3397</v>
      </c>
      <c r="C524" s="472" t="s">
        <v>3619</v>
      </c>
      <c r="D524" s="472">
        <v>6536.1509304500451</v>
      </c>
    </row>
    <row r="525" spans="1:4" x14ac:dyDescent="0.25">
      <c r="A525" s="472" t="s">
        <v>3068</v>
      </c>
      <c r="B525" s="472" t="s">
        <v>3397</v>
      </c>
      <c r="C525" s="472" t="s">
        <v>3614</v>
      </c>
      <c r="D525" s="472">
        <v>250892.6856216749</v>
      </c>
    </row>
    <row r="526" spans="1:4" x14ac:dyDescent="0.25">
      <c r="A526" s="472" t="s">
        <v>3068</v>
      </c>
      <c r="B526" s="472" t="s">
        <v>3397</v>
      </c>
      <c r="C526" s="472" t="s">
        <v>3615</v>
      </c>
      <c r="D526" s="472">
        <v>45110.185762080058</v>
      </c>
    </row>
    <row r="527" spans="1:4" x14ac:dyDescent="0.25">
      <c r="A527" s="472" t="s">
        <v>3068</v>
      </c>
      <c r="B527" s="472" t="s">
        <v>3397</v>
      </c>
      <c r="C527" s="472" t="s">
        <v>3616</v>
      </c>
      <c r="D527" s="472">
        <v>125082.19790027045</v>
      </c>
    </row>
    <row r="528" spans="1:4" x14ac:dyDescent="0.25">
      <c r="A528" s="472" t="s">
        <v>3068</v>
      </c>
      <c r="B528" s="472" t="s">
        <v>3397</v>
      </c>
      <c r="C528" s="472" t="s">
        <v>3617</v>
      </c>
      <c r="D528" s="472">
        <v>30051.907868339993</v>
      </c>
    </row>
    <row r="529" spans="1:4" x14ac:dyDescent="0.25">
      <c r="A529" s="472" t="s">
        <v>3068</v>
      </c>
      <c r="B529" s="472" t="s">
        <v>3397</v>
      </c>
      <c r="C529" s="472" t="s">
        <v>3618</v>
      </c>
      <c r="D529" s="472">
        <v>128987.75259117015</v>
      </c>
    </row>
    <row r="530" spans="1:4" x14ac:dyDescent="0.25">
      <c r="A530" s="472" t="s">
        <v>3068</v>
      </c>
      <c r="B530" s="472" t="s">
        <v>3397</v>
      </c>
      <c r="C530" s="472" t="s">
        <v>3619</v>
      </c>
      <c r="D530" s="472">
        <v>234861.70065831795</v>
      </c>
    </row>
    <row r="531" spans="1:4" x14ac:dyDescent="0.25">
      <c r="A531" s="472" t="s">
        <v>3069</v>
      </c>
      <c r="B531" s="472" t="s">
        <v>3397</v>
      </c>
      <c r="C531" s="472" t="s">
        <v>3614</v>
      </c>
      <c r="D531" s="472">
        <v>840.12887263999971</v>
      </c>
    </row>
    <row r="532" spans="1:4" x14ac:dyDescent="0.25">
      <c r="A532" s="472" t="s">
        <v>3069</v>
      </c>
      <c r="B532" s="472" t="s">
        <v>3397</v>
      </c>
      <c r="C532" s="472" t="s">
        <v>3615</v>
      </c>
      <c r="D532" s="472">
        <v>297.62023138000001</v>
      </c>
    </row>
    <row r="533" spans="1:4" x14ac:dyDescent="0.25">
      <c r="A533" s="472" t="s">
        <v>3069</v>
      </c>
      <c r="B533" s="472" t="s">
        <v>3397</v>
      </c>
      <c r="C533" s="472" t="s">
        <v>3616</v>
      </c>
      <c r="D533" s="472">
        <v>951.01205071999993</v>
      </c>
    </row>
    <row r="534" spans="1:4" x14ac:dyDescent="0.25">
      <c r="A534" s="472" t="s">
        <v>3069</v>
      </c>
      <c r="B534" s="472" t="s">
        <v>3397</v>
      </c>
      <c r="C534" s="472" t="s">
        <v>3617</v>
      </c>
      <c r="D534" s="472">
        <v>98.192626910000001</v>
      </c>
    </row>
    <row r="535" spans="1:4" x14ac:dyDescent="0.25">
      <c r="A535" s="472" t="s">
        <v>3069</v>
      </c>
      <c r="B535" s="472" t="s">
        <v>3397</v>
      </c>
      <c r="C535" s="472" t="s">
        <v>3618</v>
      </c>
      <c r="D535" s="472">
        <v>609.05648303999999</v>
      </c>
    </row>
    <row r="536" spans="1:4" x14ac:dyDescent="0.25">
      <c r="A536" s="472" t="s">
        <v>3069</v>
      </c>
      <c r="B536" s="472" t="s">
        <v>3397</v>
      </c>
      <c r="C536" s="472" t="s">
        <v>3619</v>
      </c>
      <c r="D536" s="472">
        <v>396.78637526999989</v>
      </c>
    </row>
    <row r="537" spans="1:4" x14ac:dyDescent="0.25">
      <c r="A537" s="472" t="s">
        <v>3070</v>
      </c>
      <c r="B537" s="472" t="s">
        <v>3397</v>
      </c>
      <c r="C537" s="472" t="s">
        <v>3614</v>
      </c>
      <c r="D537" s="472">
        <v>6057.5559044000029</v>
      </c>
    </row>
    <row r="538" spans="1:4" x14ac:dyDescent="0.25">
      <c r="A538" s="472" t="s">
        <v>3070</v>
      </c>
      <c r="B538" s="472" t="s">
        <v>3397</v>
      </c>
      <c r="C538" s="472" t="s">
        <v>3615</v>
      </c>
      <c r="D538" s="472">
        <v>15713.172204349996</v>
      </c>
    </row>
    <row r="539" spans="1:4" x14ac:dyDescent="0.25">
      <c r="A539" s="472" t="s">
        <v>3070</v>
      </c>
      <c r="B539" s="472" t="s">
        <v>3397</v>
      </c>
      <c r="C539" s="472" t="s">
        <v>3616</v>
      </c>
      <c r="D539" s="472">
        <v>18067.099597179964</v>
      </c>
    </row>
    <row r="540" spans="1:4" x14ac:dyDescent="0.25">
      <c r="A540" s="472" t="s">
        <v>3070</v>
      </c>
      <c r="B540" s="472" t="s">
        <v>3397</v>
      </c>
      <c r="C540" s="472" t="s">
        <v>3617</v>
      </c>
      <c r="D540" s="472">
        <v>14446.391552210005</v>
      </c>
    </row>
    <row r="541" spans="1:4" x14ac:dyDescent="0.25">
      <c r="A541" s="472" t="s">
        <v>3070</v>
      </c>
      <c r="B541" s="472" t="s">
        <v>3397</v>
      </c>
      <c r="C541" s="472" t="s">
        <v>3618</v>
      </c>
      <c r="D541" s="472">
        <v>9385.0364355399961</v>
      </c>
    </row>
    <row r="542" spans="1:4" x14ac:dyDescent="0.25">
      <c r="A542" s="472" t="s">
        <v>3070</v>
      </c>
      <c r="B542" s="472" t="s">
        <v>3397</v>
      </c>
      <c r="C542" s="472" t="s">
        <v>3619</v>
      </c>
      <c r="D542" s="472">
        <v>4939.3778195500208</v>
      </c>
    </row>
    <row r="543" spans="1:4" x14ac:dyDescent="0.25">
      <c r="A543" s="472" t="s">
        <v>3065</v>
      </c>
      <c r="B543" s="472" t="s">
        <v>3417</v>
      </c>
      <c r="C543" s="472" t="s">
        <v>3400</v>
      </c>
      <c r="D543" s="472">
        <v>108.15451357883747</v>
      </c>
    </row>
    <row r="544" spans="1:4" x14ac:dyDescent="0.25">
      <c r="A544" s="472" t="s">
        <v>3065</v>
      </c>
      <c r="B544" s="472" t="s">
        <v>3417</v>
      </c>
      <c r="C544" s="472" t="s">
        <v>3401</v>
      </c>
      <c r="D544" s="472">
        <v>6.4431808636551802</v>
      </c>
    </row>
    <row r="545" spans="1:4" x14ac:dyDescent="0.25">
      <c r="A545" s="472" t="s">
        <v>3065</v>
      </c>
      <c r="B545" s="472" t="s">
        <v>3417</v>
      </c>
      <c r="C545" s="472" t="s">
        <v>3402</v>
      </c>
      <c r="D545" s="472">
        <v>2.7086899075073552</v>
      </c>
    </row>
    <row r="546" spans="1:4" x14ac:dyDescent="0.25">
      <c r="A546" s="472" t="s">
        <v>3065</v>
      </c>
      <c r="B546" s="472" t="s">
        <v>3417</v>
      </c>
      <c r="C546" s="472" t="s">
        <v>3403</v>
      </c>
      <c r="D546" s="472">
        <v>0</v>
      </c>
    </row>
    <row r="547" spans="1:4" x14ac:dyDescent="0.25">
      <c r="A547" s="472" t="s">
        <v>3065</v>
      </c>
      <c r="B547" s="472" t="s">
        <v>3417</v>
      </c>
      <c r="C547" s="472" t="s">
        <v>3404</v>
      </c>
      <c r="D547" s="472">
        <v>0</v>
      </c>
    </row>
    <row r="548" spans="1:4" x14ac:dyDescent="0.25">
      <c r="A548" s="472" t="s">
        <v>3065</v>
      </c>
      <c r="B548" s="472" t="s">
        <v>3417</v>
      </c>
      <c r="C548" s="472" t="s">
        <v>3405</v>
      </c>
      <c r="D548" s="472">
        <v>3.71185E-3</v>
      </c>
    </row>
    <row r="549" spans="1:4" x14ac:dyDescent="0.25">
      <c r="A549" s="472" t="s">
        <v>3065</v>
      </c>
      <c r="B549" s="472" t="s">
        <v>3417</v>
      </c>
      <c r="C549" s="472" t="s">
        <v>3406</v>
      </c>
      <c r="D549" s="472">
        <v>0</v>
      </c>
    </row>
    <row r="550" spans="1:4" x14ac:dyDescent="0.25">
      <c r="A550" s="472" t="s">
        <v>3065</v>
      </c>
      <c r="B550" s="472" t="s">
        <v>3417</v>
      </c>
      <c r="C550" s="472" t="s">
        <v>3407</v>
      </c>
      <c r="D550" s="472">
        <v>0</v>
      </c>
    </row>
    <row r="551" spans="1:4" x14ac:dyDescent="0.25">
      <c r="A551" s="472" t="s">
        <v>3065</v>
      </c>
      <c r="B551" s="472" t="s">
        <v>3417</v>
      </c>
      <c r="C551" s="472" t="s">
        <v>3408</v>
      </c>
      <c r="D551" s="472">
        <v>0</v>
      </c>
    </row>
    <row r="552" spans="1:4" x14ac:dyDescent="0.25">
      <c r="A552" s="472" t="s">
        <v>3065</v>
      </c>
      <c r="B552" s="472" t="s">
        <v>3417</v>
      </c>
      <c r="C552" s="472" t="s">
        <v>3620</v>
      </c>
      <c r="D552" s="472">
        <v>0</v>
      </c>
    </row>
    <row r="553" spans="1:4" x14ac:dyDescent="0.25">
      <c r="A553" s="472" t="s">
        <v>3065</v>
      </c>
      <c r="B553" s="472" t="s">
        <v>3413</v>
      </c>
      <c r="C553" s="472" t="s">
        <v>3400</v>
      </c>
      <c r="D553" s="472">
        <v>370.34386084881959</v>
      </c>
    </row>
    <row r="554" spans="1:4" x14ac:dyDescent="0.25">
      <c r="A554" s="472" t="s">
        <v>3065</v>
      </c>
      <c r="B554" s="472" t="s">
        <v>3413</v>
      </c>
      <c r="C554" s="472" t="s">
        <v>3401</v>
      </c>
      <c r="D554" s="472">
        <v>211.16867212803268</v>
      </c>
    </row>
    <row r="555" spans="1:4" x14ac:dyDescent="0.25">
      <c r="A555" s="472" t="s">
        <v>3065</v>
      </c>
      <c r="B555" s="472" t="s">
        <v>3413</v>
      </c>
      <c r="C555" s="472" t="s">
        <v>3402</v>
      </c>
      <c r="D555" s="472">
        <v>83.769587046833138</v>
      </c>
    </row>
    <row r="556" spans="1:4" x14ac:dyDescent="0.25">
      <c r="A556" s="472" t="s">
        <v>3065</v>
      </c>
      <c r="B556" s="472" t="s">
        <v>3413</v>
      </c>
      <c r="C556" s="472" t="s">
        <v>3403</v>
      </c>
      <c r="D556" s="472">
        <v>17.266866520685586</v>
      </c>
    </row>
    <row r="557" spans="1:4" x14ac:dyDescent="0.25">
      <c r="A557" s="472" t="s">
        <v>3065</v>
      </c>
      <c r="B557" s="472" t="s">
        <v>3413</v>
      </c>
      <c r="C557" s="472" t="s">
        <v>3404</v>
      </c>
      <c r="D557" s="472">
        <v>9.665335828869388</v>
      </c>
    </row>
    <row r="558" spans="1:4" x14ac:dyDescent="0.25">
      <c r="A558" s="472" t="s">
        <v>3065</v>
      </c>
      <c r="B558" s="472" t="s">
        <v>3413</v>
      </c>
      <c r="C558" s="472" t="s">
        <v>3405</v>
      </c>
      <c r="D558" s="472">
        <v>3.1448039064926689</v>
      </c>
    </row>
    <row r="559" spans="1:4" x14ac:dyDescent="0.25">
      <c r="A559" s="472" t="s">
        <v>3065</v>
      </c>
      <c r="B559" s="472" t="s">
        <v>3413</v>
      </c>
      <c r="C559" s="472" t="s">
        <v>3406</v>
      </c>
      <c r="D559" s="472">
        <v>2.0940152722895395</v>
      </c>
    </row>
    <row r="560" spans="1:4" x14ac:dyDescent="0.25">
      <c r="A560" s="472" t="s">
        <v>3065</v>
      </c>
      <c r="B560" s="472" t="s">
        <v>3413</v>
      </c>
      <c r="C560" s="472" t="s">
        <v>3407</v>
      </c>
      <c r="D560" s="472">
        <v>1.6895295482514077</v>
      </c>
    </row>
    <row r="561" spans="1:4" x14ac:dyDescent="0.25">
      <c r="A561" s="472" t="s">
        <v>3065</v>
      </c>
      <c r="B561" s="472" t="s">
        <v>3413</v>
      </c>
      <c r="C561" s="472" t="s">
        <v>3408</v>
      </c>
      <c r="D561" s="472">
        <v>0.73799090972600712</v>
      </c>
    </row>
    <row r="562" spans="1:4" x14ac:dyDescent="0.25">
      <c r="A562" s="472" t="s">
        <v>3065</v>
      </c>
      <c r="B562" s="472" t="s">
        <v>3413</v>
      </c>
      <c r="C562" s="472" t="s">
        <v>3620</v>
      </c>
      <c r="D562" s="472">
        <v>0</v>
      </c>
    </row>
    <row r="563" spans="1:4" x14ac:dyDescent="0.25">
      <c r="A563" s="472" t="s">
        <v>3065</v>
      </c>
      <c r="B563" s="472" t="s">
        <v>3411</v>
      </c>
      <c r="C563" s="472" t="s">
        <v>3400</v>
      </c>
      <c r="D563" s="472">
        <v>126.41824028686682</v>
      </c>
    </row>
    <row r="564" spans="1:4" x14ac:dyDescent="0.25">
      <c r="A564" s="472" t="s">
        <v>3065</v>
      </c>
      <c r="B564" s="472" t="s">
        <v>3411</v>
      </c>
      <c r="C564" s="472" t="s">
        <v>3401</v>
      </c>
      <c r="D564" s="472">
        <v>25.414562847758678</v>
      </c>
    </row>
    <row r="565" spans="1:4" x14ac:dyDescent="0.25">
      <c r="A565" s="472" t="s">
        <v>3065</v>
      </c>
      <c r="B565" s="472" t="s">
        <v>3411</v>
      </c>
      <c r="C565" s="472" t="s">
        <v>3402</v>
      </c>
      <c r="D565" s="472">
        <v>1.7216852374374854</v>
      </c>
    </row>
    <row r="566" spans="1:4" x14ac:dyDescent="0.25">
      <c r="A566" s="472" t="s">
        <v>3065</v>
      </c>
      <c r="B566" s="472" t="s">
        <v>3411</v>
      </c>
      <c r="C566" s="472" t="s">
        <v>3403</v>
      </c>
      <c r="D566" s="472">
        <v>0.14260189870705758</v>
      </c>
    </row>
    <row r="567" spans="1:4" x14ac:dyDescent="0.25">
      <c r="A567" s="472" t="s">
        <v>3065</v>
      </c>
      <c r="B567" s="472" t="s">
        <v>3411</v>
      </c>
      <c r="C567" s="472" t="s">
        <v>3404</v>
      </c>
      <c r="D567" s="472">
        <v>8.45643229717737E-2</v>
      </c>
    </row>
    <row r="568" spans="1:4" x14ac:dyDescent="0.25">
      <c r="A568" s="472" t="s">
        <v>3065</v>
      </c>
      <c r="B568" s="472" t="s">
        <v>3411</v>
      </c>
      <c r="C568" s="472" t="s">
        <v>3405</v>
      </c>
      <c r="D568" s="472">
        <v>3.4431818358851028E-2</v>
      </c>
    </row>
    <row r="569" spans="1:4" x14ac:dyDescent="0.25">
      <c r="A569" s="472" t="s">
        <v>3065</v>
      </c>
      <c r="B569" s="472" t="s">
        <v>3411</v>
      </c>
      <c r="C569" s="472" t="s">
        <v>3406</v>
      </c>
      <c r="D569" s="472">
        <v>3.4431818358851028E-2</v>
      </c>
    </row>
    <row r="570" spans="1:4" x14ac:dyDescent="0.25">
      <c r="A570" s="472" t="s">
        <v>3065</v>
      </c>
      <c r="B570" s="472" t="s">
        <v>3411</v>
      </c>
      <c r="C570" s="472" t="s">
        <v>3407</v>
      </c>
      <c r="D570" s="472">
        <v>3.4431818358851028E-2</v>
      </c>
    </row>
    <row r="571" spans="1:4" x14ac:dyDescent="0.25">
      <c r="A571" s="472" t="s">
        <v>3065</v>
      </c>
      <c r="B571" s="472" t="s">
        <v>3411</v>
      </c>
      <c r="C571" s="472" t="s">
        <v>3408</v>
      </c>
      <c r="D571" s="472">
        <v>3.4431818358851028E-2</v>
      </c>
    </row>
    <row r="572" spans="1:4" x14ac:dyDescent="0.25">
      <c r="A572" s="472" t="s">
        <v>3065</v>
      </c>
      <c r="B572" s="472" t="s">
        <v>3411</v>
      </c>
      <c r="C572" s="472" t="s">
        <v>3620</v>
      </c>
      <c r="D572" s="472">
        <v>0.12520212282297943</v>
      </c>
    </row>
    <row r="573" spans="1:4" x14ac:dyDescent="0.25">
      <c r="A573" s="472" t="s">
        <v>3065</v>
      </c>
      <c r="B573" s="472" t="s">
        <v>3415</v>
      </c>
      <c r="C573" s="472" t="s">
        <v>3400</v>
      </c>
      <c r="D573" s="472">
        <v>1373.55046870667</v>
      </c>
    </row>
    <row r="574" spans="1:4" x14ac:dyDescent="0.25">
      <c r="A574" s="472" t="s">
        <v>3065</v>
      </c>
      <c r="B574" s="472" t="s">
        <v>3415</v>
      </c>
      <c r="C574" s="472" t="s">
        <v>3401</v>
      </c>
      <c r="D574" s="472">
        <v>1158.0921342618346</v>
      </c>
    </row>
    <row r="575" spans="1:4" x14ac:dyDescent="0.25">
      <c r="A575" s="472" t="s">
        <v>3065</v>
      </c>
      <c r="B575" s="472" t="s">
        <v>3415</v>
      </c>
      <c r="C575" s="472" t="s">
        <v>3402</v>
      </c>
      <c r="D575" s="472">
        <v>472.06862315367522</v>
      </c>
    </row>
    <row r="576" spans="1:4" x14ac:dyDescent="0.25">
      <c r="A576" s="472" t="s">
        <v>3065</v>
      </c>
      <c r="B576" s="472" t="s">
        <v>3415</v>
      </c>
      <c r="C576" s="472" t="s">
        <v>3403</v>
      </c>
      <c r="D576" s="472">
        <v>91.096886168696471</v>
      </c>
    </row>
    <row r="577" spans="1:4" x14ac:dyDescent="0.25">
      <c r="A577" s="472" t="s">
        <v>3065</v>
      </c>
      <c r="B577" s="472" t="s">
        <v>3415</v>
      </c>
      <c r="C577" s="472" t="s">
        <v>3404</v>
      </c>
      <c r="D577" s="472">
        <v>11.321796819124687</v>
      </c>
    </row>
    <row r="578" spans="1:4" x14ac:dyDescent="0.25">
      <c r="A578" s="472" t="s">
        <v>3065</v>
      </c>
      <c r="B578" s="472" t="s">
        <v>3415</v>
      </c>
      <c r="C578" s="472" t="s">
        <v>3405</v>
      </c>
      <c r="D578" s="472">
        <v>0</v>
      </c>
    </row>
    <row r="579" spans="1:4" x14ac:dyDescent="0.25">
      <c r="A579" s="472" t="s">
        <v>3065</v>
      </c>
      <c r="B579" s="472" t="s">
        <v>3415</v>
      </c>
      <c r="C579" s="472" t="s">
        <v>3406</v>
      </c>
      <c r="D579" s="472">
        <v>0</v>
      </c>
    </row>
    <row r="580" spans="1:4" x14ac:dyDescent="0.25">
      <c r="A580" s="472" t="s">
        <v>3065</v>
      </c>
      <c r="B580" s="472" t="s">
        <v>3415</v>
      </c>
      <c r="C580" s="472" t="s">
        <v>3407</v>
      </c>
      <c r="D580" s="472">
        <v>0</v>
      </c>
    </row>
    <row r="581" spans="1:4" x14ac:dyDescent="0.25">
      <c r="A581" s="472" t="s">
        <v>3065</v>
      </c>
      <c r="B581" s="472" t="s">
        <v>3415</v>
      </c>
      <c r="C581" s="472" t="s">
        <v>3408</v>
      </c>
      <c r="D581" s="472">
        <v>0</v>
      </c>
    </row>
    <row r="582" spans="1:4" x14ac:dyDescent="0.25">
      <c r="A582" s="472" t="s">
        <v>3065</v>
      </c>
      <c r="B582" s="472" t="s">
        <v>3415</v>
      </c>
      <c r="C582" s="472" t="s">
        <v>3620</v>
      </c>
      <c r="D582" s="472">
        <v>0</v>
      </c>
    </row>
    <row r="583" spans="1:4" x14ac:dyDescent="0.25">
      <c r="A583" s="472" t="s">
        <v>3065</v>
      </c>
      <c r="B583" s="472" t="s">
        <v>3416</v>
      </c>
      <c r="C583" s="472" t="s">
        <v>3400</v>
      </c>
      <c r="D583" s="472">
        <v>123.83403809553008</v>
      </c>
    </row>
    <row r="584" spans="1:4" x14ac:dyDescent="0.25">
      <c r="A584" s="472" t="s">
        <v>3065</v>
      </c>
      <c r="B584" s="472" t="s">
        <v>3416</v>
      </c>
      <c r="C584" s="472" t="s">
        <v>3401</v>
      </c>
      <c r="D584" s="472">
        <v>26.722016812227292</v>
      </c>
    </row>
    <row r="585" spans="1:4" x14ac:dyDescent="0.25">
      <c r="A585" s="472" t="s">
        <v>3065</v>
      </c>
      <c r="B585" s="472" t="s">
        <v>3416</v>
      </c>
      <c r="C585" s="472" t="s">
        <v>3402</v>
      </c>
      <c r="D585" s="472">
        <v>6.1273960923188886</v>
      </c>
    </row>
    <row r="586" spans="1:4" x14ac:dyDescent="0.25">
      <c r="A586" s="472" t="s">
        <v>3065</v>
      </c>
      <c r="B586" s="472" t="s">
        <v>3416</v>
      </c>
      <c r="C586" s="472" t="s">
        <v>3403</v>
      </c>
      <c r="D586" s="472">
        <v>2.3453579544094754</v>
      </c>
    </row>
    <row r="587" spans="1:4" x14ac:dyDescent="0.25">
      <c r="A587" s="472" t="s">
        <v>3065</v>
      </c>
      <c r="B587" s="472" t="s">
        <v>3416</v>
      </c>
      <c r="C587" s="472" t="s">
        <v>3404</v>
      </c>
      <c r="D587" s="472">
        <v>2.1081210516970952</v>
      </c>
    </row>
    <row r="588" spans="1:4" x14ac:dyDescent="0.25">
      <c r="A588" s="472" t="s">
        <v>3065</v>
      </c>
      <c r="B588" s="472" t="s">
        <v>3416</v>
      </c>
      <c r="C588" s="472" t="s">
        <v>3405</v>
      </c>
      <c r="D588" s="472">
        <v>0.6990142278864262</v>
      </c>
    </row>
    <row r="589" spans="1:4" x14ac:dyDescent="0.25">
      <c r="A589" s="472" t="s">
        <v>3065</v>
      </c>
      <c r="B589" s="472" t="s">
        <v>3416</v>
      </c>
      <c r="C589" s="472" t="s">
        <v>3406</v>
      </c>
      <c r="D589" s="472">
        <v>0.68056157008696172</v>
      </c>
    </row>
    <row r="590" spans="1:4" x14ac:dyDescent="0.25">
      <c r="A590" s="472" t="s">
        <v>3065</v>
      </c>
      <c r="B590" s="472" t="s">
        <v>3416</v>
      </c>
      <c r="C590" s="472" t="s">
        <v>3407</v>
      </c>
      <c r="D590" s="472">
        <v>0.676476070786456</v>
      </c>
    </row>
    <row r="591" spans="1:4" x14ac:dyDescent="0.25">
      <c r="A591" s="472" t="s">
        <v>3065</v>
      </c>
      <c r="B591" s="472" t="s">
        <v>3416</v>
      </c>
      <c r="C591" s="472" t="s">
        <v>3408</v>
      </c>
      <c r="D591" s="472">
        <v>0.676476070786456</v>
      </c>
    </row>
    <row r="592" spans="1:4" x14ac:dyDescent="0.25">
      <c r="A592" s="472" t="s">
        <v>3065</v>
      </c>
      <c r="B592" s="472" t="s">
        <v>3416</v>
      </c>
      <c r="C592" s="472" t="s">
        <v>3620</v>
      </c>
      <c r="D592" s="472">
        <v>4.0946917342708797</v>
      </c>
    </row>
    <row r="593" spans="1:4" x14ac:dyDescent="0.25">
      <c r="A593" s="472" t="s">
        <v>3065</v>
      </c>
      <c r="B593" s="472" t="s">
        <v>3421</v>
      </c>
      <c r="C593" s="472" t="s">
        <v>3400</v>
      </c>
      <c r="D593" s="472">
        <v>5.0207212999999999</v>
      </c>
    </row>
    <row r="594" spans="1:4" x14ac:dyDescent="0.25">
      <c r="A594" s="472" t="s">
        <v>3065</v>
      </c>
      <c r="B594" s="472" t="s">
        <v>3421</v>
      </c>
      <c r="C594" s="472" t="s">
        <v>3401</v>
      </c>
      <c r="D594" s="472">
        <v>0</v>
      </c>
    </row>
    <row r="595" spans="1:4" x14ac:dyDescent="0.25">
      <c r="A595" s="472" t="s">
        <v>3065</v>
      </c>
      <c r="B595" s="472" t="s">
        <v>3421</v>
      </c>
      <c r="C595" s="472" t="s">
        <v>3402</v>
      </c>
      <c r="D595" s="472">
        <v>0</v>
      </c>
    </row>
    <row r="596" spans="1:4" x14ac:dyDescent="0.25">
      <c r="A596" s="472" t="s">
        <v>3065</v>
      </c>
      <c r="B596" s="472" t="s">
        <v>3421</v>
      </c>
      <c r="C596" s="472" t="s">
        <v>3403</v>
      </c>
      <c r="D596" s="472">
        <v>0</v>
      </c>
    </row>
    <row r="597" spans="1:4" x14ac:dyDescent="0.25">
      <c r="A597" s="472" t="s">
        <v>3065</v>
      </c>
      <c r="B597" s="472" t="s">
        <v>3421</v>
      </c>
      <c r="C597" s="472" t="s">
        <v>3404</v>
      </c>
      <c r="D597" s="472">
        <v>0</v>
      </c>
    </row>
    <row r="598" spans="1:4" x14ac:dyDescent="0.25">
      <c r="A598" s="472" t="s">
        <v>3065</v>
      </c>
      <c r="B598" s="472" t="s">
        <v>3421</v>
      </c>
      <c r="C598" s="472" t="s">
        <v>3405</v>
      </c>
      <c r="D598" s="472">
        <v>0</v>
      </c>
    </row>
    <row r="599" spans="1:4" x14ac:dyDescent="0.25">
      <c r="A599" s="472" t="s">
        <v>3065</v>
      </c>
      <c r="B599" s="472" t="s">
        <v>3421</v>
      </c>
      <c r="C599" s="472" t="s">
        <v>3406</v>
      </c>
      <c r="D599" s="472">
        <v>0</v>
      </c>
    </row>
    <row r="600" spans="1:4" x14ac:dyDescent="0.25">
      <c r="A600" s="472" t="s">
        <v>3065</v>
      </c>
      <c r="B600" s="472" t="s">
        <v>3421</v>
      </c>
      <c r="C600" s="472" t="s">
        <v>3407</v>
      </c>
      <c r="D600" s="472">
        <v>0</v>
      </c>
    </row>
    <row r="601" spans="1:4" x14ac:dyDescent="0.25">
      <c r="A601" s="472" t="s">
        <v>3065</v>
      </c>
      <c r="B601" s="472" t="s">
        <v>3421</v>
      </c>
      <c r="C601" s="472" t="s">
        <v>3408</v>
      </c>
      <c r="D601" s="472">
        <v>0</v>
      </c>
    </row>
    <row r="602" spans="1:4" x14ac:dyDescent="0.25">
      <c r="A602" s="472" t="s">
        <v>3065</v>
      </c>
      <c r="B602" s="472" t="s">
        <v>3421</v>
      </c>
      <c r="C602" s="472" t="s">
        <v>3620</v>
      </c>
      <c r="D602" s="472">
        <v>0</v>
      </c>
    </row>
    <row r="603" spans="1:4" x14ac:dyDescent="0.25">
      <c r="A603" s="472" t="s">
        <v>3065</v>
      </c>
      <c r="B603" s="472" t="s">
        <v>3410</v>
      </c>
      <c r="C603" s="472" t="s">
        <v>3400</v>
      </c>
      <c r="D603" s="472">
        <v>2601.3172372933054</v>
      </c>
    </row>
    <row r="604" spans="1:4" x14ac:dyDescent="0.25">
      <c r="A604" s="472" t="s">
        <v>3065</v>
      </c>
      <c r="B604" s="472" t="s">
        <v>3410</v>
      </c>
      <c r="C604" s="472" t="s">
        <v>3401</v>
      </c>
      <c r="D604" s="472">
        <v>914.68777915866474</v>
      </c>
    </row>
    <row r="605" spans="1:4" x14ac:dyDescent="0.25">
      <c r="A605" s="472" t="s">
        <v>3065</v>
      </c>
      <c r="B605" s="472" t="s">
        <v>3410</v>
      </c>
      <c r="C605" s="472" t="s">
        <v>3402</v>
      </c>
      <c r="D605" s="472">
        <v>179.06744272540266</v>
      </c>
    </row>
    <row r="606" spans="1:4" x14ac:dyDescent="0.25">
      <c r="A606" s="472" t="s">
        <v>3065</v>
      </c>
      <c r="B606" s="472" t="s">
        <v>3410</v>
      </c>
      <c r="C606" s="472" t="s">
        <v>3403</v>
      </c>
      <c r="D606" s="472">
        <v>20.273383214293155</v>
      </c>
    </row>
    <row r="607" spans="1:4" x14ac:dyDescent="0.25">
      <c r="A607" s="472" t="s">
        <v>3065</v>
      </c>
      <c r="B607" s="472" t="s">
        <v>3410</v>
      </c>
      <c r="C607" s="472" t="s">
        <v>3404</v>
      </c>
      <c r="D607" s="472">
        <v>10.687413018837775</v>
      </c>
    </row>
    <row r="608" spans="1:4" x14ac:dyDescent="0.25">
      <c r="A608" s="472" t="s">
        <v>3065</v>
      </c>
      <c r="B608" s="472" t="s">
        <v>3410</v>
      </c>
      <c r="C608" s="472" t="s">
        <v>3405</v>
      </c>
      <c r="D608" s="472">
        <v>3.3918618983302613</v>
      </c>
    </row>
    <row r="609" spans="1:4" x14ac:dyDescent="0.25">
      <c r="A609" s="472" t="s">
        <v>3065</v>
      </c>
      <c r="B609" s="472" t="s">
        <v>3410</v>
      </c>
      <c r="C609" s="472" t="s">
        <v>3406</v>
      </c>
      <c r="D609" s="472">
        <v>2.333772475001668</v>
      </c>
    </row>
    <row r="610" spans="1:4" x14ac:dyDescent="0.25">
      <c r="A610" s="472" t="s">
        <v>3065</v>
      </c>
      <c r="B610" s="472" t="s">
        <v>3410</v>
      </c>
      <c r="C610" s="472" t="s">
        <v>3407</v>
      </c>
      <c r="D610" s="472">
        <v>1.7665711685177508</v>
      </c>
    </row>
    <row r="611" spans="1:4" x14ac:dyDescent="0.25">
      <c r="A611" s="472" t="s">
        <v>3065</v>
      </c>
      <c r="B611" s="472" t="s">
        <v>3410</v>
      </c>
      <c r="C611" s="472" t="s">
        <v>3408</v>
      </c>
      <c r="D611" s="472">
        <v>1.4224614417824506</v>
      </c>
    </row>
    <row r="612" spans="1:4" x14ac:dyDescent="0.25">
      <c r="A612" s="472" t="s">
        <v>3065</v>
      </c>
      <c r="B612" s="472" t="s">
        <v>3410</v>
      </c>
      <c r="C612" s="472" t="s">
        <v>3620</v>
      </c>
      <c r="D612" s="472">
        <v>6.8356670858721715</v>
      </c>
    </row>
    <row r="613" spans="1:4" x14ac:dyDescent="0.25">
      <c r="A613" s="472" t="s">
        <v>3065</v>
      </c>
      <c r="B613" s="472" t="s">
        <v>3414</v>
      </c>
      <c r="C613" s="472" t="s">
        <v>3400</v>
      </c>
      <c r="D613" s="472">
        <v>131.28870463513593</v>
      </c>
    </row>
    <row r="614" spans="1:4" x14ac:dyDescent="0.25">
      <c r="A614" s="472" t="s">
        <v>3065</v>
      </c>
      <c r="B614" s="472" t="s">
        <v>3414</v>
      </c>
      <c r="C614" s="472" t="s">
        <v>3401</v>
      </c>
      <c r="D614" s="472">
        <v>53.805769703841513</v>
      </c>
    </row>
    <row r="615" spans="1:4" x14ac:dyDescent="0.25">
      <c r="A615" s="472" t="s">
        <v>3065</v>
      </c>
      <c r="B615" s="472" t="s">
        <v>3414</v>
      </c>
      <c r="C615" s="472" t="s">
        <v>3402</v>
      </c>
      <c r="D615" s="472">
        <v>18.135407554396384</v>
      </c>
    </row>
    <row r="616" spans="1:4" x14ac:dyDescent="0.25">
      <c r="A616" s="472" t="s">
        <v>3065</v>
      </c>
      <c r="B616" s="472" t="s">
        <v>3414</v>
      </c>
      <c r="C616" s="472" t="s">
        <v>3403</v>
      </c>
      <c r="D616" s="472">
        <v>1.9343775743765652</v>
      </c>
    </row>
    <row r="617" spans="1:4" x14ac:dyDescent="0.25">
      <c r="A617" s="472" t="s">
        <v>3065</v>
      </c>
      <c r="B617" s="472" t="s">
        <v>3414</v>
      </c>
      <c r="C617" s="472" t="s">
        <v>3404</v>
      </c>
      <c r="D617" s="472">
        <v>0.99636287059353723</v>
      </c>
    </row>
    <row r="618" spans="1:4" x14ac:dyDescent="0.25">
      <c r="A618" s="472" t="s">
        <v>3065</v>
      </c>
      <c r="B618" s="472" t="s">
        <v>3414</v>
      </c>
      <c r="C618" s="472" t="s">
        <v>3405</v>
      </c>
      <c r="D618" s="472">
        <v>0.44038584513763407</v>
      </c>
    </row>
    <row r="619" spans="1:4" x14ac:dyDescent="0.25">
      <c r="A619" s="472" t="s">
        <v>3065</v>
      </c>
      <c r="B619" s="472" t="s">
        <v>3414</v>
      </c>
      <c r="C619" s="472" t="s">
        <v>3406</v>
      </c>
      <c r="D619" s="472">
        <v>0.24762121015710664</v>
      </c>
    </row>
    <row r="620" spans="1:4" x14ac:dyDescent="0.25">
      <c r="A620" s="472" t="s">
        <v>3065</v>
      </c>
      <c r="B620" s="472" t="s">
        <v>3414</v>
      </c>
      <c r="C620" s="472" t="s">
        <v>3407</v>
      </c>
      <c r="D620" s="472">
        <v>0.16400419685460108</v>
      </c>
    </row>
    <row r="621" spans="1:4" x14ac:dyDescent="0.25">
      <c r="A621" s="472" t="s">
        <v>3065</v>
      </c>
      <c r="B621" s="472" t="s">
        <v>3414</v>
      </c>
      <c r="C621" s="472" t="s">
        <v>3408</v>
      </c>
      <c r="D621" s="472">
        <v>0.15940533949965185</v>
      </c>
    </row>
    <row r="622" spans="1:4" x14ac:dyDescent="0.25">
      <c r="A622" s="472" t="s">
        <v>3065</v>
      </c>
      <c r="B622" s="472" t="s">
        <v>3414</v>
      </c>
      <c r="C622" s="472" t="s">
        <v>3620</v>
      </c>
      <c r="D622" s="472">
        <v>0.4664160300069633</v>
      </c>
    </row>
    <row r="623" spans="1:4" x14ac:dyDescent="0.25">
      <c r="A623" s="472" t="s">
        <v>3065</v>
      </c>
      <c r="B623" s="472" t="s">
        <v>3419</v>
      </c>
      <c r="C623" s="472" t="s">
        <v>3400</v>
      </c>
      <c r="D623" s="472">
        <v>78.999427292378158</v>
      </c>
    </row>
    <row r="624" spans="1:4" x14ac:dyDescent="0.25">
      <c r="A624" s="472" t="s">
        <v>3065</v>
      </c>
      <c r="B624" s="472" t="s">
        <v>3419</v>
      </c>
      <c r="C624" s="472" t="s">
        <v>3401</v>
      </c>
      <c r="D624" s="472">
        <v>24.279061020905214</v>
      </c>
    </row>
    <row r="625" spans="1:4" x14ac:dyDescent="0.25">
      <c r="A625" s="472" t="s">
        <v>3065</v>
      </c>
      <c r="B625" s="472" t="s">
        <v>3419</v>
      </c>
      <c r="C625" s="472" t="s">
        <v>3402</v>
      </c>
      <c r="D625" s="472">
        <v>1.3893436270141755</v>
      </c>
    </row>
    <row r="626" spans="1:4" x14ac:dyDescent="0.25">
      <c r="A626" s="472" t="s">
        <v>3065</v>
      </c>
      <c r="B626" s="472" t="s">
        <v>3419</v>
      </c>
      <c r="C626" s="472" t="s">
        <v>3403</v>
      </c>
      <c r="D626" s="472">
        <v>0.48844019931661675</v>
      </c>
    </row>
    <row r="627" spans="1:4" x14ac:dyDescent="0.25">
      <c r="A627" s="472" t="s">
        <v>3065</v>
      </c>
      <c r="B627" s="472" t="s">
        <v>3419</v>
      </c>
      <c r="C627" s="472" t="s">
        <v>3404</v>
      </c>
      <c r="D627" s="472">
        <v>0.48844019931661675</v>
      </c>
    </row>
    <row r="628" spans="1:4" x14ac:dyDescent="0.25">
      <c r="A628" s="472" t="s">
        <v>3065</v>
      </c>
      <c r="B628" s="472" t="s">
        <v>3419</v>
      </c>
      <c r="C628" s="472" t="s">
        <v>3405</v>
      </c>
      <c r="D628" s="472">
        <v>0.24422009965830838</v>
      </c>
    </row>
    <row r="629" spans="1:4" x14ac:dyDescent="0.25">
      <c r="A629" s="472" t="s">
        <v>3065</v>
      </c>
      <c r="B629" s="472" t="s">
        <v>3419</v>
      </c>
      <c r="C629" s="472" t="s">
        <v>3406</v>
      </c>
      <c r="D629" s="472">
        <v>0.24422009965830838</v>
      </c>
    </row>
    <row r="630" spans="1:4" x14ac:dyDescent="0.25">
      <c r="A630" s="472" t="s">
        <v>3065</v>
      </c>
      <c r="B630" s="472" t="s">
        <v>3419</v>
      </c>
      <c r="C630" s="472" t="s">
        <v>3407</v>
      </c>
      <c r="D630" s="472">
        <v>0.24422009965830838</v>
      </c>
    </row>
    <row r="631" spans="1:4" x14ac:dyDescent="0.25">
      <c r="A631" s="472" t="s">
        <v>3065</v>
      </c>
      <c r="B631" s="472" t="s">
        <v>3419</v>
      </c>
      <c r="C631" s="472" t="s">
        <v>3408</v>
      </c>
      <c r="D631" s="472">
        <v>0.24250121689356155</v>
      </c>
    </row>
    <row r="632" spans="1:4" x14ac:dyDescent="0.25">
      <c r="A632" s="472" t="s">
        <v>3065</v>
      </c>
      <c r="B632" s="472" t="s">
        <v>3419</v>
      </c>
      <c r="C632" s="472" t="s">
        <v>3620</v>
      </c>
      <c r="D632" s="472">
        <v>1.1938051852007101</v>
      </c>
    </row>
    <row r="633" spans="1:4" x14ac:dyDescent="0.25">
      <c r="A633" s="472" t="s">
        <v>3065</v>
      </c>
      <c r="B633" s="472" t="s">
        <v>3412</v>
      </c>
      <c r="C633" s="472" t="s">
        <v>3400</v>
      </c>
      <c r="D633" s="472">
        <v>101.15023026571642</v>
      </c>
    </row>
    <row r="634" spans="1:4" x14ac:dyDescent="0.25">
      <c r="A634" s="472" t="s">
        <v>3065</v>
      </c>
      <c r="B634" s="472" t="s">
        <v>3412</v>
      </c>
      <c r="C634" s="472" t="s">
        <v>3401</v>
      </c>
      <c r="D634" s="472">
        <v>17.004051941702951</v>
      </c>
    </row>
    <row r="635" spans="1:4" x14ac:dyDescent="0.25">
      <c r="A635" s="472" t="s">
        <v>3065</v>
      </c>
      <c r="B635" s="472" t="s">
        <v>3412</v>
      </c>
      <c r="C635" s="472" t="s">
        <v>3402</v>
      </c>
      <c r="D635" s="472">
        <v>8.2345642692514023</v>
      </c>
    </row>
    <row r="636" spans="1:4" x14ac:dyDescent="0.25">
      <c r="A636" s="472" t="s">
        <v>3065</v>
      </c>
      <c r="B636" s="472" t="s">
        <v>3412</v>
      </c>
      <c r="C636" s="472" t="s">
        <v>3403</v>
      </c>
      <c r="D636" s="472">
        <v>4.4190116168277465</v>
      </c>
    </row>
    <row r="637" spans="1:4" x14ac:dyDescent="0.25">
      <c r="A637" s="472" t="s">
        <v>3065</v>
      </c>
      <c r="B637" s="472" t="s">
        <v>3412</v>
      </c>
      <c r="C637" s="472" t="s">
        <v>3404</v>
      </c>
      <c r="D637" s="472">
        <v>0.66379532613896775</v>
      </c>
    </row>
    <row r="638" spans="1:4" x14ac:dyDescent="0.25">
      <c r="A638" s="472" t="s">
        <v>3065</v>
      </c>
      <c r="B638" s="472" t="s">
        <v>3412</v>
      </c>
      <c r="C638" s="472" t="s">
        <v>3405</v>
      </c>
      <c r="D638" s="472">
        <v>0.94926633036247476</v>
      </c>
    </row>
    <row r="639" spans="1:4" x14ac:dyDescent="0.25">
      <c r="A639" s="472" t="s">
        <v>3065</v>
      </c>
      <c r="B639" s="472" t="s">
        <v>3412</v>
      </c>
      <c r="C639" s="472" t="s">
        <v>3406</v>
      </c>
      <c r="D639" s="472">
        <v>0.31764626000000001</v>
      </c>
    </row>
    <row r="640" spans="1:4" x14ac:dyDescent="0.25">
      <c r="A640" s="472" t="s">
        <v>3065</v>
      </c>
      <c r="B640" s="472" t="s">
        <v>3412</v>
      </c>
      <c r="C640" s="472" t="s">
        <v>3407</v>
      </c>
      <c r="D640" s="472">
        <v>0</v>
      </c>
    </row>
    <row r="641" spans="1:4" x14ac:dyDescent="0.25">
      <c r="A641" s="472" t="s">
        <v>3065</v>
      </c>
      <c r="B641" s="472" t="s">
        <v>3412</v>
      </c>
      <c r="C641" s="472" t="s">
        <v>3408</v>
      </c>
      <c r="D641" s="472">
        <v>0.93523963503863139</v>
      </c>
    </row>
    <row r="642" spans="1:4" x14ac:dyDescent="0.25">
      <c r="A642" s="472" t="s">
        <v>3065</v>
      </c>
      <c r="B642" s="472" t="s">
        <v>3412</v>
      </c>
      <c r="C642" s="472" t="s">
        <v>3620</v>
      </c>
      <c r="D642" s="472">
        <v>0.55939501496136868</v>
      </c>
    </row>
    <row r="643" spans="1:4" x14ac:dyDescent="0.25">
      <c r="A643" s="472" t="s">
        <v>3066</v>
      </c>
      <c r="B643" s="472" t="s">
        <v>3417</v>
      </c>
      <c r="C643" s="472" t="s">
        <v>3400</v>
      </c>
      <c r="D643" s="472">
        <v>2540.9044423585337</v>
      </c>
    </row>
    <row r="644" spans="1:4" x14ac:dyDescent="0.25">
      <c r="A644" s="472" t="s">
        <v>3066</v>
      </c>
      <c r="B644" s="472" t="s">
        <v>3417</v>
      </c>
      <c r="C644" s="472" t="s">
        <v>3401</v>
      </c>
      <c r="D644" s="472">
        <v>1891.6158613969362</v>
      </c>
    </row>
    <row r="645" spans="1:4" x14ac:dyDescent="0.25">
      <c r="A645" s="472" t="s">
        <v>3066</v>
      </c>
      <c r="B645" s="472" t="s">
        <v>3417</v>
      </c>
      <c r="C645" s="472" t="s">
        <v>3402</v>
      </c>
      <c r="D645" s="472">
        <v>471.42645537810927</v>
      </c>
    </row>
    <row r="646" spans="1:4" x14ac:dyDescent="0.25">
      <c r="A646" s="472" t="s">
        <v>3066</v>
      </c>
      <c r="B646" s="472" t="s">
        <v>3417</v>
      </c>
      <c r="C646" s="472" t="s">
        <v>3403</v>
      </c>
      <c r="D646" s="472">
        <v>25.134209927151019</v>
      </c>
    </row>
    <row r="647" spans="1:4" x14ac:dyDescent="0.25">
      <c r="A647" s="472" t="s">
        <v>3066</v>
      </c>
      <c r="B647" s="472" t="s">
        <v>3417</v>
      </c>
      <c r="C647" s="472" t="s">
        <v>3404</v>
      </c>
      <c r="D647" s="472">
        <v>2.6171694830620669</v>
      </c>
    </row>
    <row r="648" spans="1:4" x14ac:dyDescent="0.25">
      <c r="A648" s="472" t="s">
        <v>3066</v>
      </c>
      <c r="B648" s="472" t="s">
        <v>3417</v>
      </c>
      <c r="C648" s="472" t="s">
        <v>3405</v>
      </c>
      <c r="D648" s="472">
        <v>0.95182266240039604</v>
      </c>
    </row>
    <row r="649" spans="1:4" x14ac:dyDescent="0.25">
      <c r="A649" s="472" t="s">
        <v>3066</v>
      </c>
      <c r="B649" s="472" t="s">
        <v>3417</v>
      </c>
      <c r="C649" s="472" t="s">
        <v>3406</v>
      </c>
      <c r="D649" s="472">
        <v>0.46977933019547635</v>
      </c>
    </row>
    <row r="650" spans="1:4" x14ac:dyDescent="0.25">
      <c r="A650" s="472" t="s">
        <v>3066</v>
      </c>
      <c r="B650" s="472" t="s">
        <v>3417</v>
      </c>
      <c r="C650" s="472" t="s">
        <v>3407</v>
      </c>
      <c r="D650" s="472">
        <v>0.31214574918205307</v>
      </c>
    </row>
    <row r="651" spans="1:4" x14ac:dyDescent="0.25">
      <c r="A651" s="472" t="s">
        <v>3066</v>
      </c>
      <c r="B651" s="472" t="s">
        <v>3417</v>
      </c>
      <c r="C651" s="472" t="s">
        <v>3408</v>
      </c>
      <c r="D651" s="472">
        <v>0.24137972442942268</v>
      </c>
    </row>
    <row r="652" spans="1:4" x14ac:dyDescent="0.25">
      <c r="A652" s="472" t="s">
        <v>3066</v>
      </c>
      <c r="B652" s="472" t="s">
        <v>3417</v>
      </c>
      <c r="C652" s="472" t="s">
        <v>3620</v>
      </c>
      <c r="D652" s="472">
        <v>2.0660000000000003</v>
      </c>
    </row>
    <row r="653" spans="1:4" x14ac:dyDescent="0.25">
      <c r="A653" s="472" t="s">
        <v>3066</v>
      </c>
      <c r="B653" s="472" t="s">
        <v>3413</v>
      </c>
      <c r="C653" s="472" t="s">
        <v>3400</v>
      </c>
      <c r="D653" s="472">
        <v>12438.920795284281</v>
      </c>
    </row>
    <row r="654" spans="1:4" x14ac:dyDescent="0.25">
      <c r="A654" s="472" t="s">
        <v>3066</v>
      </c>
      <c r="B654" s="472" t="s">
        <v>3413</v>
      </c>
      <c r="C654" s="472" t="s">
        <v>3401</v>
      </c>
      <c r="D654" s="472">
        <v>4949.4253098269082</v>
      </c>
    </row>
    <row r="655" spans="1:4" x14ac:dyDescent="0.25">
      <c r="A655" s="472" t="s">
        <v>3066</v>
      </c>
      <c r="B655" s="472" t="s">
        <v>3413</v>
      </c>
      <c r="C655" s="472" t="s">
        <v>3402</v>
      </c>
      <c r="D655" s="472">
        <v>1609.1768688765228</v>
      </c>
    </row>
    <row r="656" spans="1:4" x14ac:dyDescent="0.25">
      <c r="A656" s="472" t="s">
        <v>3066</v>
      </c>
      <c r="B656" s="472" t="s">
        <v>3413</v>
      </c>
      <c r="C656" s="472" t="s">
        <v>3403</v>
      </c>
      <c r="D656" s="472">
        <v>169.93756405664652</v>
      </c>
    </row>
    <row r="657" spans="1:4" x14ac:dyDescent="0.25">
      <c r="A657" s="472" t="s">
        <v>3066</v>
      </c>
      <c r="B657" s="472" t="s">
        <v>3413</v>
      </c>
      <c r="C657" s="472" t="s">
        <v>3404</v>
      </c>
      <c r="D657" s="472">
        <v>54.276796511544354</v>
      </c>
    </row>
    <row r="658" spans="1:4" x14ac:dyDescent="0.25">
      <c r="A658" s="472" t="s">
        <v>3066</v>
      </c>
      <c r="B658" s="472" t="s">
        <v>3413</v>
      </c>
      <c r="C658" s="472" t="s">
        <v>3405</v>
      </c>
      <c r="D658" s="472">
        <v>8.0676765895602287</v>
      </c>
    </row>
    <row r="659" spans="1:4" x14ac:dyDescent="0.25">
      <c r="A659" s="472" t="s">
        <v>3066</v>
      </c>
      <c r="B659" s="472" t="s">
        <v>3413</v>
      </c>
      <c r="C659" s="472" t="s">
        <v>3406</v>
      </c>
      <c r="D659" s="472">
        <v>3.1412990075629992</v>
      </c>
    </row>
    <row r="660" spans="1:4" x14ac:dyDescent="0.25">
      <c r="A660" s="472" t="s">
        <v>3066</v>
      </c>
      <c r="B660" s="472" t="s">
        <v>3413</v>
      </c>
      <c r="C660" s="472" t="s">
        <v>3407</v>
      </c>
      <c r="D660" s="472">
        <v>3.0294353810946419</v>
      </c>
    </row>
    <row r="661" spans="1:4" x14ac:dyDescent="0.25">
      <c r="A661" s="472" t="s">
        <v>3066</v>
      </c>
      <c r="B661" s="472" t="s">
        <v>3413</v>
      </c>
      <c r="C661" s="472" t="s">
        <v>3408</v>
      </c>
      <c r="D661" s="472">
        <v>2.0410682513060645</v>
      </c>
    </row>
    <row r="662" spans="1:4" x14ac:dyDescent="0.25">
      <c r="A662" s="472" t="s">
        <v>3066</v>
      </c>
      <c r="B662" s="472" t="s">
        <v>3413</v>
      </c>
      <c r="C662" s="472" t="s">
        <v>3620</v>
      </c>
      <c r="D662" s="472">
        <v>5.2660074445839218</v>
      </c>
    </row>
    <row r="663" spans="1:4" x14ac:dyDescent="0.25">
      <c r="A663" s="472" t="s">
        <v>3066</v>
      </c>
      <c r="B663" s="472" t="s">
        <v>3411</v>
      </c>
      <c r="C663" s="472" t="s">
        <v>3400</v>
      </c>
      <c r="D663" s="472">
        <v>9782.1545891030382</v>
      </c>
    </row>
    <row r="664" spans="1:4" x14ac:dyDescent="0.25">
      <c r="A664" s="472" t="s">
        <v>3066</v>
      </c>
      <c r="B664" s="472" t="s">
        <v>3411</v>
      </c>
      <c r="C664" s="472" t="s">
        <v>3401</v>
      </c>
      <c r="D664" s="472">
        <v>7628.140928509868</v>
      </c>
    </row>
    <row r="665" spans="1:4" x14ac:dyDescent="0.25">
      <c r="A665" s="472" t="s">
        <v>3066</v>
      </c>
      <c r="B665" s="472" t="s">
        <v>3411</v>
      </c>
      <c r="C665" s="472" t="s">
        <v>3402</v>
      </c>
      <c r="D665" s="472">
        <v>3683.9834955719493</v>
      </c>
    </row>
    <row r="666" spans="1:4" x14ac:dyDescent="0.25">
      <c r="A666" s="472" t="s">
        <v>3066</v>
      </c>
      <c r="B666" s="472" t="s">
        <v>3411</v>
      </c>
      <c r="C666" s="472" t="s">
        <v>3403</v>
      </c>
      <c r="D666" s="472">
        <v>771.39338463657134</v>
      </c>
    </row>
    <row r="667" spans="1:4" x14ac:dyDescent="0.25">
      <c r="A667" s="472" t="s">
        <v>3066</v>
      </c>
      <c r="B667" s="472" t="s">
        <v>3411</v>
      </c>
      <c r="C667" s="472" t="s">
        <v>3404</v>
      </c>
      <c r="D667" s="472">
        <v>168.33092728975572</v>
      </c>
    </row>
    <row r="668" spans="1:4" x14ac:dyDescent="0.25">
      <c r="A668" s="472" t="s">
        <v>3066</v>
      </c>
      <c r="B668" s="472" t="s">
        <v>3411</v>
      </c>
      <c r="C668" s="472" t="s">
        <v>3405</v>
      </c>
      <c r="D668" s="472">
        <v>3.9978378002116455</v>
      </c>
    </row>
    <row r="669" spans="1:4" x14ac:dyDescent="0.25">
      <c r="A669" s="472" t="s">
        <v>3066</v>
      </c>
      <c r="B669" s="472" t="s">
        <v>3411</v>
      </c>
      <c r="C669" s="472" t="s">
        <v>3406</v>
      </c>
      <c r="D669" s="472">
        <v>0.68607812800502821</v>
      </c>
    </row>
    <row r="670" spans="1:4" x14ac:dyDescent="0.25">
      <c r="A670" s="472" t="s">
        <v>3066</v>
      </c>
      <c r="B670" s="472" t="s">
        <v>3411</v>
      </c>
      <c r="C670" s="472" t="s">
        <v>3407</v>
      </c>
      <c r="D670" s="472">
        <v>0.44979244830864173</v>
      </c>
    </row>
    <row r="671" spans="1:4" x14ac:dyDescent="0.25">
      <c r="A671" s="472" t="s">
        <v>3066</v>
      </c>
      <c r="B671" s="472" t="s">
        <v>3411</v>
      </c>
      <c r="C671" s="472" t="s">
        <v>3408</v>
      </c>
      <c r="D671" s="472">
        <v>0.25520779747432626</v>
      </c>
    </row>
    <row r="672" spans="1:4" x14ac:dyDescent="0.25">
      <c r="A672" s="472" t="s">
        <v>3066</v>
      </c>
      <c r="B672" s="472" t="s">
        <v>3411</v>
      </c>
      <c r="C672" s="472" t="s">
        <v>3620</v>
      </c>
      <c r="D672" s="472">
        <v>1.1072852149291601</v>
      </c>
    </row>
    <row r="673" spans="1:4" x14ac:dyDescent="0.25">
      <c r="A673" s="472" t="s">
        <v>3066</v>
      </c>
      <c r="B673" s="472" t="s">
        <v>3415</v>
      </c>
      <c r="C673" s="472" t="s">
        <v>3400</v>
      </c>
      <c r="D673" s="472">
        <v>1362.7780826220992</v>
      </c>
    </row>
    <row r="674" spans="1:4" x14ac:dyDescent="0.25">
      <c r="A674" s="472" t="s">
        <v>3066</v>
      </c>
      <c r="B674" s="472" t="s">
        <v>3415</v>
      </c>
      <c r="C674" s="472" t="s">
        <v>3401</v>
      </c>
      <c r="D674" s="472">
        <v>1013.9294236287449</v>
      </c>
    </row>
    <row r="675" spans="1:4" x14ac:dyDescent="0.25">
      <c r="A675" s="472" t="s">
        <v>3066</v>
      </c>
      <c r="B675" s="472" t="s">
        <v>3415</v>
      </c>
      <c r="C675" s="472" t="s">
        <v>3402</v>
      </c>
      <c r="D675" s="472">
        <v>304.21292860041819</v>
      </c>
    </row>
    <row r="676" spans="1:4" x14ac:dyDescent="0.25">
      <c r="A676" s="472" t="s">
        <v>3066</v>
      </c>
      <c r="B676" s="472" t="s">
        <v>3415</v>
      </c>
      <c r="C676" s="472" t="s">
        <v>3403</v>
      </c>
      <c r="D676" s="472">
        <v>4.4274793749142196</v>
      </c>
    </row>
    <row r="677" spans="1:4" x14ac:dyDescent="0.25">
      <c r="A677" s="472" t="s">
        <v>3066</v>
      </c>
      <c r="B677" s="472" t="s">
        <v>3415</v>
      </c>
      <c r="C677" s="472" t="s">
        <v>3404</v>
      </c>
      <c r="D677" s="472">
        <v>1.6881397275282732</v>
      </c>
    </row>
    <row r="678" spans="1:4" x14ac:dyDescent="0.25">
      <c r="A678" s="472" t="s">
        <v>3066</v>
      </c>
      <c r="B678" s="472" t="s">
        <v>3415</v>
      </c>
      <c r="C678" s="472" t="s">
        <v>3405</v>
      </c>
      <c r="D678" s="472">
        <v>0.67762698835637902</v>
      </c>
    </row>
    <row r="679" spans="1:4" x14ac:dyDescent="0.25">
      <c r="A679" s="472" t="s">
        <v>3066</v>
      </c>
      <c r="B679" s="472" t="s">
        <v>3415</v>
      </c>
      <c r="C679" s="472" t="s">
        <v>3406</v>
      </c>
      <c r="D679" s="472">
        <v>0.67762698835637902</v>
      </c>
    </row>
    <row r="680" spans="1:4" x14ac:dyDescent="0.25">
      <c r="A680" s="472" t="s">
        <v>3066</v>
      </c>
      <c r="B680" s="472" t="s">
        <v>3415</v>
      </c>
      <c r="C680" s="472" t="s">
        <v>3407</v>
      </c>
      <c r="D680" s="472">
        <v>0.67762698835637902</v>
      </c>
    </row>
    <row r="681" spans="1:4" x14ac:dyDescent="0.25">
      <c r="A681" s="472" t="s">
        <v>3066</v>
      </c>
      <c r="B681" s="472" t="s">
        <v>3415</v>
      </c>
      <c r="C681" s="472" t="s">
        <v>3408</v>
      </c>
      <c r="D681" s="472">
        <v>0.67762698835637902</v>
      </c>
    </row>
    <row r="682" spans="1:4" x14ac:dyDescent="0.25">
      <c r="A682" s="472" t="s">
        <v>3066</v>
      </c>
      <c r="B682" s="472" t="s">
        <v>3415</v>
      </c>
      <c r="C682" s="472" t="s">
        <v>3620</v>
      </c>
      <c r="D682" s="472">
        <v>4.9870846428724205</v>
      </c>
    </row>
    <row r="683" spans="1:4" x14ac:dyDescent="0.25">
      <c r="A683" s="472" t="s">
        <v>3066</v>
      </c>
      <c r="B683" s="472" t="s">
        <v>3416</v>
      </c>
      <c r="C683" s="472" t="s">
        <v>3400</v>
      </c>
      <c r="D683" s="472">
        <v>10672.504012448409</v>
      </c>
    </row>
    <row r="684" spans="1:4" x14ac:dyDescent="0.25">
      <c r="A684" s="472" t="s">
        <v>3066</v>
      </c>
      <c r="B684" s="472" t="s">
        <v>3416</v>
      </c>
      <c r="C684" s="472" t="s">
        <v>3401</v>
      </c>
      <c r="D684" s="472">
        <v>7453.0507609062715</v>
      </c>
    </row>
    <row r="685" spans="1:4" x14ac:dyDescent="0.25">
      <c r="A685" s="472" t="s">
        <v>3066</v>
      </c>
      <c r="B685" s="472" t="s">
        <v>3416</v>
      </c>
      <c r="C685" s="472" t="s">
        <v>3402</v>
      </c>
      <c r="D685" s="472">
        <v>2019.6056865639814</v>
      </c>
    </row>
    <row r="686" spans="1:4" x14ac:dyDescent="0.25">
      <c r="A686" s="472" t="s">
        <v>3066</v>
      </c>
      <c r="B686" s="472" t="s">
        <v>3416</v>
      </c>
      <c r="C686" s="472" t="s">
        <v>3403</v>
      </c>
      <c r="D686" s="472">
        <v>36.377019809081879</v>
      </c>
    </row>
    <row r="687" spans="1:4" x14ac:dyDescent="0.25">
      <c r="A687" s="472" t="s">
        <v>3066</v>
      </c>
      <c r="B687" s="472" t="s">
        <v>3416</v>
      </c>
      <c r="C687" s="472" t="s">
        <v>3404</v>
      </c>
      <c r="D687" s="472">
        <v>6.0883426498648294</v>
      </c>
    </row>
    <row r="688" spans="1:4" x14ac:dyDescent="0.25">
      <c r="A688" s="472" t="s">
        <v>3066</v>
      </c>
      <c r="B688" s="472" t="s">
        <v>3416</v>
      </c>
      <c r="C688" s="472" t="s">
        <v>3405</v>
      </c>
      <c r="D688" s="472">
        <v>1.4656412890402386</v>
      </c>
    </row>
    <row r="689" spans="1:4" x14ac:dyDescent="0.25">
      <c r="A689" s="472" t="s">
        <v>3066</v>
      </c>
      <c r="B689" s="472" t="s">
        <v>3416</v>
      </c>
      <c r="C689" s="472" t="s">
        <v>3406</v>
      </c>
      <c r="D689" s="472">
        <v>1.0092928110997073</v>
      </c>
    </row>
    <row r="690" spans="1:4" x14ac:dyDescent="0.25">
      <c r="A690" s="472" t="s">
        <v>3066</v>
      </c>
      <c r="B690" s="472" t="s">
        <v>3416</v>
      </c>
      <c r="C690" s="472" t="s">
        <v>3407</v>
      </c>
      <c r="D690" s="472">
        <v>0.81843647646256112</v>
      </c>
    </row>
    <row r="691" spans="1:4" x14ac:dyDescent="0.25">
      <c r="A691" s="472" t="s">
        <v>3066</v>
      </c>
      <c r="B691" s="472" t="s">
        <v>3416</v>
      </c>
      <c r="C691" s="472" t="s">
        <v>3408</v>
      </c>
      <c r="D691" s="472">
        <v>0.74649726285181961</v>
      </c>
    </row>
    <row r="692" spans="1:4" x14ac:dyDescent="0.25">
      <c r="A692" s="472" t="s">
        <v>3066</v>
      </c>
      <c r="B692" s="472" t="s">
        <v>3416</v>
      </c>
      <c r="C692" s="472" t="s">
        <v>3620</v>
      </c>
      <c r="D692" s="472">
        <v>4.4654737729636107</v>
      </c>
    </row>
    <row r="693" spans="1:4" x14ac:dyDescent="0.25">
      <c r="A693" s="472" t="s">
        <v>3066</v>
      </c>
      <c r="B693" s="472" t="s">
        <v>3421</v>
      </c>
      <c r="C693" s="472" t="s">
        <v>3400</v>
      </c>
      <c r="D693" s="472">
        <v>3042.1071087072887</v>
      </c>
    </row>
    <row r="694" spans="1:4" x14ac:dyDescent="0.25">
      <c r="A694" s="472" t="s">
        <v>3066</v>
      </c>
      <c r="B694" s="472" t="s">
        <v>3421</v>
      </c>
      <c r="C694" s="472" t="s">
        <v>3401</v>
      </c>
      <c r="D694" s="472">
        <v>1762.6637395931725</v>
      </c>
    </row>
    <row r="695" spans="1:4" x14ac:dyDescent="0.25">
      <c r="A695" s="472" t="s">
        <v>3066</v>
      </c>
      <c r="B695" s="472" t="s">
        <v>3421</v>
      </c>
      <c r="C695" s="472" t="s">
        <v>3402</v>
      </c>
      <c r="D695" s="472">
        <v>977.51326065486114</v>
      </c>
    </row>
    <row r="696" spans="1:4" x14ac:dyDescent="0.25">
      <c r="A696" s="472" t="s">
        <v>3066</v>
      </c>
      <c r="B696" s="472" t="s">
        <v>3421</v>
      </c>
      <c r="C696" s="472" t="s">
        <v>3403</v>
      </c>
      <c r="D696" s="472">
        <v>84.361902402466967</v>
      </c>
    </row>
    <row r="697" spans="1:4" x14ac:dyDescent="0.25">
      <c r="A697" s="472" t="s">
        <v>3066</v>
      </c>
      <c r="B697" s="472" t="s">
        <v>3421</v>
      </c>
      <c r="C697" s="472" t="s">
        <v>3404</v>
      </c>
      <c r="D697" s="472">
        <v>18.93465281643013</v>
      </c>
    </row>
    <row r="698" spans="1:4" x14ac:dyDescent="0.25">
      <c r="A698" s="472" t="s">
        <v>3066</v>
      </c>
      <c r="B698" s="472" t="s">
        <v>3421</v>
      </c>
      <c r="C698" s="472" t="s">
        <v>3405</v>
      </c>
      <c r="D698" s="472">
        <v>0.8351284583889389</v>
      </c>
    </row>
    <row r="699" spans="1:4" x14ac:dyDescent="0.25">
      <c r="A699" s="472" t="s">
        <v>3066</v>
      </c>
      <c r="B699" s="472" t="s">
        <v>3421</v>
      </c>
      <c r="C699" s="472" t="s">
        <v>3406</v>
      </c>
      <c r="D699" s="472">
        <v>0.8351284583889389</v>
      </c>
    </row>
    <row r="700" spans="1:4" x14ac:dyDescent="0.25">
      <c r="A700" s="472" t="s">
        <v>3066</v>
      </c>
      <c r="B700" s="472" t="s">
        <v>3421</v>
      </c>
      <c r="C700" s="472" t="s">
        <v>3407</v>
      </c>
      <c r="D700" s="472">
        <v>0.8351284583889389</v>
      </c>
    </row>
    <row r="701" spans="1:4" x14ac:dyDescent="0.25">
      <c r="A701" s="472" t="s">
        <v>3066</v>
      </c>
      <c r="B701" s="472" t="s">
        <v>3421</v>
      </c>
      <c r="C701" s="472" t="s">
        <v>3408</v>
      </c>
      <c r="D701" s="472">
        <v>0.8351284583889389</v>
      </c>
    </row>
    <row r="702" spans="1:4" x14ac:dyDescent="0.25">
      <c r="A702" s="472" t="s">
        <v>3066</v>
      </c>
      <c r="B702" s="472" t="s">
        <v>3421</v>
      </c>
      <c r="C702" s="472" t="s">
        <v>3620</v>
      </c>
      <c r="D702" s="472">
        <v>6.6170528622212235</v>
      </c>
    </row>
    <row r="703" spans="1:4" x14ac:dyDescent="0.25">
      <c r="A703" s="472" t="s">
        <v>3066</v>
      </c>
      <c r="B703" s="472" t="s">
        <v>3410</v>
      </c>
      <c r="C703" s="472" t="s">
        <v>3400</v>
      </c>
      <c r="D703" s="472">
        <v>158855.37394235987</v>
      </c>
    </row>
    <row r="704" spans="1:4" x14ac:dyDescent="0.25">
      <c r="A704" s="472" t="s">
        <v>3066</v>
      </c>
      <c r="B704" s="472" t="s">
        <v>3410</v>
      </c>
      <c r="C704" s="472" t="s">
        <v>3401</v>
      </c>
      <c r="D704" s="472">
        <v>140073.3511421929</v>
      </c>
    </row>
    <row r="705" spans="1:4" x14ac:dyDescent="0.25">
      <c r="A705" s="472" t="s">
        <v>3066</v>
      </c>
      <c r="B705" s="472" t="s">
        <v>3410</v>
      </c>
      <c r="C705" s="472" t="s">
        <v>3402</v>
      </c>
      <c r="D705" s="472">
        <v>92919.876661849703</v>
      </c>
    </row>
    <row r="706" spans="1:4" x14ac:dyDescent="0.25">
      <c r="A706" s="472" t="s">
        <v>3066</v>
      </c>
      <c r="B706" s="472" t="s">
        <v>3410</v>
      </c>
      <c r="C706" s="472" t="s">
        <v>3403</v>
      </c>
      <c r="D706" s="472">
        <v>24040.215062526422</v>
      </c>
    </row>
    <row r="707" spans="1:4" x14ac:dyDescent="0.25">
      <c r="A707" s="472" t="s">
        <v>3066</v>
      </c>
      <c r="B707" s="472" t="s">
        <v>3410</v>
      </c>
      <c r="C707" s="472" t="s">
        <v>3404</v>
      </c>
      <c r="D707" s="472">
        <v>10785.799029756308</v>
      </c>
    </row>
    <row r="708" spans="1:4" x14ac:dyDescent="0.25">
      <c r="A708" s="472" t="s">
        <v>3066</v>
      </c>
      <c r="B708" s="472" t="s">
        <v>3410</v>
      </c>
      <c r="C708" s="472" t="s">
        <v>3405</v>
      </c>
      <c r="D708" s="472">
        <v>486.72631031995741</v>
      </c>
    </row>
    <row r="709" spans="1:4" x14ac:dyDescent="0.25">
      <c r="A709" s="472" t="s">
        <v>3066</v>
      </c>
      <c r="B709" s="472" t="s">
        <v>3410</v>
      </c>
      <c r="C709" s="472" t="s">
        <v>3406</v>
      </c>
      <c r="D709" s="472">
        <v>133.35836130002582</v>
      </c>
    </row>
    <row r="710" spans="1:4" x14ac:dyDescent="0.25">
      <c r="A710" s="472" t="s">
        <v>3066</v>
      </c>
      <c r="B710" s="472" t="s">
        <v>3410</v>
      </c>
      <c r="C710" s="472" t="s">
        <v>3407</v>
      </c>
      <c r="D710" s="472">
        <v>53.281575073975993</v>
      </c>
    </row>
    <row r="711" spans="1:4" x14ac:dyDescent="0.25">
      <c r="A711" s="472" t="s">
        <v>3066</v>
      </c>
      <c r="B711" s="472" t="s">
        <v>3410</v>
      </c>
      <c r="C711" s="472" t="s">
        <v>3408</v>
      </c>
      <c r="D711" s="472">
        <v>28.132599528371781</v>
      </c>
    </row>
    <row r="712" spans="1:4" x14ac:dyDescent="0.25">
      <c r="A712" s="472" t="s">
        <v>3066</v>
      </c>
      <c r="B712" s="472" t="s">
        <v>3410</v>
      </c>
      <c r="C712" s="472" t="s">
        <v>3620</v>
      </c>
      <c r="D712" s="472">
        <v>72.160376763097929</v>
      </c>
    </row>
    <row r="713" spans="1:4" x14ac:dyDescent="0.25">
      <c r="A713" s="472" t="s">
        <v>3066</v>
      </c>
      <c r="B713" s="472" t="s">
        <v>3414</v>
      </c>
      <c r="C713" s="472" t="s">
        <v>3400</v>
      </c>
      <c r="D713" s="472">
        <v>11379.894231067226</v>
      </c>
    </row>
    <row r="714" spans="1:4" x14ac:dyDescent="0.25">
      <c r="A714" s="472" t="s">
        <v>3066</v>
      </c>
      <c r="B714" s="472" t="s">
        <v>3414</v>
      </c>
      <c r="C714" s="472" t="s">
        <v>3401</v>
      </c>
      <c r="D714" s="472">
        <v>9180.9385761013655</v>
      </c>
    </row>
    <row r="715" spans="1:4" x14ac:dyDescent="0.25">
      <c r="A715" s="472" t="s">
        <v>3066</v>
      </c>
      <c r="B715" s="472" t="s">
        <v>3414</v>
      </c>
      <c r="C715" s="472" t="s">
        <v>3402</v>
      </c>
      <c r="D715" s="472">
        <v>5106.8469412124305</v>
      </c>
    </row>
    <row r="716" spans="1:4" x14ac:dyDescent="0.25">
      <c r="A716" s="472" t="s">
        <v>3066</v>
      </c>
      <c r="B716" s="472" t="s">
        <v>3414</v>
      </c>
      <c r="C716" s="472" t="s">
        <v>3403</v>
      </c>
      <c r="D716" s="472">
        <v>536.37552079316629</v>
      </c>
    </row>
    <row r="717" spans="1:4" x14ac:dyDescent="0.25">
      <c r="A717" s="472" t="s">
        <v>3066</v>
      </c>
      <c r="B717" s="472" t="s">
        <v>3414</v>
      </c>
      <c r="C717" s="472" t="s">
        <v>3404</v>
      </c>
      <c r="D717" s="472">
        <v>125.90244732012576</v>
      </c>
    </row>
    <row r="718" spans="1:4" x14ac:dyDescent="0.25">
      <c r="A718" s="472" t="s">
        <v>3066</v>
      </c>
      <c r="B718" s="472" t="s">
        <v>3414</v>
      </c>
      <c r="C718" s="472" t="s">
        <v>3405</v>
      </c>
      <c r="D718" s="472">
        <v>12.215269070367938</v>
      </c>
    </row>
    <row r="719" spans="1:4" x14ac:dyDescent="0.25">
      <c r="A719" s="472" t="s">
        <v>3066</v>
      </c>
      <c r="B719" s="472" t="s">
        <v>3414</v>
      </c>
      <c r="C719" s="472" t="s">
        <v>3406</v>
      </c>
      <c r="D719" s="472">
        <v>7.1524354380362398</v>
      </c>
    </row>
    <row r="720" spans="1:4" x14ac:dyDescent="0.25">
      <c r="A720" s="472" t="s">
        <v>3066</v>
      </c>
      <c r="B720" s="472" t="s">
        <v>3414</v>
      </c>
      <c r="C720" s="472" t="s">
        <v>3407</v>
      </c>
      <c r="D720" s="472">
        <v>6.0697977012011206</v>
      </c>
    </row>
    <row r="721" spans="1:4" x14ac:dyDescent="0.25">
      <c r="A721" s="472" t="s">
        <v>3066</v>
      </c>
      <c r="B721" s="472" t="s">
        <v>3414</v>
      </c>
      <c r="C721" s="472" t="s">
        <v>3408</v>
      </c>
      <c r="D721" s="472">
        <v>4.498533914715364</v>
      </c>
    </row>
    <row r="722" spans="1:4" x14ac:dyDescent="0.25">
      <c r="A722" s="472" t="s">
        <v>3066</v>
      </c>
      <c r="B722" s="472" t="s">
        <v>3414</v>
      </c>
      <c r="C722" s="472" t="s">
        <v>3620</v>
      </c>
      <c r="D722" s="472">
        <v>25.65916150144951</v>
      </c>
    </row>
    <row r="723" spans="1:4" x14ac:dyDescent="0.25">
      <c r="A723" s="472" t="s">
        <v>3066</v>
      </c>
      <c r="B723" s="472" t="s">
        <v>3419</v>
      </c>
      <c r="C723" s="472" t="s">
        <v>3400</v>
      </c>
      <c r="D723" s="472">
        <v>2796.6707112205381</v>
      </c>
    </row>
    <row r="724" spans="1:4" x14ac:dyDescent="0.25">
      <c r="A724" s="472" t="s">
        <v>3066</v>
      </c>
      <c r="B724" s="472" t="s">
        <v>3419</v>
      </c>
      <c r="C724" s="472" t="s">
        <v>3401</v>
      </c>
      <c r="D724" s="472">
        <v>1707.3086347054443</v>
      </c>
    </row>
    <row r="725" spans="1:4" x14ac:dyDescent="0.25">
      <c r="A725" s="472" t="s">
        <v>3066</v>
      </c>
      <c r="B725" s="472" t="s">
        <v>3419</v>
      </c>
      <c r="C725" s="472" t="s">
        <v>3402</v>
      </c>
      <c r="D725" s="472">
        <v>321.8715458467575</v>
      </c>
    </row>
    <row r="726" spans="1:4" x14ac:dyDescent="0.25">
      <c r="A726" s="472" t="s">
        <v>3066</v>
      </c>
      <c r="B726" s="472" t="s">
        <v>3419</v>
      </c>
      <c r="C726" s="472" t="s">
        <v>3403</v>
      </c>
      <c r="D726" s="472">
        <v>15.517600930697213</v>
      </c>
    </row>
    <row r="727" spans="1:4" x14ac:dyDescent="0.25">
      <c r="A727" s="472" t="s">
        <v>3066</v>
      </c>
      <c r="B727" s="472" t="s">
        <v>3419</v>
      </c>
      <c r="C727" s="472" t="s">
        <v>3404</v>
      </c>
      <c r="D727" s="472">
        <v>7.2026667932302333</v>
      </c>
    </row>
    <row r="728" spans="1:4" x14ac:dyDescent="0.25">
      <c r="A728" s="472" t="s">
        <v>3066</v>
      </c>
      <c r="B728" s="472" t="s">
        <v>3419</v>
      </c>
      <c r="C728" s="472" t="s">
        <v>3405</v>
      </c>
      <c r="D728" s="472">
        <v>2.9163948052279371</v>
      </c>
    </row>
    <row r="729" spans="1:4" x14ac:dyDescent="0.25">
      <c r="A729" s="472" t="s">
        <v>3066</v>
      </c>
      <c r="B729" s="472" t="s">
        <v>3419</v>
      </c>
      <c r="C729" s="472" t="s">
        <v>3406</v>
      </c>
      <c r="D729" s="472">
        <v>2.7472448961690468</v>
      </c>
    </row>
    <row r="730" spans="1:4" x14ac:dyDescent="0.25">
      <c r="A730" s="472" t="s">
        <v>3066</v>
      </c>
      <c r="B730" s="472" t="s">
        <v>3419</v>
      </c>
      <c r="C730" s="472" t="s">
        <v>3407</v>
      </c>
      <c r="D730" s="472">
        <v>2.7421511710037652</v>
      </c>
    </row>
    <row r="731" spans="1:4" x14ac:dyDescent="0.25">
      <c r="A731" s="472" t="s">
        <v>3066</v>
      </c>
      <c r="B731" s="472" t="s">
        <v>3419</v>
      </c>
      <c r="C731" s="472" t="s">
        <v>3408</v>
      </c>
      <c r="D731" s="472">
        <v>2.4541560674206075</v>
      </c>
    </row>
    <row r="732" spans="1:4" x14ac:dyDescent="0.25">
      <c r="A732" s="472" t="s">
        <v>3066</v>
      </c>
      <c r="B732" s="472" t="s">
        <v>3419</v>
      </c>
      <c r="C732" s="472" t="s">
        <v>3620</v>
      </c>
      <c r="D732" s="472">
        <v>5.0203212535078601</v>
      </c>
    </row>
    <row r="733" spans="1:4" x14ac:dyDescent="0.25">
      <c r="A733" s="472" t="s">
        <v>3066</v>
      </c>
      <c r="B733" s="472" t="s">
        <v>3412</v>
      </c>
      <c r="C733" s="472" t="s">
        <v>3400</v>
      </c>
      <c r="D733" s="472">
        <v>13079.105828748354</v>
      </c>
    </row>
    <row r="734" spans="1:4" x14ac:dyDescent="0.25">
      <c r="A734" s="472" t="s">
        <v>3066</v>
      </c>
      <c r="B734" s="472" t="s">
        <v>3412</v>
      </c>
      <c r="C734" s="472" t="s">
        <v>3401</v>
      </c>
      <c r="D734" s="472">
        <v>4480.2874211080589</v>
      </c>
    </row>
    <row r="735" spans="1:4" x14ac:dyDescent="0.25">
      <c r="A735" s="472" t="s">
        <v>3066</v>
      </c>
      <c r="B735" s="472" t="s">
        <v>3412</v>
      </c>
      <c r="C735" s="472" t="s">
        <v>3402</v>
      </c>
      <c r="D735" s="472">
        <v>1891.157255668955</v>
      </c>
    </row>
    <row r="736" spans="1:4" x14ac:dyDescent="0.25">
      <c r="A736" s="472" t="s">
        <v>3066</v>
      </c>
      <c r="B736" s="472" t="s">
        <v>3412</v>
      </c>
      <c r="C736" s="472" t="s">
        <v>3403</v>
      </c>
      <c r="D736" s="472">
        <v>418.41909021325188</v>
      </c>
    </row>
    <row r="737" spans="1:4" x14ac:dyDescent="0.25">
      <c r="A737" s="472" t="s">
        <v>3066</v>
      </c>
      <c r="B737" s="472" t="s">
        <v>3412</v>
      </c>
      <c r="C737" s="472" t="s">
        <v>3404</v>
      </c>
      <c r="D737" s="472">
        <v>274.10302708345426</v>
      </c>
    </row>
    <row r="738" spans="1:4" x14ac:dyDescent="0.25">
      <c r="A738" s="472" t="s">
        <v>3066</v>
      </c>
      <c r="B738" s="472" t="s">
        <v>3412</v>
      </c>
      <c r="C738" s="472" t="s">
        <v>3405</v>
      </c>
      <c r="D738" s="472">
        <v>107.03476367236114</v>
      </c>
    </row>
    <row r="739" spans="1:4" x14ac:dyDescent="0.25">
      <c r="A739" s="472" t="s">
        <v>3066</v>
      </c>
      <c r="B739" s="472" t="s">
        <v>3412</v>
      </c>
      <c r="C739" s="472" t="s">
        <v>3406</v>
      </c>
      <c r="D739" s="472">
        <v>101.91683417012315</v>
      </c>
    </row>
    <row r="740" spans="1:4" x14ac:dyDescent="0.25">
      <c r="A740" s="472" t="s">
        <v>3066</v>
      </c>
      <c r="B740" s="472" t="s">
        <v>3412</v>
      </c>
      <c r="C740" s="472" t="s">
        <v>3407</v>
      </c>
      <c r="D740" s="472">
        <v>97.608464921238493</v>
      </c>
    </row>
    <row r="741" spans="1:4" x14ac:dyDescent="0.25">
      <c r="A741" s="472" t="s">
        <v>3066</v>
      </c>
      <c r="B741" s="472" t="s">
        <v>3412</v>
      </c>
      <c r="C741" s="472" t="s">
        <v>3408</v>
      </c>
      <c r="D741" s="472">
        <v>93.710297000509456</v>
      </c>
    </row>
    <row r="742" spans="1:4" x14ac:dyDescent="0.25">
      <c r="A742" s="472" t="s">
        <v>3066</v>
      </c>
      <c r="B742" s="472" t="s">
        <v>3412</v>
      </c>
      <c r="C742" s="472" t="s">
        <v>3620</v>
      </c>
      <c r="D742" s="472">
        <v>535.93917480368441</v>
      </c>
    </row>
    <row r="743" spans="1:4" x14ac:dyDescent="0.25">
      <c r="A743" s="472" t="s">
        <v>3067</v>
      </c>
      <c r="B743" s="472" t="s">
        <v>3417</v>
      </c>
      <c r="C743" s="472" t="s">
        <v>3400</v>
      </c>
      <c r="D743" s="472">
        <v>1414.8190436578689</v>
      </c>
    </row>
    <row r="744" spans="1:4" x14ac:dyDescent="0.25">
      <c r="A744" s="472" t="s">
        <v>3067</v>
      </c>
      <c r="B744" s="472" t="s">
        <v>3417</v>
      </c>
      <c r="C744" s="472" t="s">
        <v>3401</v>
      </c>
      <c r="D744" s="472">
        <v>4483.1060600433721</v>
      </c>
    </row>
    <row r="745" spans="1:4" x14ac:dyDescent="0.25">
      <c r="A745" s="472" t="s">
        <v>3067</v>
      </c>
      <c r="B745" s="472" t="s">
        <v>3417</v>
      </c>
      <c r="C745" s="472" t="s">
        <v>3402</v>
      </c>
      <c r="D745" s="472">
        <v>9085.5242730853115</v>
      </c>
    </row>
    <row r="746" spans="1:4" x14ac:dyDescent="0.25">
      <c r="A746" s="472" t="s">
        <v>3067</v>
      </c>
      <c r="B746" s="472" t="s">
        <v>3417</v>
      </c>
      <c r="C746" s="472" t="s">
        <v>3403</v>
      </c>
      <c r="D746" s="472">
        <v>1912.7243970162888</v>
      </c>
    </row>
    <row r="747" spans="1:4" x14ac:dyDescent="0.25">
      <c r="A747" s="472" t="s">
        <v>3067</v>
      </c>
      <c r="B747" s="472" t="s">
        <v>3417</v>
      </c>
      <c r="C747" s="472" t="s">
        <v>3404</v>
      </c>
      <c r="D747" s="472">
        <v>136.59997181965099</v>
      </c>
    </row>
    <row r="748" spans="1:4" x14ac:dyDescent="0.25">
      <c r="A748" s="472" t="s">
        <v>3067</v>
      </c>
      <c r="B748" s="472" t="s">
        <v>3417</v>
      </c>
      <c r="C748" s="472" t="s">
        <v>3405</v>
      </c>
      <c r="D748" s="472">
        <v>30.829129002348896</v>
      </c>
    </row>
    <row r="749" spans="1:4" x14ac:dyDescent="0.25">
      <c r="A749" s="472" t="s">
        <v>3067</v>
      </c>
      <c r="B749" s="472" t="s">
        <v>3417</v>
      </c>
      <c r="C749" s="472" t="s">
        <v>3406</v>
      </c>
      <c r="D749" s="472">
        <v>18.962821277449557</v>
      </c>
    </row>
    <row r="750" spans="1:4" x14ac:dyDescent="0.25">
      <c r="A750" s="472" t="s">
        <v>3067</v>
      </c>
      <c r="B750" s="472" t="s">
        <v>3417</v>
      </c>
      <c r="C750" s="472" t="s">
        <v>3407</v>
      </c>
      <c r="D750" s="472">
        <v>11.381253610022195</v>
      </c>
    </row>
    <row r="751" spans="1:4" x14ac:dyDescent="0.25">
      <c r="A751" s="472" t="s">
        <v>3067</v>
      </c>
      <c r="B751" s="472" t="s">
        <v>3417</v>
      </c>
      <c r="C751" s="472" t="s">
        <v>3408</v>
      </c>
      <c r="D751" s="472">
        <v>9.613672900876816</v>
      </c>
    </row>
    <row r="752" spans="1:4" x14ac:dyDescent="0.25">
      <c r="A752" s="472" t="s">
        <v>3067</v>
      </c>
      <c r="B752" s="472" t="s">
        <v>3417</v>
      </c>
      <c r="C752" s="472" t="s">
        <v>3620</v>
      </c>
      <c r="D752" s="472">
        <v>26.971220226794898</v>
      </c>
    </row>
    <row r="753" spans="1:4" x14ac:dyDescent="0.25">
      <c r="A753" s="472" t="s">
        <v>3067</v>
      </c>
      <c r="B753" s="472" t="s">
        <v>3413</v>
      </c>
      <c r="C753" s="472" t="s">
        <v>3400</v>
      </c>
      <c r="D753" s="472">
        <v>753.85689702228126</v>
      </c>
    </row>
    <row r="754" spans="1:4" x14ac:dyDescent="0.25">
      <c r="A754" s="472" t="s">
        <v>3067</v>
      </c>
      <c r="B754" s="472" t="s">
        <v>3413</v>
      </c>
      <c r="C754" s="472" t="s">
        <v>3401</v>
      </c>
      <c r="D754" s="472">
        <v>810.46793986574517</v>
      </c>
    </row>
    <row r="755" spans="1:4" x14ac:dyDescent="0.25">
      <c r="A755" s="472" t="s">
        <v>3067</v>
      </c>
      <c r="B755" s="472" t="s">
        <v>3413</v>
      </c>
      <c r="C755" s="472" t="s">
        <v>3402</v>
      </c>
      <c r="D755" s="472">
        <v>798.88585355643204</v>
      </c>
    </row>
    <row r="756" spans="1:4" x14ac:dyDescent="0.25">
      <c r="A756" s="472" t="s">
        <v>3067</v>
      </c>
      <c r="B756" s="472" t="s">
        <v>3413</v>
      </c>
      <c r="C756" s="472" t="s">
        <v>3403</v>
      </c>
      <c r="D756" s="472">
        <v>298.48303280128806</v>
      </c>
    </row>
    <row r="757" spans="1:4" x14ac:dyDescent="0.25">
      <c r="A757" s="472" t="s">
        <v>3067</v>
      </c>
      <c r="B757" s="472" t="s">
        <v>3413</v>
      </c>
      <c r="C757" s="472" t="s">
        <v>3404</v>
      </c>
      <c r="D757" s="472">
        <v>148.32274096884282</v>
      </c>
    </row>
    <row r="758" spans="1:4" x14ac:dyDescent="0.25">
      <c r="A758" s="472" t="s">
        <v>3067</v>
      </c>
      <c r="B758" s="472" t="s">
        <v>3413</v>
      </c>
      <c r="C758" s="472" t="s">
        <v>3405</v>
      </c>
      <c r="D758" s="472">
        <v>38.382659361954779</v>
      </c>
    </row>
    <row r="759" spans="1:4" x14ac:dyDescent="0.25">
      <c r="A759" s="472" t="s">
        <v>3067</v>
      </c>
      <c r="B759" s="472" t="s">
        <v>3413</v>
      </c>
      <c r="C759" s="472" t="s">
        <v>3406</v>
      </c>
      <c r="D759" s="472">
        <v>25.393533300927043</v>
      </c>
    </row>
    <row r="760" spans="1:4" x14ac:dyDescent="0.25">
      <c r="A760" s="472" t="s">
        <v>3067</v>
      </c>
      <c r="B760" s="472" t="s">
        <v>3413</v>
      </c>
      <c r="C760" s="472" t="s">
        <v>3407</v>
      </c>
      <c r="D760" s="472">
        <v>18.080744633039799</v>
      </c>
    </row>
    <row r="761" spans="1:4" x14ac:dyDescent="0.25">
      <c r="A761" s="472" t="s">
        <v>3067</v>
      </c>
      <c r="B761" s="472" t="s">
        <v>3413</v>
      </c>
      <c r="C761" s="472" t="s">
        <v>3408</v>
      </c>
      <c r="D761" s="472">
        <v>11.057713143988742</v>
      </c>
    </row>
    <row r="762" spans="1:4" x14ac:dyDescent="0.25">
      <c r="A762" s="472" t="s">
        <v>3067</v>
      </c>
      <c r="B762" s="472" t="s">
        <v>3413</v>
      </c>
      <c r="C762" s="472" t="s">
        <v>3620</v>
      </c>
      <c r="D762" s="472">
        <v>14.172577515500452</v>
      </c>
    </row>
    <row r="763" spans="1:4" x14ac:dyDescent="0.25">
      <c r="A763" s="472" t="s">
        <v>3067</v>
      </c>
      <c r="B763" s="472" t="s">
        <v>3411</v>
      </c>
      <c r="C763" s="472" t="s">
        <v>3400</v>
      </c>
      <c r="D763" s="472">
        <v>3.427958669666153</v>
      </c>
    </row>
    <row r="764" spans="1:4" x14ac:dyDescent="0.25">
      <c r="A764" s="472" t="s">
        <v>3067</v>
      </c>
      <c r="B764" s="472" t="s">
        <v>3411</v>
      </c>
      <c r="C764" s="472" t="s">
        <v>3401</v>
      </c>
      <c r="D764" s="472">
        <v>1.2596966732352404</v>
      </c>
    </row>
    <row r="765" spans="1:4" x14ac:dyDescent="0.25">
      <c r="A765" s="472" t="s">
        <v>3067</v>
      </c>
      <c r="B765" s="472" t="s">
        <v>3411</v>
      </c>
      <c r="C765" s="472" t="s">
        <v>3402</v>
      </c>
      <c r="D765" s="472">
        <v>0.13096475709860639</v>
      </c>
    </row>
    <row r="766" spans="1:4" x14ac:dyDescent="0.25">
      <c r="A766" s="472" t="s">
        <v>3067</v>
      </c>
      <c r="B766" s="472" t="s">
        <v>3411</v>
      </c>
      <c r="C766" s="472" t="s">
        <v>3403</v>
      </c>
      <c r="D766" s="472">
        <v>0</v>
      </c>
    </row>
    <row r="767" spans="1:4" x14ac:dyDescent="0.25">
      <c r="A767" s="472" t="s">
        <v>3067</v>
      </c>
      <c r="B767" s="472" t="s">
        <v>3411</v>
      </c>
      <c r="C767" s="472" t="s">
        <v>3404</v>
      </c>
      <c r="D767" s="472">
        <v>0</v>
      </c>
    </row>
    <row r="768" spans="1:4" x14ac:dyDescent="0.25">
      <c r="A768" s="472" t="s">
        <v>3067</v>
      </c>
      <c r="B768" s="472" t="s">
        <v>3411</v>
      </c>
      <c r="C768" s="472" t="s">
        <v>3405</v>
      </c>
      <c r="D768" s="472">
        <v>0</v>
      </c>
    </row>
    <row r="769" spans="1:4" x14ac:dyDescent="0.25">
      <c r="A769" s="472" t="s">
        <v>3067</v>
      </c>
      <c r="B769" s="472" t="s">
        <v>3411</v>
      </c>
      <c r="C769" s="472" t="s">
        <v>3406</v>
      </c>
      <c r="D769" s="472">
        <v>0</v>
      </c>
    </row>
    <row r="770" spans="1:4" x14ac:dyDescent="0.25">
      <c r="A770" s="472" t="s">
        <v>3067</v>
      </c>
      <c r="B770" s="472" t="s">
        <v>3411</v>
      </c>
      <c r="C770" s="472" t="s">
        <v>3407</v>
      </c>
      <c r="D770" s="472">
        <v>0</v>
      </c>
    </row>
    <row r="771" spans="1:4" x14ac:dyDescent="0.25">
      <c r="A771" s="472" t="s">
        <v>3067</v>
      </c>
      <c r="B771" s="472" t="s">
        <v>3411</v>
      </c>
      <c r="C771" s="472" t="s">
        <v>3408</v>
      </c>
      <c r="D771" s="472">
        <v>0</v>
      </c>
    </row>
    <row r="772" spans="1:4" x14ac:dyDescent="0.25">
      <c r="A772" s="472" t="s">
        <v>3067</v>
      </c>
      <c r="B772" s="472" t="s">
        <v>3411</v>
      </c>
      <c r="C772" s="472" t="s">
        <v>3620</v>
      </c>
      <c r="D772" s="472">
        <v>0</v>
      </c>
    </row>
    <row r="773" spans="1:4" x14ac:dyDescent="0.25">
      <c r="A773" s="472" t="s">
        <v>3067</v>
      </c>
      <c r="B773" s="472" t="s">
        <v>3415</v>
      </c>
      <c r="C773" s="472" t="s">
        <v>3400</v>
      </c>
      <c r="D773" s="472">
        <v>1530.158980378907</v>
      </c>
    </row>
    <row r="774" spans="1:4" x14ac:dyDescent="0.25">
      <c r="A774" s="472" t="s">
        <v>3067</v>
      </c>
      <c r="B774" s="472" t="s">
        <v>3415</v>
      </c>
      <c r="C774" s="472" t="s">
        <v>3401</v>
      </c>
      <c r="D774" s="472">
        <v>1771.9063977548587</v>
      </c>
    </row>
    <row r="775" spans="1:4" x14ac:dyDescent="0.25">
      <c r="A775" s="472" t="s">
        <v>3067</v>
      </c>
      <c r="B775" s="472" t="s">
        <v>3415</v>
      </c>
      <c r="C775" s="472" t="s">
        <v>3402</v>
      </c>
      <c r="D775" s="472">
        <v>3818.2839107160585</v>
      </c>
    </row>
    <row r="776" spans="1:4" x14ac:dyDescent="0.25">
      <c r="A776" s="472" t="s">
        <v>3067</v>
      </c>
      <c r="B776" s="472" t="s">
        <v>3415</v>
      </c>
      <c r="C776" s="472" t="s">
        <v>3403</v>
      </c>
      <c r="D776" s="472">
        <v>61.29929053704597</v>
      </c>
    </row>
    <row r="777" spans="1:4" x14ac:dyDescent="0.25">
      <c r="A777" s="472" t="s">
        <v>3067</v>
      </c>
      <c r="B777" s="472" t="s">
        <v>3415</v>
      </c>
      <c r="C777" s="472" t="s">
        <v>3404</v>
      </c>
      <c r="D777" s="472">
        <v>49.537752059487048</v>
      </c>
    </row>
    <row r="778" spans="1:4" x14ac:dyDescent="0.25">
      <c r="A778" s="472" t="s">
        <v>3067</v>
      </c>
      <c r="B778" s="472" t="s">
        <v>3415</v>
      </c>
      <c r="C778" s="472" t="s">
        <v>3405</v>
      </c>
      <c r="D778" s="472">
        <v>9.5241878607841457</v>
      </c>
    </row>
    <row r="779" spans="1:4" x14ac:dyDescent="0.25">
      <c r="A779" s="472" t="s">
        <v>3067</v>
      </c>
      <c r="B779" s="472" t="s">
        <v>3415</v>
      </c>
      <c r="C779" s="472" t="s">
        <v>3406</v>
      </c>
      <c r="D779" s="472">
        <v>9.4561678157123765</v>
      </c>
    </row>
    <row r="780" spans="1:4" x14ac:dyDescent="0.25">
      <c r="A780" s="472" t="s">
        <v>3067</v>
      </c>
      <c r="B780" s="472" t="s">
        <v>3415</v>
      </c>
      <c r="C780" s="472" t="s">
        <v>3407</v>
      </c>
      <c r="D780" s="472">
        <v>9.4043853910763282</v>
      </c>
    </row>
    <row r="781" spans="1:4" x14ac:dyDescent="0.25">
      <c r="A781" s="472" t="s">
        <v>3067</v>
      </c>
      <c r="B781" s="472" t="s">
        <v>3415</v>
      </c>
      <c r="C781" s="472" t="s">
        <v>3408</v>
      </c>
      <c r="D781" s="472">
        <v>8.6504201795067051</v>
      </c>
    </row>
    <row r="782" spans="1:4" x14ac:dyDescent="0.25">
      <c r="A782" s="472" t="s">
        <v>3067</v>
      </c>
      <c r="B782" s="472" t="s">
        <v>3415</v>
      </c>
      <c r="C782" s="472" t="s">
        <v>3620</v>
      </c>
      <c r="D782" s="472">
        <v>47.085473196564379</v>
      </c>
    </row>
    <row r="783" spans="1:4" x14ac:dyDescent="0.25">
      <c r="A783" s="472" t="s">
        <v>3067</v>
      </c>
      <c r="B783" s="472" t="s">
        <v>3416</v>
      </c>
      <c r="C783" s="472" t="s">
        <v>3400</v>
      </c>
      <c r="D783" s="472">
        <v>886.33601040115241</v>
      </c>
    </row>
    <row r="784" spans="1:4" x14ac:dyDescent="0.25">
      <c r="A784" s="472" t="s">
        <v>3067</v>
      </c>
      <c r="B784" s="472" t="s">
        <v>3416</v>
      </c>
      <c r="C784" s="472" t="s">
        <v>3401</v>
      </c>
      <c r="D784" s="472">
        <v>3196.0229348492826</v>
      </c>
    </row>
    <row r="785" spans="1:4" x14ac:dyDescent="0.25">
      <c r="A785" s="472" t="s">
        <v>3067</v>
      </c>
      <c r="B785" s="472" t="s">
        <v>3416</v>
      </c>
      <c r="C785" s="472" t="s">
        <v>3402</v>
      </c>
      <c r="D785" s="472">
        <v>10859.183066706066</v>
      </c>
    </row>
    <row r="786" spans="1:4" x14ac:dyDescent="0.25">
      <c r="A786" s="472" t="s">
        <v>3067</v>
      </c>
      <c r="B786" s="472" t="s">
        <v>3416</v>
      </c>
      <c r="C786" s="472" t="s">
        <v>3403</v>
      </c>
      <c r="D786" s="472">
        <v>677.20773354621633</v>
      </c>
    </row>
    <row r="787" spans="1:4" x14ac:dyDescent="0.25">
      <c r="A787" s="472" t="s">
        <v>3067</v>
      </c>
      <c r="B787" s="472" t="s">
        <v>3416</v>
      </c>
      <c r="C787" s="472" t="s">
        <v>3404</v>
      </c>
      <c r="D787" s="472">
        <v>124.94317929674354</v>
      </c>
    </row>
    <row r="788" spans="1:4" x14ac:dyDescent="0.25">
      <c r="A788" s="472" t="s">
        <v>3067</v>
      </c>
      <c r="B788" s="472" t="s">
        <v>3416</v>
      </c>
      <c r="C788" s="472" t="s">
        <v>3405</v>
      </c>
      <c r="D788" s="472">
        <v>29.423886744066518</v>
      </c>
    </row>
    <row r="789" spans="1:4" x14ac:dyDescent="0.25">
      <c r="A789" s="472" t="s">
        <v>3067</v>
      </c>
      <c r="B789" s="472" t="s">
        <v>3416</v>
      </c>
      <c r="C789" s="472" t="s">
        <v>3406</v>
      </c>
      <c r="D789" s="472">
        <v>40.58335703021654</v>
      </c>
    </row>
    <row r="790" spans="1:4" x14ac:dyDescent="0.25">
      <c r="A790" s="472" t="s">
        <v>3067</v>
      </c>
      <c r="B790" s="472" t="s">
        <v>3416</v>
      </c>
      <c r="C790" s="472" t="s">
        <v>3407</v>
      </c>
      <c r="D790" s="472">
        <v>37.715088439332831</v>
      </c>
    </row>
    <row r="791" spans="1:4" x14ac:dyDescent="0.25">
      <c r="A791" s="472" t="s">
        <v>3067</v>
      </c>
      <c r="B791" s="472" t="s">
        <v>3416</v>
      </c>
      <c r="C791" s="472" t="s">
        <v>3408</v>
      </c>
      <c r="D791" s="472">
        <v>35.441194441008513</v>
      </c>
    </row>
    <row r="792" spans="1:4" x14ac:dyDescent="0.25">
      <c r="A792" s="472" t="s">
        <v>3067</v>
      </c>
      <c r="B792" s="472" t="s">
        <v>3416</v>
      </c>
      <c r="C792" s="472" t="s">
        <v>3620</v>
      </c>
      <c r="D792" s="472">
        <v>103.18401481589027</v>
      </c>
    </row>
    <row r="793" spans="1:4" x14ac:dyDescent="0.25">
      <c r="A793" s="472" t="s">
        <v>3067</v>
      </c>
      <c r="B793" s="472" t="s">
        <v>3421</v>
      </c>
      <c r="C793" s="472" t="s">
        <v>3400</v>
      </c>
      <c r="D793" s="472">
        <v>227.25011739645137</v>
      </c>
    </row>
    <row r="794" spans="1:4" x14ac:dyDescent="0.25">
      <c r="A794" s="472" t="s">
        <v>3067</v>
      </c>
      <c r="B794" s="472" t="s">
        <v>3421</v>
      </c>
      <c r="C794" s="472" t="s">
        <v>3401</v>
      </c>
      <c r="D794" s="472">
        <v>192.60495004644719</v>
      </c>
    </row>
    <row r="795" spans="1:4" x14ac:dyDescent="0.25">
      <c r="A795" s="472" t="s">
        <v>3067</v>
      </c>
      <c r="B795" s="472" t="s">
        <v>3421</v>
      </c>
      <c r="C795" s="472" t="s">
        <v>3402</v>
      </c>
      <c r="D795" s="472">
        <v>309.90309746955501</v>
      </c>
    </row>
    <row r="796" spans="1:4" x14ac:dyDescent="0.25">
      <c r="A796" s="472" t="s">
        <v>3067</v>
      </c>
      <c r="B796" s="472" t="s">
        <v>3421</v>
      </c>
      <c r="C796" s="472" t="s">
        <v>3403</v>
      </c>
      <c r="D796" s="472">
        <v>34.926229454995827</v>
      </c>
    </row>
    <row r="797" spans="1:4" x14ac:dyDescent="0.25">
      <c r="A797" s="472" t="s">
        <v>3067</v>
      </c>
      <c r="B797" s="472" t="s">
        <v>3421</v>
      </c>
      <c r="C797" s="472" t="s">
        <v>3404</v>
      </c>
      <c r="D797" s="472">
        <v>6.6056616306813529</v>
      </c>
    </row>
    <row r="798" spans="1:4" x14ac:dyDescent="0.25">
      <c r="A798" s="472" t="s">
        <v>3067</v>
      </c>
      <c r="B798" s="472" t="s">
        <v>3421</v>
      </c>
      <c r="C798" s="472" t="s">
        <v>3405</v>
      </c>
      <c r="D798" s="472">
        <v>8.2323315075114838</v>
      </c>
    </row>
    <row r="799" spans="1:4" x14ac:dyDescent="0.25">
      <c r="A799" s="472" t="s">
        <v>3067</v>
      </c>
      <c r="B799" s="472" t="s">
        <v>3421</v>
      </c>
      <c r="C799" s="472" t="s">
        <v>3406</v>
      </c>
      <c r="D799" s="472">
        <v>9.9587039147036496</v>
      </c>
    </row>
    <row r="800" spans="1:4" x14ac:dyDescent="0.25">
      <c r="A800" s="472" t="s">
        <v>3067</v>
      </c>
      <c r="B800" s="472" t="s">
        <v>3421</v>
      </c>
      <c r="C800" s="472" t="s">
        <v>3407</v>
      </c>
      <c r="D800" s="472">
        <v>6.7770917742389258</v>
      </c>
    </row>
    <row r="801" spans="1:4" x14ac:dyDescent="0.25">
      <c r="A801" s="472" t="s">
        <v>3067</v>
      </c>
      <c r="B801" s="472" t="s">
        <v>3421</v>
      </c>
      <c r="C801" s="472" t="s">
        <v>3408</v>
      </c>
      <c r="D801" s="472">
        <v>3.1086542872883295E-2</v>
      </c>
    </row>
    <row r="802" spans="1:4" x14ac:dyDescent="0.25">
      <c r="A802" s="472" t="s">
        <v>3067</v>
      </c>
      <c r="B802" s="472" t="s">
        <v>3421</v>
      </c>
      <c r="C802" s="472" t="s">
        <v>3620</v>
      </c>
      <c r="D802" s="472">
        <v>0.14304431254233413</v>
      </c>
    </row>
    <row r="803" spans="1:4" x14ac:dyDescent="0.25">
      <c r="A803" s="472" t="s">
        <v>3067</v>
      </c>
      <c r="B803" s="472" t="s">
        <v>3410</v>
      </c>
      <c r="C803" s="472" t="s">
        <v>3400</v>
      </c>
      <c r="D803" s="472">
        <v>51.74965510148656</v>
      </c>
    </row>
    <row r="804" spans="1:4" x14ac:dyDescent="0.25">
      <c r="A804" s="472" t="s">
        <v>3067</v>
      </c>
      <c r="B804" s="472" t="s">
        <v>3410</v>
      </c>
      <c r="C804" s="472" t="s">
        <v>3401</v>
      </c>
      <c r="D804" s="472">
        <v>132.61491633195794</v>
      </c>
    </row>
    <row r="805" spans="1:4" x14ac:dyDescent="0.25">
      <c r="A805" s="472" t="s">
        <v>3067</v>
      </c>
      <c r="B805" s="472" t="s">
        <v>3410</v>
      </c>
      <c r="C805" s="472" t="s">
        <v>3402</v>
      </c>
      <c r="D805" s="472">
        <v>345.91485226533467</v>
      </c>
    </row>
    <row r="806" spans="1:4" x14ac:dyDescent="0.25">
      <c r="A806" s="472" t="s">
        <v>3067</v>
      </c>
      <c r="B806" s="472" t="s">
        <v>3410</v>
      </c>
      <c r="C806" s="472" t="s">
        <v>3403</v>
      </c>
      <c r="D806" s="472">
        <v>79.08886632061207</v>
      </c>
    </row>
    <row r="807" spans="1:4" x14ac:dyDescent="0.25">
      <c r="A807" s="472" t="s">
        <v>3067</v>
      </c>
      <c r="B807" s="472" t="s">
        <v>3410</v>
      </c>
      <c r="C807" s="472" t="s">
        <v>3404</v>
      </c>
      <c r="D807" s="472">
        <v>7.5192468473118605</v>
      </c>
    </row>
    <row r="808" spans="1:4" x14ac:dyDescent="0.25">
      <c r="A808" s="472" t="s">
        <v>3067</v>
      </c>
      <c r="B808" s="472" t="s">
        <v>3410</v>
      </c>
      <c r="C808" s="472" t="s">
        <v>3405</v>
      </c>
      <c r="D808" s="472">
        <v>0.90396760260631515</v>
      </c>
    </row>
    <row r="809" spans="1:4" x14ac:dyDescent="0.25">
      <c r="A809" s="472" t="s">
        <v>3067</v>
      </c>
      <c r="B809" s="472" t="s">
        <v>3410</v>
      </c>
      <c r="C809" s="472" t="s">
        <v>3406</v>
      </c>
      <c r="D809" s="472">
        <v>0.88265251065933936</v>
      </c>
    </row>
    <row r="810" spans="1:4" x14ac:dyDescent="0.25">
      <c r="A810" s="472" t="s">
        <v>3067</v>
      </c>
      <c r="B810" s="472" t="s">
        <v>3410</v>
      </c>
      <c r="C810" s="472" t="s">
        <v>3407</v>
      </c>
      <c r="D810" s="472">
        <v>0.65599511643846542</v>
      </c>
    </row>
    <row r="811" spans="1:4" x14ac:dyDescent="0.25">
      <c r="A811" s="472" t="s">
        <v>3067</v>
      </c>
      <c r="B811" s="472" t="s">
        <v>3410</v>
      </c>
      <c r="C811" s="472" t="s">
        <v>3408</v>
      </c>
      <c r="D811" s="472">
        <v>0.75524194199246719</v>
      </c>
    </row>
    <row r="812" spans="1:4" x14ac:dyDescent="0.25">
      <c r="A812" s="472" t="s">
        <v>3067</v>
      </c>
      <c r="B812" s="472" t="s">
        <v>3410</v>
      </c>
      <c r="C812" s="472" t="s">
        <v>3620</v>
      </c>
      <c r="D812" s="472">
        <v>2.02151448160047</v>
      </c>
    </row>
    <row r="813" spans="1:4" x14ac:dyDescent="0.25">
      <c r="A813" s="472" t="s">
        <v>3067</v>
      </c>
      <c r="B813" s="472" t="s">
        <v>3414</v>
      </c>
      <c r="C813" s="472" t="s">
        <v>3400</v>
      </c>
      <c r="D813" s="472">
        <v>424.60785349650007</v>
      </c>
    </row>
    <row r="814" spans="1:4" x14ac:dyDescent="0.25">
      <c r="A814" s="472" t="s">
        <v>3067</v>
      </c>
      <c r="B814" s="472" t="s">
        <v>3414</v>
      </c>
      <c r="C814" s="472" t="s">
        <v>3401</v>
      </c>
      <c r="D814" s="472">
        <v>1043.2272884016454</v>
      </c>
    </row>
    <row r="815" spans="1:4" x14ac:dyDescent="0.25">
      <c r="A815" s="472" t="s">
        <v>3067</v>
      </c>
      <c r="B815" s="472" t="s">
        <v>3414</v>
      </c>
      <c r="C815" s="472" t="s">
        <v>3402</v>
      </c>
      <c r="D815" s="472">
        <v>4647.6916790784617</v>
      </c>
    </row>
    <row r="816" spans="1:4" x14ac:dyDescent="0.25">
      <c r="A816" s="472" t="s">
        <v>3067</v>
      </c>
      <c r="B816" s="472" t="s">
        <v>3414</v>
      </c>
      <c r="C816" s="472" t="s">
        <v>3403</v>
      </c>
      <c r="D816" s="472">
        <v>4681.3019060543465</v>
      </c>
    </row>
    <row r="817" spans="1:4" x14ac:dyDescent="0.25">
      <c r="A817" s="472" t="s">
        <v>3067</v>
      </c>
      <c r="B817" s="472" t="s">
        <v>3414</v>
      </c>
      <c r="C817" s="472" t="s">
        <v>3404</v>
      </c>
      <c r="D817" s="472">
        <v>1625.7769286337598</v>
      </c>
    </row>
    <row r="818" spans="1:4" x14ac:dyDescent="0.25">
      <c r="A818" s="472" t="s">
        <v>3067</v>
      </c>
      <c r="B818" s="472" t="s">
        <v>3414</v>
      </c>
      <c r="C818" s="472" t="s">
        <v>3405</v>
      </c>
      <c r="D818" s="472">
        <v>154.05705687860899</v>
      </c>
    </row>
    <row r="819" spans="1:4" x14ac:dyDescent="0.25">
      <c r="A819" s="472" t="s">
        <v>3067</v>
      </c>
      <c r="B819" s="472" t="s">
        <v>3414</v>
      </c>
      <c r="C819" s="472" t="s">
        <v>3406</v>
      </c>
      <c r="D819" s="472">
        <v>56.693206573155209</v>
      </c>
    </row>
    <row r="820" spans="1:4" x14ac:dyDescent="0.25">
      <c r="A820" s="472" t="s">
        <v>3067</v>
      </c>
      <c r="B820" s="472" t="s">
        <v>3414</v>
      </c>
      <c r="C820" s="472" t="s">
        <v>3407</v>
      </c>
      <c r="D820" s="472">
        <v>21.896884661935836</v>
      </c>
    </row>
    <row r="821" spans="1:4" x14ac:dyDescent="0.25">
      <c r="A821" s="472" t="s">
        <v>3067</v>
      </c>
      <c r="B821" s="472" t="s">
        <v>3414</v>
      </c>
      <c r="C821" s="472" t="s">
        <v>3408</v>
      </c>
      <c r="D821" s="472">
        <v>7.8304068478769473</v>
      </c>
    </row>
    <row r="822" spans="1:4" x14ac:dyDescent="0.25">
      <c r="A822" s="472" t="s">
        <v>3067</v>
      </c>
      <c r="B822" s="472" t="s">
        <v>3414</v>
      </c>
      <c r="C822" s="472" t="s">
        <v>3620</v>
      </c>
      <c r="D822" s="472">
        <v>20.997340133723558</v>
      </c>
    </row>
    <row r="823" spans="1:4" x14ac:dyDescent="0.25">
      <c r="A823" s="472" t="s">
        <v>3067</v>
      </c>
      <c r="B823" s="472" t="s">
        <v>3419</v>
      </c>
      <c r="C823" s="472" t="s">
        <v>3400</v>
      </c>
      <c r="D823" s="472">
        <v>907.84906097278827</v>
      </c>
    </row>
    <row r="824" spans="1:4" x14ac:dyDescent="0.25">
      <c r="A824" s="472" t="s">
        <v>3067</v>
      </c>
      <c r="B824" s="472" t="s">
        <v>3419</v>
      </c>
      <c r="C824" s="472" t="s">
        <v>3401</v>
      </c>
      <c r="D824" s="472">
        <v>694.48246961202642</v>
      </c>
    </row>
    <row r="825" spans="1:4" x14ac:dyDescent="0.25">
      <c r="A825" s="472" t="s">
        <v>3067</v>
      </c>
      <c r="B825" s="472" t="s">
        <v>3419</v>
      </c>
      <c r="C825" s="472" t="s">
        <v>3402</v>
      </c>
      <c r="D825" s="472">
        <v>941.34085011831689</v>
      </c>
    </row>
    <row r="826" spans="1:4" x14ac:dyDescent="0.25">
      <c r="A826" s="472" t="s">
        <v>3067</v>
      </c>
      <c r="B826" s="472" t="s">
        <v>3419</v>
      </c>
      <c r="C826" s="472" t="s">
        <v>3403</v>
      </c>
      <c r="D826" s="472">
        <v>341.78883526994781</v>
      </c>
    </row>
    <row r="827" spans="1:4" x14ac:dyDescent="0.25">
      <c r="A827" s="472" t="s">
        <v>3067</v>
      </c>
      <c r="B827" s="472" t="s">
        <v>3419</v>
      </c>
      <c r="C827" s="472" t="s">
        <v>3404</v>
      </c>
      <c r="D827" s="472">
        <v>59.208317920264967</v>
      </c>
    </row>
    <row r="828" spans="1:4" x14ac:dyDescent="0.25">
      <c r="A828" s="472" t="s">
        <v>3067</v>
      </c>
      <c r="B828" s="472" t="s">
        <v>3419</v>
      </c>
      <c r="C828" s="472" t="s">
        <v>3405</v>
      </c>
      <c r="D828" s="472">
        <v>2.6822182145325484</v>
      </c>
    </row>
    <row r="829" spans="1:4" x14ac:dyDescent="0.25">
      <c r="A829" s="472" t="s">
        <v>3067</v>
      </c>
      <c r="B829" s="472" t="s">
        <v>3419</v>
      </c>
      <c r="C829" s="472" t="s">
        <v>3406</v>
      </c>
      <c r="D829" s="472">
        <v>2.2828407389910268</v>
      </c>
    </row>
    <row r="830" spans="1:4" x14ac:dyDescent="0.25">
      <c r="A830" s="472" t="s">
        <v>3067</v>
      </c>
      <c r="B830" s="472" t="s">
        <v>3419</v>
      </c>
      <c r="C830" s="472" t="s">
        <v>3407</v>
      </c>
      <c r="D830" s="472">
        <v>2.0529524092605032</v>
      </c>
    </row>
    <row r="831" spans="1:4" x14ac:dyDescent="0.25">
      <c r="A831" s="472" t="s">
        <v>3067</v>
      </c>
      <c r="B831" s="472" t="s">
        <v>3419</v>
      </c>
      <c r="C831" s="472" t="s">
        <v>3408</v>
      </c>
      <c r="D831" s="472">
        <v>1.8909873687127852</v>
      </c>
    </row>
    <row r="832" spans="1:4" x14ac:dyDescent="0.25">
      <c r="A832" s="472" t="s">
        <v>3067</v>
      </c>
      <c r="B832" s="472" t="s">
        <v>3419</v>
      </c>
      <c r="C832" s="472" t="s">
        <v>3620</v>
      </c>
      <c r="D832" s="472">
        <v>5.4067418751581959</v>
      </c>
    </row>
    <row r="833" spans="1:4" x14ac:dyDescent="0.25">
      <c r="A833" s="472" t="s">
        <v>3067</v>
      </c>
      <c r="B833" s="472" t="s">
        <v>3412</v>
      </c>
      <c r="C833" s="472" t="s">
        <v>3400</v>
      </c>
      <c r="D833" s="472">
        <v>36.400921040451287</v>
      </c>
    </row>
    <row r="834" spans="1:4" x14ac:dyDescent="0.25">
      <c r="A834" s="472" t="s">
        <v>3067</v>
      </c>
      <c r="B834" s="472" t="s">
        <v>3412</v>
      </c>
      <c r="C834" s="472" t="s">
        <v>3401</v>
      </c>
      <c r="D834" s="472">
        <v>9.9814346818528641</v>
      </c>
    </row>
    <row r="835" spans="1:4" x14ac:dyDescent="0.25">
      <c r="A835" s="472" t="s">
        <v>3067</v>
      </c>
      <c r="B835" s="472" t="s">
        <v>3412</v>
      </c>
      <c r="C835" s="472" t="s">
        <v>3402</v>
      </c>
      <c r="D835" s="472">
        <v>11.764719399833112</v>
      </c>
    </row>
    <row r="836" spans="1:4" x14ac:dyDescent="0.25">
      <c r="A836" s="472" t="s">
        <v>3067</v>
      </c>
      <c r="B836" s="472" t="s">
        <v>3412</v>
      </c>
      <c r="C836" s="472" t="s">
        <v>3403</v>
      </c>
      <c r="D836" s="472">
        <v>4.2264066643797413</v>
      </c>
    </row>
    <row r="837" spans="1:4" x14ac:dyDescent="0.25">
      <c r="A837" s="472" t="s">
        <v>3067</v>
      </c>
      <c r="B837" s="472" t="s">
        <v>3412</v>
      </c>
      <c r="C837" s="472" t="s">
        <v>3404</v>
      </c>
      <c r="D837" s="472">
        <v>1.7316724334830016</v>
      </c>
    </row>
    <row r="838" spans="1:4" x14ac:dyDescent="0.25">
      <c r="A838" s="472" t="s">
        <v>3067</v>
      </c>
      <c r="B838" s="472" t="s">
        <v>3412</v>
      </c>
      <c r="C838" s="472" t="s">
        <v>3405</v>
      </c>
      <c r="D838" s="472">
        <v>7.2405009900000001</v>
      </c>
    </row>
    <row r="839" spans="1:4" x14ac:dyDescent="0.25">
      <c r="A839" s="472" t="s">
        <v>3067</v>
      </c>
      <c r="B839" s="472" t="s">
        <v>3412</v>
      </c>
      <c r="C839" s="472" t="s">
        <v>3406</v>
      </c>
      <c r="D839" s="472">
        <v>0</v>
      </c>
    </row>
    <row r="840" spans="1:4" x14ac:dyDescent="0.25">
      <c r="A840" s="472" t="s">
        <v>3067</v>
      </c>
      <c r="B840" s="472" t="s">
        <v>3412</v>
      </c>
      <c r="C840" s="472" t="s">
        <v>3407</v>
      </c>
      <c r="D840" s="472">
        <v>0</v>
      </c>
    </row>
    <row r="841" spans="1:4" x14ac:dyDescent="0.25">
      <c r="A841" s="472" t="s">
        <v>3067</v>
      </c>
      <c r="B841" s="472" t="s">
        <v>3412</v>
      </c>
      <c r="C841" s="472" t="s">
        <v>3408</v>
      </c>
      <c r="D841" s="472">
        <v>0</v>
      </c>
    </row>
    <row r="842" spans="1:4" x14ac:dyDescent="0.25">
      <c r="A842" s="472" t="s">
        <v>3067</v>
      </c>
      <c r="B842" s="472" t="s">
        <v>3412</v>
      </c>
      <c r="C842" s="472" t="s">
        <v>3620</v>
      </c>
      <c r="D842" s="472">
        <v>0</v>
      </c>
    </row>
    <row r="843" spans="1:4" x14ac:dyDescent="0.25">
      <c r="A843" s="472" t="s">
        <v>3068</v>
      </c>
      <c r="B843" s="472" t="s">
        <v>3417</v>
      </c>
      <c r="C843" s="472" t="s">
        <v>3400</v>
      </c>
      <c r="D843" s="472">
        <v>24307.40987925791</v>
      </c>
    </row>
    <row r="844" spans="1:4" x14ac:dyDescent="0.25">
      <c r="A844" s="472" t="s">
        <v>3068</v>
      </c>
      <c r="B844" s="472" t="s">
        <v>3417</v>
      </c>
      <c r="C844" s="472" t="s">
        <v>3401</v>
      </c>
      <c r="D844" s="472">
        <v>20799.055220084228</v>
      </c>
    </row>
    <row r="845" spans="1:4" x14ac:dyDescent="0.25">
      <c r="A845" s="472" t="s">
        <v>3068</v>
      </c>
      <c r="B845" s="472" t="s">
        <v>3417</v>
      </c>
      <c r="C845" s="472" t="s">
        <v>3402</v>
      </c>
      <c r="D845" s="472">
        <v>7459.0460633270895</v>
      </c>
    </row>
    <row r="846" spans="1:4" x14ac:dyDescent="0.25">
      <c r="A846" s="472" t="s">
        <v>3068</v>
      </c>
      <c r="B846" s="472" t="s">
        <v>3417</v>
      </c>
      <c r="C846" s="472" t="s">
        <v>3403</v>
      </c>
      <c r="D846" s="472">
        <v>273.95063364502039</v>
      </c>
    </row>
    <row r="847" spans="1:4" x14ac:dyDescent="0.25">
      <c r="A847" s="472" t="s">
        <v>3068</v>
      </c>
      <c r="B847" s="472" t="s">
        <v>3417</v>
      </c>
      <c r="C847" s="472" t="s">
        <v>3404</v>
      </c>
      <c r="D847" s="472">
        <v>61.211495567040316</v>
      </c>
    </row>
    <row r="848" spans="1:4" x14ac:dyDescent="0.25">
      <c r="A848" s="472" t="s">
        <v>3068</v>
      </c>
      <c r="B848" s="472" t="s">
        <v>3417</v>
      </c>
      <c r="C848" s="472" t="s">
        <v>3405</v>
      </c>
      <c r="D848" s="472">
        <v>13.37925981835291</v>
      </c>
    </row>
    <row r="849" spans="1:4" x14ac:dyDescent="0.25">
      <c r="A849" s="472" t="s">
        <v>3068</v>
      </c>
      <c r="B849" s="472" t="s">
        <v>3417</v>
      </c>
      <c r="C849" s="472" t="s">
        <v>3406</v>
      </c>
      <c r="D849" s="472">
        <v>10.357266875359443</v>
      </c>
    </row>
    <row r="850" spans="1:4" x14ac:dyDescent="0.25">
      <c r="A850" s="472" t="s">
        <v>3068</v>
      </c>
      <c r="B850" s="472" t="s">
        <v>3417</v>
      </c>
      <c r="C850" s="472" t="s">
        <v>3407</v>
      </c>
      <c r="D850" s="472">
        <v>9.3833429810513191</v>
      </c>
    </row>
    <row r="851" spans="1:4" x14ac:dyDescent="0.25">
      <c r="A851" s="472" t="s">
        <v>3068</v>
      </c>
      <c r="B851" s="472" t="s">
        <v>3417</v>
      </c>
      <c r="C851" s="472" t="s">
        <v>3408</v>
      </c>
      <c r="D851" s="472">
        <v>4.3428864116117651</v>
      </c>
    </row>
    <row r="852" spans="1:4" x14ac:dyDescent="0.25">
      <c r="A852" s="472" t="s">
        <v>3068</v>
      </c>
      <c r="B852" s="472" t="s">
        <v>3417</v>
      </c>
      <c r="C852" s="472" t="s">
        <v>3620</v>
      </c>
      <c r="D852" s="472">
        <v>16.362069001904249</v>
      </c>
    </row>
    <row r="853" spans="1:4" x14ac:dyDescent="0.25">
      <c r="A853" s="472" t="s">
        <v>3068</v>
      </c>
      <c r="B853" s="472" t="s">
        <v>3413</v>
      </c>
      <c r="C853" s="472" t="s">
        <v>3400</v>
      </c>
      <c r="D853" s="472">
        <v>5100.6651882907781</v>
      </c>
    </row>
    <row r="854" spans="1:4" x14ac:dyDescent="0.25">
      <c r="A854" s="472" t="s">
        <v>3068</v>
      </c>
      <c r="B854" s="472" t="s">
        <v>3413</v>
      </c>
      <c r="C854" s="472" t="s">
        <v>3401</v>
      </c>
      <c r="D854" s="472">
        <v>2958.1725965493006</v>
      </c>
    </row>
    <row r="855" spans="1:4" x14ac:dyDescent="0.25">
      <c r="A855" s="472" t="s">
        <v>3068</v>
      </c>
      <c r="B855" s="472" t="s">
        <v>3413</v>
      </c>
      <c r="C855" s="472" t="s">
        <v>3402</v>
      </c>
      <c r="D855" s="472">
        <v>1574.2305841949999</v>
      </c>
    </row>
    <row r="856" spans="1:4" x14ac:dyDescent="0.25">
      <c r="A856" s="472" t="s">
        <v>3068</v>
      </c>
      <c r="B856" s="472" t="s">
        <v>3413</v>
      </c>
      <c r="C856" s="472" t="s">
        <v>3403</v>
      </c>
      <c r="D856" s="472">
        <v>237.22914266557362</v>
      </c>
    </row>
    <row r="857" spans="1:4" x14ac:dyDescent="0.25">
      <c r="A857" s="472" t="s">
        <v>3068</v>
      </c>
      <c r="B857" s="472" t="s">
        <v>3413</v>
      </c>
      <c r="C857" s="472" t="s">
        <v>3404</v>
      </c>
      <c r="D857" s="472">
        <v>101.41956979833189</v>
      </c>
    </row>
    <row r="858" spans="1:4" x14ac:dyDescent="0.25">
      <c r="A858" s="472" t="s">
        <v>3068</v>
      </c>
      <c r="B858" s="472" t="s">
        <v>3413</v>
      </c>
      <c r="C858" s="472" t="s">
        <v>3405</v>
      </c>
      <c r="D858" s="472">
        <v>25.692613006551586</v>
      </c>
    </row>
    <row r="859" spans="1:4" x14ac:dyDescent="0.25">
      <c r="A859" s="472" t="s">
        <v>3068</v>
      </c>
      <c r="B859" s="472" t="s">
        <v>3413</v>
      </c>
      <c r="C859" s="472" t="s">
        <v>3406</v>
      </c>
      <c r="D859" s="472">
        <v>15.716490688989143</v>
      </c>
    </row>
    <row r="860" spans="1:4" x14ac:dyDescent="0.25">
      <c r="A860" s="472" t="s">
        <v>3068</v>
      </c>
      <c r="B860" s="472" t="s">
        <v>3413</v>
      </c>
      <c r="C860" s="472" t="s">
        <v>3407</v>
      </c>
      <c r="D860" s="472">
        <v>7.4927999226318622</v>
      </c>
    </row>
    <row r="861" spans="1:4" x14ac:dyDescent="0.25">
      <c r="A861" s="472" t="s">
        <v>3068</v>
      </c>
      <c r="B861" s="472" t="s">
        <v>3413</v>
      </c>
      <c r="C861" s="472" t="s">
        <v>3408</v>
      </c>
      <c r="D861" s="472">
        <v>3.7713888033224512</v>
      </c>
    </row>
    <row r="862" spans="1:4" x14ac:dyDescent="0.25">
      <c r="A862" s="472" t="s">
        <v>3068</v>
      </c>
      <c r="B862" s="472" t="s">
        <v>3413</v>
      </c>
      <c r="C862" s="472" t="s">
        <v>3620</v>
      </c>
      <c r="D862" s="472">
        <v>4.8909017195258855</v>
      </c>
    </row>
    <row r="863" spans="1:4" x14ac:dyDescent="0.25">
      <c r="A863" s="472" t="s">
        <v>3068</v>
      </c>
      <c r="B863" s="472" t="s">
        <v>3411</v>
      </c>
      <c r="C863" s="472" t="s">
        <v>3400</v>
      </c>
      <c r="D863" s="472">
        <v>13367.797455119922</v>
      </c>
    </row>
    <row r="864" spans="1:4" x14ac:dyDescent="0.25">
      <c r="A864" s="472" t="s">
        <v>3068</v>
      </c>
      <c r="B864" s="472" t="s">
        <v>3411</v>
      </c>
      <c r="C864" s="472" t="s">
        <v>3401</v>
      </c>
      <c r="D864" s="472">
        <v>10450.282853423749</v>
      </c>
    </row>
    <row r="865" spans="1:4" x14ac:dyDescent="0.25">
      <c r="A865" s="472" t="s">
        <v>3068</v>
      </c>
      <c r="B865" s="472" t="s">
        <v>3411</v>
      </c>
      <c r="C865" s="472" t="s">
        <v>3402</v>
      </c>
      <c r="D865" s="472">
        <v>5113.6125179907658</v>
      </c>
    </row>
    <row r="866" spans="1:4" x14ac:dyDescent="0.25">
      <c r="A866" s="472" t="s">
        <v>3068</v>
      </c>
      <c r="B866" s="472" t="s">
        <v>3411</v>
      </c>
      <c r="C866" s="472" t="s">
        <v>3403</v>
      </c>
      <c r="D866" s="472">
        <v>988.32041519518418</v>
      </c>
    </row>
    <row r="867" spans="1:4" x14ac:dyDescent="0.25">
      <c r="A867" s="472" t="s">
        <v>3068</v>
      </c>
      <c r="B867" s="472" t="s">
        <v>3411</v>
      </c>
      <c r="C867" s="472" t="s">
        <v>3404</v>
      </c>
      <c r="D867" s="472">
        <v>231.45321750724651</v>
      </c>
    </row>
    <row r="868" spans="1:4" x14ac:dyDescent="0.25">
      <c r="A868" s="472" t="s">
        <v>3068</v>
      </c>
      <c r="B868" s="472" t="s">
        <v>3411</v>
      </c>
      <c r="C868" s="472" t="s">
        <v>3405</v>
      </c>
      <c r="D868" s="472">
        <v>5.8964884242015563</v>
      </c>
    </row>
    <row r="869" spans="1:4" x14ac:dyDescent="0.25">
      <c r="A869" s="472" t="s">
        <v>3068</v>
      </c>
      <c r="B869" s="472" t="s">
        <v>3411</v>
      </c>
      <c r="C869" s="472" t="s">
        <v>3406</v>
      </c>
      <c r="D869" s="472">
        <v>2.0713653958351834</v>
      </c>
    </row>
    <row r="870" spans="1:4" x14ac:dyDescent="0.25">
      <c r="A870" s="472" t="s">
        <v>3068</v>
      </c>
      <c r="B870" s="472" t="s">
        <v>3411</v>
      </c>
      <c r="C870" s="472" t="s">
        <v>3407</v>
      </c>
      <c r="D870" s="472">
        <v>1.7752644428355988</v>
      </c>
    </row>
    <row r="871" spans="1:4" x14ac:dyDescent="0.25">
      <c r="A871" s="472" t="s">
        <v>3068</v>
      </c>
      <c r="B871" s="472" t="s">
        <v>3411</v>
      </c>
      <c r="C871" s="472" t="s">
        <v>3408</v>
      </c>
      <c r="D871" s="472">
        <v>1.3776125219314985</v>
      </c>
    </row>
    <row r="872" spans="1:4" x14ac:dyDescent="0.25">
      <c r="A872" s="472" t="s">
        <v>3068</v>
      </c>
      <c r="B872" s="472" t="s">
        <v>3411</v>
      </c>
      <c r="C872" s="472" t="s">
        <v>3620</v>
      </c>
      <c r="D872" s="472">
        <v>8.2500791280855221</v>
      </c>
    </row>
    <row r="873" spans="1:4" x14ac:dyDescent="0.25">
      <c r="A873" s="472" t="s">
        <v>3068</v>
      </c>
      <c r="B873" s="472" t="s">
        <v>3415</v>
      </c>
      <c r="C873" s="472" t="s">
        <v>3400</v>
      </c>
      <c r="D873" s="472">
        <v>9300.9829140399124</v>
      </c>
    </row>
    <row r="874" spans="1:4" x14ac:dyDescent="0.25">
      <c r="A874" s="472" t="s">
        <v>3068</v>
      </c>
      <c r="B874" s="472" t="s">
        <v>3415</v>
      </c>
      <c r="C874" s="472" t="s">
        <v>3401</v>
      </c>
      <c r="D874" s="472">
        <v>6748.5421616400208</v>
      </c>
    </row>
    <row r="875" spans="1:4" x14ac:dyDescent="0.25">
      <c r="A875" s="472" t="s">
        <v>3068</v>
      </c>
      <c r="B875" s="472" t="s">
        <v>3415</v>
      </c>
      <c r="C875" s="472" t="s">
        <v>3402</v>
      </c>
      <c r="D875" s="472">
        <v>1537.6782922529906</v>
      </c>
    </row>
    <row r="876" spans="1:4" x14ac:dyDescent="0.25">
      <c r="A876" s="472" t="s">
        <v>3068</v>
      </c>
      <c r="B876" s="472" t="s">
        <v>3415</v>
      </c>
      <c r="C876" s="472" t="s">
        <v>3403</v>
      </c>
      <c r="D876" s="472">
        <v>28.413241392322888</v>
      </c>
    </row>
    <row r="877" spans="1:4" x14ac:dyDescent="0.25">
      <c r="A877" s="472" t="s">
        <v>3068</v>
      </c>
      <c r="B877" s="472" t="s">
        <v>3415</v>
      </c>
      <c r="C877" s="472" t="s">
        <v>3404</v>
      </c>
      <c r="D877" s="472">
        <v>3.532994875755973</v>
      </c>
    </row>
    <row r="878" spans="1:4" x14ac:dyDescent="0.25">
      <c r="A878" s="472" t="s">
        <v>3068</v>
      </c>
      <c r="B878" s="472" t="s">
        <v>3415</v>
      </c>
      <c r="C878" s="472" t="s">
        <v>3405</v>
      </c>
      <c r="D878" s="472">
        <v>1.5978164105363735</v>
      </c>
    </row>
    <row r="879" spans="1:4" x14ac:dyDescent="0.25">
      <c r="A879" s="472" t="s">
        <v>3068</v>
      </c>
      <c r="B879" s="472" t="s">
        <v>3415</v>
      </c>
      <c r="C879" s="472" t="s">
        <v>3406</v>
      </c>
      <c r="D879" s="472">
        <v>1.5518222627675822</v>
      </c>
    </row>
    <row r="880" spans="1:4" x14ac:dyDescent="0.25">
      <c r="A880" s="472" t="s">
        <v>3068</v>
      </c>
      <c r="B880" s="472" t="s">
        <v>3415</v>
      </c>
      <c r="C880" s="472" t="s">
        <v>3407</v>
      </c>
      <c r="D880" s="472">
        <v>1.5283682285717781</v>
      </c>
    </row>
    <row r="881" spans="1:4" x14ac:dyDescent="0.25">
      <c r="A881" s="472" t="s">
        <v>3068</v>
      </c>
      <c r="B881" s="472" t="s">
        <v>3415</v>
      </c>
      <c r="C881" s="472" t="s">
        <v>3408</v>
      </c>
      <c r="D881" s="472">
        <v>1.5283682285717781</v>
      </c>
    </row>
    <row r="882" spans="1:4" x14ac:dyDescent="0.25">
      <c r="A882" s="472" t="s">
        <v>3068</v>
      </c>
      <c r="B882" s="472" t="s">
        <v>3415</v>
      </c>
      <c r="C882" s="472" t="s">
        <v>3620</v>
      </c>
      <c r="D882" s="472">
        <v>2.9323825885644355</v>
      </c>
    </row>
    <row r="883" spans="1:4" x14ac:dyDescent="0.25">
      <c r="A883" s="472" t="s">
        <v>3068</v>
      </c>
      <c r="B883" s="472" t="s">
        <v>3416</v>
      </c>
      <c r="C883" s="472" t="s">
        <v>3400</v>
      </c>
      <c r="D883" s="472">
        <v>50299.467367349171</v>
      </c>
    </row>
    <row r="884" spans="1:4" x14ac:dyDescent="0.25">
      <c r="A884" s="472" t="s">
        <v>3068</v>
      </c>
      <c r="B884" s="472" t="s">
        <v>3416</v>
      </c>
      <c r="C884" s="472" t="s">
        <v>3401</v>
      </c>
      <c r="D884" s="472">
        <v>38227.454884617247</v>
      </c>
    </row>
    <row r="885" spans="1:4" x14ac:dyDescent="0.25">
      <c r="A885" s="472" t="s">
        <v>3068</v>
      </c>
      <c r="B885" s="472" t="s">
        <v>3416</v>
      </c>
      <c r="C885" s="472" t="s">
        <v>3402</v>
      </c>
      <c r="D885" s="472">
        <v>13337.029015945514</v>
      </c>
    </row>
    <row r="886" spans="1:4" x14ac:dyDescent="0.25">
      <c r="A886" s="472" t="s">
        <v>3068</v>
      </c>
      <c r="B886" s="472" t="s">
        <v>3416</v>
      </c>
      <c r="C886" s="472" t="s">
        <v>3403</v>
      </c>
      <c r="D886" s="472">
        <v>547.82958753908042</v>
      </c>
    </row>
    <row r="887" spans="1:4" x14ac:dyDescent="0.25">
      <c r="A887" s="472" t="s">
        <v>3068</v>
      </c>
      <c r="B887" s="472" t="s">
        <v>3416</v>
      </c>
      <c r="C887" s="472" t="s">
        <v>3404</v>
      </c>
      <c r="D887" s="472">
        <v>327.40220169464698</v>
      </c>
    </row>
    <row r="888" spans="1:4" x14ac:dyDescent="0.25">
      <c r="A888" s="472" t="s">
        <v>3068</v>
      </c>
      <c r="B888" s="472" t="s">
        <v>3416</v>
      </c>
      <c r="C888" s="472" t="s">
        <v>3405</v>
      </c>
      <c r="D888" s="472">
        <v>112.79557282320003</v>
      </c>
    </row>
    <row r="889" spans="1:4" x14ac:dyDescent="0.25">
      <c r="A889" s="472" t="s">
        <v>3068</v>
      </c>
      <c r="B889" s="472" t="s">
        <v>3416</v>
      </c>
      <c r="C889" s="472" t="s">
        <v>3406</v>
      </c>
      <c r="D889" s="472">
        <v>49.453175338762861</v>
      </c>
    </row>
    <row r="890" spans="1:4" x14ac:dyDescent="0.25">
      <c r="A890" s="472" t="s">
        <v>3068</v>
      </c>
      <c r="B890" s="472" t="s">
        <v>3416</v>
      </c>
      <c r="C890" s="472" t="s">
        <v>3407</v>
      </c>
      <c r="D890" s="472">
        <v>36.334986519009426</v>
      </c>
    </row>
    <row r="891" spans="1:4" x14ac:dyDescent="0.25">
      <c r="A891" s="472" t="s">
        <v>3068</v>
      </c>
      <c r="B891" s="472" t="s">
        <v>3416</v>
      </c>
      <c r="C891" s="472" t="s">
        <v>3408</v>
      </c>
      <c r="D891" s="472">
        <v>33.028289178186355</v>
      </c>
    </row>
    <row r="892" spans="1:4" x14ac:dyDescent="0.25">
      <c r="A892" s="472" t="s">
        <v>3068</v>
      </c>
      <c r="B892" s="472" t="s">
        <v>3416</v>
      </c>
      <c r="C892" s="472" t="s">
        <v>3620</v>
      </c>
      <c r="D892" s="472">
        <v>23.706755755075605</v>
      </c>
    </row>
    <row r="893" spans="1:4" x14ac:dyDescent="0.25">
      <c r="A893" s="472" t="s">
        <v>3068</v>
      </c>
      <c r="B893" s="472" t="s">
        <v>3421</v>
      </c>
      <c r="C893" s="472" t="s">
        <v>3400</v>
      </c>
      <c r="D893" s="472">
        <v>4059.7629742698468</v>
      </c>
    </row>
    <row r="894" spans="1:4" x14ac:dyDescent="0.25">
      <c r="A894" s="472" t="s">
        <v>3068</v>
      </c>
      <c r="B894" s="472" t="s">
        <v>3421</v>
      </c>
      <c r="C894" s="472" t="s">
        <v>3401</v>
      </c>
      <c r="D894" s="472">
        <v>2796.8406508394496</v>
      </c>
    </row>
    <row r="895" spans="1:4" x14ac:dyDescent="0.25">
      <c r="A895" s="472" t="s">
        <v>3068</v>
      </c>
      <c r="B895" s="472" t="s">
        <v>3421</v>
      </c>
      <c r="C895" s="472" t="s">
        <v>3402</v>
      </c>
      <c r="D895" s="472">
        <v>838.84864483145748</v>
      </c>
    </row>
    <row r="896" spans="1:4" x14ac:dyDescent="0.25">
      <c r="A896" s="472" t="s">
        <v>3068</v>
      </c>
      <c r="B896" s="472" t="s">
        <v>3421</v>
      </c>
      <c r="C896" s="472" t="s">
        <v>3403</v>
      </c>
      <c r="D896" s="472">
        <v>25.880541347829517</v>
      </c>
    </row>
    <row r="897" spans="1:4" x14ac:dyDescent="0.25">
      <c r="A897" s="472" t="s">
        <v>3068</v>
      </c>
      <c r="B897" s="472" t="s">
        <v>3421</v>
      </c>
      <c r="C897" s="472" t="s">
        <v>3404</v>
      </c>
      <c r="D897" s="472">
        <v>21.30267569128922</v>
      </c>
    </row>
    <row r="898" spans="1:4" x14ac:dyDescent="0.25">
      <c r="A898" s="472" t="s">
        <v>3068</v>
      </c>
      <c r="B898" s="472" t="s">
        <v>3421</v>
      </c>
      <c r="C898" s="472" t="s">
        <v>3405</v>
      </c>
      <c r="D898" s="472">
        <v>2.8003848025886193</v>
      </c>
    </row>
    <row r="899" spans="1:4" x14ac:dyDescent="0.25">
      <c r="A899" s="472" t="s">
        <v>3068</v>
      </c>
      <c r="B899" s="472" t="s">
        <v>3421</v>
      </c>
      <c r="C899" s="472" t="s">
        <v>3406</v>
      </c>
      <c r="D899" s="472">
        <v>0.37875102602766386</v>
      </c>
    </row>
    <row r="900" spans="1:4" x14ac:dyDescent="0.25">
      <c r="A900" s="472" t="s">
        <v>3068</v>
      </c>
      <c r="B900" s="472" t="s">
        <v>3421</v>
      </c>
      <c r="C900" s="472" t="s">
        <v>3407</v>
      </c>
      <c r="D900" s="472">
        <v>0.36261320901126115</v>
      </c>
    </row>
    <row r="901" spans="1:4" x14ac:dyDescent="0.25">
      <c r="A901" s="472" t="s">
        <v>3068</v>
      </c>
      <c r="B901" s="472" t="s">
        <v>3421</v>
      </c>
      <c r="C901" s="472" t="s">
        <v>3408</v>
      </c>
      <c r="D901" s="472">
        <v>0.18144104533559721</v>
      </c>
    </row>
    <row r="902" spans="1:4" x14ac:dyDescent="0.25">
      <c r="A902" s="472" t="s">
        <v>3068</v>
      </c>
      <c r="B902" s="472" t="s">
        <v>3421</v>
      </c>
      <c r="C902" s="472" t="s">
        <v>3620</v>
      </c>
      <c r="D902" s="472">
        <v>7.477267155192785E-3</v>
      </c>
    </row>
    <row r="903" spans="1:4" x14ac:dyDescent="0.25">
      <c r="A903" s="472" t="s">
        <v>3068</v>
      </c>
      <c r="B903" s="472" t="s">
        <v>3410</v>
      </c>
      <c r="C903" s="472" t="s">
        <v>3400</v>
      </c>
      <c r="D903" s="472">
        <v>171050.13563162796</v>
      </c>
    </row>
    <row r="904" spans="1:4" x14ac:dyDescent="0.25">
      <c r="A904" s="472" t="s">
        <v>3068</v>
      </c>
      <c r="B904" s="472" t="s">
        <v>3410</v>
      </c>
      <c r="C904" s="472" t="s">
        <v>3401</v>
      </c>
      <c r="D904" s="472">
        <v>150351.16508792064</v>
      </c>
    </row>
    <row r="905" spans="1:4" x14ac:dyDescent="0.25">
      <c r="A905" s="472" t="s">
        <v>3068</v>
      </c>
      <c r="B905" s="472" t="s">
        <v>3410</v>
      </c>
      <c r="C905" s="472" t="s">
        <v>3402</v>
      </c>
      <c r="D905" s="472">
        <v>99368.129238691705</v>
      </c>
    </row>
    <row r="906" spans="1:4" x14ac:dyDescent="0.25">
      <c r="A906" s="472" t="s">
        <v>3068</v>
      </c>
      <c r="B906" s="472" t="s">
        <v>3410</v>
      </c>
      <c r="C906" s="472" t="s">
        <v>3403</v>
      </c>
      <c r="D906" s="472">
        <v>24165.535335065641</v>
      </c>
    </row>
    <row r="907" spans="1:4" x14ac:dyDescent="0.25">
      <c r="A907" s="472" t="s">
        <v>3068</v>
      </c>
      <c r="B907" s="472" t="s">
        <v>3410</v>
      </c>
      <c r="C907" s="472" t="s">
        <v>3404</v>
      </c>
      <c r="D907" s="472">
        <v>10945.299516489413</v>
      </c>
    </row>
    <row r="908" spans="1:4" x14ac:dyDescent="0.25">
      <c r="A908" s="472" t="s">
        <v>3068</v>
      </c>
      <c r="B908" s="472" t="s">
        <v>3410</v>
      </c>
      <c r="C908" s="472" t="s">
        <v>3405</v>
      </c>
      <c r="D908" s="472">
        <v>732.11855521383552</v>
      </c>
    </row>
    <row r="909" spans="1:4" x14ac:dyDescent="0.25">
      <c r="A909" s="472" t="s">
        <v>3068</v>
      </c>
      <c r="B909" s="472" t="s">
        <v>3410</v>
      </c>
      <c r="C909" s="472" t="s">
        <v>3406</v>
      </c>
      <c r="D909" s="472">
        <v>228.57010850701866</v>
      </c>
    </row>
    <row r="910" spans="1:4" x14ac:dyDescent="0.25">
      <c r="A910" s="472" t="s">
        <v>3068</v>
      </c>
      <c r="B910" s="472" t="s">
        <v>3410</v>
      </c>
      <c r="C910" s="472" t="s">
        <v>3407</v>
      </c>
      <c r="D910" s="472">
        <v>98.01133889150455</v>
      </c>
    </row>
    <row r="911" spans="1:4" x14ac:dyDescent="0.25">
      <c r="A911" s="472" t="s">
        <v>3068</v>
      </c>
      <c r="B911" s="472" t="s">
        <v>3410</v>
      </c>
      <c r="C911" s="472" t="s">
        <v>3408</v>
      </c>
      <c r="D911" s="472">
        <v>52.255660758385879</v>
      </c>
    </row>
    <row r="912" spans="1:4" x14ac:dyDescent="0.25">
      <c r="A912" s="472" t="s">
        <v>3068</v>
      </c>
      <c r="B912" s="472" t="s">
        <v>3410</v>
      </c>
      <c r="C912" s="472" t="s">
        <v>3620</v>
      </c>
      <c r="D912" s="472">
        <v>128.85446690412809</v>
      </c>
    </row>
    <row r="913" spans="1:4" x14ac:dyDescent="0.25">
      <c r="A913" s="472" t="s">
        <v>3068</v>
      </c>
      <c r="B913" s="472" t="s">
        <v>3414</v>
      </c>
      <c r="C913" s="472" t="s">
        <v>3400</v>
      </c>
      <c r="D913" s="472">
        <v>48876.10798909243</v>
      </c>
    </row>
    <row r="914" spans="1:4" x14ac:dyDescent="0.25">
      <c r="A914" s="472" t="s">
        <v>3068</v>
      </c>
      <c r="B914" s="472" t="s">
        <v>3414</v>
      </c>
      <c r="C914" s="472" t="s">
        <v>3401</v>
      </c>
      <c r="D914" s="472">
        <v>46159.632957492046</v>
      </c>
    </row>
    <row r="915" spans="1:4" x14ac:dyDescent="0.25">
      <c r="A915" s="472" t="s">
        <v>3068</v>
      </c>
      <c r="B915" s="472" t="s">
        <v>3414</v>
      </c>
      <c r="C915" s="472" t="s">
        <v>3402</v>
      </c>
      <c r="D915" s="472">
        <v>29150.277817636437</v>
      </c>
    </row>
    <row r="916" spans="1:4" x14ac:dyDescent="0.25">
      <c r="A916" s="472" t="s">
        <v>3068</v>
      </c>
      <c r="B916" s="472" t="s">
        <v>3414</v>
      </c>
      <c r="C916" s="472" t="s">
        <v>3403</v>
      </c>
      <c r="D916" s="472">
        <v>3281.3938007325823</v>
      </c>
    </row>
    <row r="917" spans="1:4" x14ac:dyDescent="0.25">
      <c r="A917" s="472" t="s">
        <v>3068</v>
      </c>
      <c r="B917" s="472" t="s">
        <v>3414</v>
      </c>
      <c r="C917" s="472" t="s">
        <v>3404</v>
      </c>
      <c r="D917" s="472">
        <v>736.5069848637379</v>
      </c>
    </row>
    <row r="918" spans="1:4" x14ac:dyDescent="0.25">
      <c r="A918" s="472" t="s">
        <v>3068</v>
      </c>
      <c r="B918" s="472" t="s">
        <v>3414</v>
      </c>
      <c r="C918" s="472" t="s">
        <v>3405</v>
      </c>
      <c r="D918" s="472">
        <v>92.480227592692103</v>
      </c>
    </row>
    <row r="919" spans="1:4" x14ac:dyDescent="0.25">
      <c r="A919" s="472" t="s">
        <v>3068</v>
      </c>
      <c r="B919" s="472" t="s">
        <v>3414</v>
      </c>
      <c r="C919" s="472" t="s">
        <v>3406</v>
      </c>
      <c r="D919" s="472">
        <v>37.259375652442536</v>
      </c>
    </row>
    <row r="920" spans="1:4" x14ac:dyDescent="0.25">
      <c r="A920" s="472" t="s">
        <v>3068</v>
      </c>
      <c r="B920" s="472" t="s">
        <v>3414</v>
      </c>
      <c r="C920" s="472" t="s">
        <v>3407</v>
      </c>
      <c r="D920" s="472">
        <v>17.149392796494595</v>
      </c>
    </row>
    <row r="921" spans="1:4" x14ac:dyDescent="0.25">
      <c r="A921" s="472" t="s">
        <v>3068</v>
      </c>
      <c r="B921" s="472" t="s">
        <v>3414</v>
      </c>
      <c r="C921" s="472" t="s">
        <v>3408</v>
      </c>
      <c r="D921" s="472">
        <v>12.565972619835625</v>
      </c>
    </row>
    <row r="922" spans="1:4" x14ac:dyDescent="0.25">
      <c r="A922" s="472" t="s">
        <v>3068</v>
      </c>
      <c r="B922" s="472" t="s">
        <v>3414</v>
      </c>
      <c r="C922" s="472" t="s">
        <v>3620</v>
      </c>
      <c r="D922" s="472">
        <v>46.506352632509262</v>
      </c>
    </row>
    <row r="923" spans="1:4" x14ac:dyDescent="0.25">
      <c r="A923" s="472" t="s">
        <v>3068</v>
      </c>
      <c r="B923" s="472" t="s">
        <v>3419</v>
      </c>
      <c r="C923" s="472" t="s">
        <v>3400</v>
      </c>
      <c r="D923" s="472">
        <v>3265.0809047318039</v>
      </c>
    </row>
    <row r="924" spans="1:4" x14ac:dyDescent="0.25">
      <c r="A924" s="472" t="s">
        <v>3068</v>
      </c>
      <c r="B924" s="472" t="s">
        <v>3419</v>
      </c>
      <c r="C924" s="472" t="s">
        <v>3401</v>
      </c>
      <c r="D924" s="472">
        <v>1240.3105180688563</v>
      </c>
    </row>
    <row r="925" spans="1:4" x14ac:dyDescent="0.25">
      <c r="A925" s="472" t="s">
        <v>3068</v>
      </c>
      <c r="B925" s="472" t="s">
        <v>3419</v>
      </c>
      <c r="C925" s="472" t="s">
        <v>3402</v>
      </c>
      <c r="D925" s="472">
        <v>532.51947257489871</v>
      </c>
    </row>
    <row r="926" spans="1:4" x14ac:dyDescent="0.25">
      <c r="A926" s="472" t="s">
        <v>3068</v>
      </c>
      <c r="B926" s="472" t="s">
        <v>3419</v>
      </c>
      <c r="C926" s="472" t="s">
        <v>3403</v>
      </c>
      <c r="D926" s="472">
        <v>43.663683735125637</v>
      </c>
    </row>
    <row r="927" spans="1:4" x14ac:dyDescent="0.25">
      <c r="A927" s="472" t="s">
        <v>3068</v>
      </c>
      <c r="B927" s="472" t="s">
        <v>3419</v>
      </c>
      <c r="C927" s="472" t="s">
        <v>3404</v>
      </c>
      <c r="D927" s="472">
        <v>36.027943199431263</v>
      </c>
    </row>
    <row r="928" spans="1:4" x14ac:dyDescent="0.25">
      <c r="A928" s="472" t="s">
        <v>3068</v>
      </c>
      <c r="B928" s="472" t="s">
        <v>3419</v>
      </c>
      <c r="C928" s="472" t="s">
        <v>3405</v>
      </c>
      <c r="D928" s="472">
        <v>15.295045409150024</v>
      </c>
    </row>
    <row r="929" spans="1:4" x14ac:dyDescent="0.25">
      <c r="A929" s="472" t="s">
        <v>3068</v>
      </c>
      <c r="B929" s="472" t="s">
        <v>3419</v>
      </c>
      <c r="C929" s="472" t="s">
        <v>3406</v>
      </c>
      <c r="D929" s="472">
        <v>14.652145630140884</v>
      </c>
    </row>
    <row r="930" spans="1:4" x14ac:dyDescent="0.25">
      <c r="A930" s="472" t="s">
        <v>3068</v>
      </c>
      <c r="B930" s="472" t="s">
        <v>3419</v>
      </c>
      <c r="C930" s="472" t="s">
        <v>3407</v>
      </c>
      <c r="D930" s="472">
        <v>14.588541914908353</v>
      </c>
    </row>
    <row r="931" spans="1:4" x14ac:dyDescent="0.25">
      <c r="A931" s="472" t="s">
        <v>3068</v>
      </c>
      <c r="B931" s="472" t="s">
        <v>3419</v>
      </c>
      <c r="C931" s="472" t="s">
        <v>3408</v>
      </c>
      <c r="D931" s="472">
        <v>2.5647231223520315</v>
      </c>
    </row>
    <row r="932" spans="1:4" x14ac:dyDescent="0.25">
      <c r="A932" s="472" t="s">
        <v>3068</v>
      </c>
      <c r="B932" s="472" t="s">
        <v>3419</v>
      </c>
      <c r="C932" s="472" t="s">
        <v>3620</v>
      </c>
      <c r="D932" s="472">
        <v>7.4092042033333323</v>
      </c>
    </row>
    <row r="933" spans="1:4" x14ac:dyDescent="0.25">
      <c r="A933" s="472" t="s">
        <v>3068</v>
      </c>
      <c r="B933" s="472" t="s">
        <v>3412</v>
      </c>
      <c r="C933" s="472" t="s">
        <v>3400</v>
      </c>
      <c r="D933" s="472">
        <v>1356.3661440278756</v>
      </c>
    </row>
    <row r="934" spans="1:4" x14ac:dyDescent="0.25">
      <c r="A934" s="472" t="s">
        <v>3068</v>
      </c>
      <c r="B934" s="472" t="s">
        <v>3412</v>
      </c>
      <c r="C934" s="472" t="s">
        <v>3401</v>
      </c>
      <c r="D934" s="472">
        <v>712.03621811078006</v>
      </c>
    </row>
    <row r="935" spans="1:4" x14ac:dyDescent="0.25">
      <c r="A935" s="472" t="s">
        <v>3068</v>
      </c>
      <c r="B935" s="472" t="s">
        <v>3412</v>
      </c>
      <c r="C935" s="472" t="s">
        <v>3402</v>
      </c>
      <c r="D935" s="472">
        <v>380.25116226245024</v>
      </c>
    </row>
    <row r="936" spans="1:4" x14ac:dyDescent="0.25">
      <c r="A936" s="472" t="s">
        <v>3068</v>
      </c>
      <c r="B936" s="472" t="s">
        <v>3412</v>
      </c>
      <c r="C936" s="472" t="s">
        <v>3403</v>
      </c>
      <c r="D936" s="472">
        <v>73.048804848195999</v>
      </c>
    </row>
    <row r="937" spans="1:4" x14ac:dyDescent="0.25">
      <c r="A937" s="472" t="s">
        <v>3068</v>
      </c>
      <c r="B937" s="472" t="s">
        <v>3412</v>
      </c>
      <c r="C937" s="472" t="s">
        <v>3404</v>
      </c>
      <c r="D937" s="472">
        <v>53.06952019373027</v>
      </c>
    </row>
    <row r="938" spans="1:4" x14ac:dyDescent="0.25">
      <c r="A938" s="472" t="s">
        <v>3068</v>
      </c>
      <c r="B938" s="472" t="s">
        <v>3412</v>
      </c>
      <c r="C938" s="472" t="s">
        <v>3405</v>
      </c>
      <c r="D938" s="472">
        <v>23.610720181471301</v>
      </c>
    </row>
    <row r="939" spans="1:4" x14ac:dyDescent="0.25">
      <c r="A939" s="472" t="s">
        <v>3068</v>
      </c>
      <c r="B939" s="472" t="s">
        <v>3412</v>
      </c>
      <c r="C939" s="472" t="s">
        <v>3406</v>
      </c>
      <c r="D939" s="472">
        <v>23.4225032314713</v>
      </c>
    </row>
    <row r="940" spans="1:4" x14ac:dyDescent="0.25">
      <c r="A940" s="472" t="s">
        <v>3068</v>
      </c>
      <c r="B940" s="472" t="s">
        <v>3412</v>
      </c>
      <c r="C940" s="472" t="s">
        <v>3407</v>
      </c>
      <c r="D940" s="472">
        <v>22.589152548278044</v>
      </c>
    </row>
    <row r="941" spans="1:4" x14ac:dyDescent="0.25">
      <c r="A941" s="472" t="s">
        <v>3068</v>
      </c>
      <c r="B941" s="472" t="s">
        <v>3412</v>
      </c>
      <c r="C941" s="472" t="s">
        <v>3408</v>
      </c>
      <c r="D941" s="472">
        <v>21.419223998854584</v>
      </c>
    </row>
    <row r="942" spans="1:4" x14ac:dyDescent="0.25">
      <c r="A942" s="472" t="s">
        <v>3068</v>
      </c>
      <c r="B942" s="472" t="s">
        <v>3412</v>
      </c>
      <c r="C942" s="472" t="s">
        <v>3620</v>
      </c>
      <c r="D942" s="472">
        <v>94.565756996890656</v>
      </c>
    </row>
    <row r="943" spans="1:4" x14ac:dyDescent="0.25">
      <c r="A943" s="472" t="s">
        <v>3069</v>
      </c>
      <c r="B943" s="472" t="s">
        <v>3417</v>
      </c>
      <c r="C943" s="472" t="s">
        <v>3400</v>
      </c>
      <c r="D943" s="472">
        <v>4.4022454215926583</v>
      </c>
    </row>
    <row r="944" spans="1:4" x14ac:dyDescent="0.25">
      <c r="A944" s="472" t="s">
        <v>3069</v>
      </c>
      <c r="B944" s="472" t="s">
        <v>3417</v>
      </c>
      <c r="C944" s="472" t="s">
        <v>3401</v>
      </c>
      <c r="D944" s="472">
        <v>49.996615614886252</v>
      </c>
    </row>
    <row r="945" spans="1:4" x14ac:dyDescent="0.25">
      <c r="A945" s="472" t="s">
        <v>3069</v>
      </c>
      <c r="B945" s="472" t="s">
        <v>3417</v>
      </c>
      <c r="C945" s="472" t="s">
        <v>3402</v>
      </c>
      <c r="D945" s="472">
        <v>113.55026843935742</v>
      </c>
    </row>
    <row r="946" spans="1:4" x14ac:dyDescent="0.25">
      <c r="A946" s="472" t="s">
        <v>3069</v>
      </c>
      <c r="B946" s="472" t="s">
        <v>3417</v>
      </c>
      <c r="C946" s="472" t="s">
        <v>3403</v>
      </c>
      <c r="D946" s="472">
        <v>7.4004213502949128</v>
      </c>
    </row>
    <row r="947" spans="1:4" x14ac:dyDescent="0.25">
      <c r="A947" s="472" t="s">
        <v>3069</v>
      </c>
      <c r="B947" s="472" t="s">
        <v>3417</v>
      </c>
      <c r="C947" s="472" t="s">
        <v>3404</v>
      </c>
      <c r="D947" s="472">
        <v>2.0273328184998878</v>
      </c>
    </row>
    <row r="948" spans="1:4" x14ac:dyDescent="0.25">
      <c r="A948" s="472" t="s">
        <v>3069</v>
      </c>
      <c r="B948" s="472" t="s">
        <v>3417</v>
      </c>
      <c r="C948" s="472" t="s">
        <v>3405</v>
      </c>
      <c r="D948" s="472">
        <v>0.55893821536885813</v>
      </c>
    </row>
    <row r="949" spans="1:4" x14ac:dyDescent="0.25">
      <c r="A949" s="472" t="s">
        <v>3069</v>
      </c>
      <c r="B949" s="472" t="s">
        <v>3417</v>
      </c>
      <c r="C949" s="472" t="s">
        <v>3406</v>
      </c>
      <c r="D949" s="472">
        <v>0</v>
      </c>
    </row>
    <row r="950" spans="1:4" x14ac:dyDescent="0.25">
      <c r="A950" s="472" t="s">
        <v>3069</v>
      </c>
      <c r="B950" s="472" t="s">
        <v>3417</v>
      </c>
      <c r="C950" s="472" t="s">
        <v>3407</v>
      </c>
      <c r="D950" s="472">
        <v>0</v>
      </c>
    </row>
    <row r="951" spans="1:4" x14ac:dyDescent="0.25">
      <c r="A951" s="472" t="s">
        <v>3069</v>
      </c>
      <c r="B951" s="472" t="s">
        <v>3417</v>
      </c>
      <c r="C951" s="472" t="s">
        <v>3408</v>
      </c>
      <c r="D951" s="472">
        <v>9.7238569624960233E-2</v>
      </c>
    </row>
    <row r="952" spans="1:4" x14ac:dyDescent="0.25">
      <c r="A952" s="472" t="s">
        <v>3069</v>
      </c>
      <c r="B952" s="472" t="s">
        <v>3417</v>
      </c>
      <c r="C952" s="472" t="s">
        <v>3620</v>
      </c>
      <c r="D952" s="472">
        <v>0.26520197037503973</v>
      </c>
    </row>
    <row r="953" spans="1:4" x14ac:dyDescent="0.25">
      <c r="A953" s="472" t="s">
        <v>3069</v>
      </c>
      <c r="B953" s="472" t="s">
        <v>3413</v>
      </c>
      <c r="C953" s="472" t="s">
        <v>3400</v>
      </c>
      <c r="D953" s="472">
        <v>11.04568332925934</v>
      </c>
    </row>
    <row r="954" spans="1:4" x14ac:dyDescent="0.25">
      <c r="A954" s="472" t="s">
        <v>3069</v>
      </c>
      <c r="B954" s="472" t="s">
        <v>3413</v>
      </c>
      <c r="C954" s="472" t="s">
        <v>3401</v>
      </c>
      <c r="D954" s="472">
        <v>68.559890021246503</v>
      </c>
    </row>
    <row r="955" spans="1:4" x14ac:dyDescent="0.25">
      <c r="A955" s="472" t="s">
        <v>3069</v>
      </c>
      <c r="B955" s="472" t="s">
        <v>3413</v>
      </c>
      <c r="C955" s="472" t="s">
        <v>3402</v>
      </c>
      <c r="D955" s="472">
        <v>417.95821654775654</v>
      </c>
    </row>
    <row r="956" spans="1:4" x14ac:dyDescent="0.25">
      <c r="A956" s="472" t="s">
        <v>3069</v>
      </c>
      <c r="B956" s="472" t="s">
        <v>3413</v>
      </c>
      <c r="C956" s="472" t="s">
        <v>3403</v>
      </c>
      <c r="D956" s="472">
        <v>271.0384970610238</v>
      </c>
    </row>
    <row r="957" spans="1:4" x14ac:dyDescent="0.25">
      <c r="A957" s="472" t="s">
        <v>3069</v>
      </c>
      <c r="B957" s="472" t="s">
        <v>3413</v>
      </c>
      <c r="C957" s="472" t="s">
        <v>3404</v>
      </c>
      <c r="D957" s="472">
        <v>133.55567931175182</v>
      </c>
    </row>
    <row r="958" spans="1:4" x14ac:dyDescent="0.25">
      <c r="A958" s="472" t="s">
        <v>3069</v>
      </c>
      <c r="B958" s="472" t="s">
        <v>3413</v>
      </c>
      <c r="C958" s="472" t="s">
        <v>3405</v>
      </c>
      <c r="D958" s="472">
        <v>21.886815001624143</v>
      </c>
    </row>
    <row r="959" spans="1:4" x14ac:dyDescent="0.25">
      <c r="A959" s="472" t="s">
        <v>3069</v>
      </c>
      <c r="B959" s="472" t="s">
        <v>3413</v>
      </c>
      <c r="C959" s="472" t="s">
        <v>3406</v>
      </c>
      <c r="D959" s="472">
        <v>13.337033019928729</v>
      </c>
    </row>
    <row r="960" spans="1:4" x14ac:dyDescent="0.25">
      <c r="A960" s="472" t="s">
        <v>3069</v>
      </c>
      <c r="B960" s="472" t="s">
        <v>3413</v>
      </c>
      <c r="C960" s="472" t="s">
        <v>3407</v>
      </c>
      <c r="D960" s="472">
        <v>9.2455408911408856</v>
      </c>
    </row>
    <row r="961" spans="1:4" x14ac:dyDescent="0.25">
      <c r="A961" s="472" t="s">
        <v>3069</v>
      </c>
      <c r="B961" s="472" t="s">
        <v>3413</v>
      </c>
      <c r="C961" s="472" t="s">
        <v>3408</v>
      </c>
      <c r="D961" s="472">
        <v>3.905390808130567</v>
      </c>
    </row>
    <row r="962" spans="1:4" x14ac:dyDescent="0.25">
      <c r="A962" s="472" t="s">
        <v>3069</v>
      </c>
      <c r="B962" s="472" t="s">
        <v>3413</v>
      </c>
      <c r="C962" s="472" t="s">
        <v>3620</v>
      </c>
      <c r="D962" s="472">
        <v>3.4281432381381904</v>
      </c>
    </row>
    <row r="963" spans="1:4" x14ac:dyDescent="0.25">
      <c r="A963" s="472" t="s">
        <v>3069</v>
      </c>
      <c r="B963" s="472" t="s">
        <v>3411</v>
      </c>
      <c r="C963" s="472" t="s">
        <v>3400</v>
      </c>
      <c r="D963" s="472">
        <v>0.42928043353106815</v>
      </c>
    </row>
    <row r="964" spans="1:4" x14ac:dyDescent="0.25">
      <c r="A964" s="472" t="s">
        <v>3069</v>
      </c>
      <c r="B964" s="472" t="s">
        <v>3411</v>
      </c>
      <c r="C964" s="472" t="s">
        <v>3401</v>
      </c>
      <c r="D964" s="472">
        <v>2.3454099178489001</v>
      </c>
    </row>
    <row r="965" spans="1:4" x14ac:dyDescent="0.25">
      <c r="A965" s="472" t="s">
        <v>3069</v>
      </c>
      <c r="B965" s="472" t="s">
        <v>3411</v>
      </c>
      <c r="C965" s="472" t="s">
        <v>3402</v>
      </c>
      <c r="D965" s="472">
        <v>0.32741594862003143</v>
      </c>
    </row>
    <row r="966" spans="1:4" x14ac:dyDescent="0.25">
      <c r="A966" s="472" t="s">
        <v>3069</v>
      </c>
      <c r="B966" s="472" t="s">
        <v>3411</v>
      </c>
      <c r="C966" s="472" t="s">
        <v>3403</v>
      </c>
      <c r="D966" s="472">
        <v>0.18795899999999999</v>
      </c>
    </row>
    <row r="967" spans="1:4" x14ac:dyDescent="0.25">
      <c r="A967" s="472" t="s">
        <v>3069</v>
      </c>
      <c r="B967" s="472" t="s">
        <v>3411</v>
      </c>
      <c r="C967" s="472" t="s">
        <v>3404</v>
      </c>
      <c r="D967" s="472">
        <v>0</v>
      </c>
    </row>
    <row r="968" spans="1:4" x14ac:dyDescent="0.25">
      <c r="A968" s="472" t="s">
        <v>3069</v>
      </c>
      <c r="B968" s="472" t="s">
        <v>3411</v>
      </c>
      <c r="C968" s="472" t="s">
        <v>3405</v>
      </c>
      <c r="D968" s="472">
        <v>0</v>
      </c>
    </row>
    <row r="969" spans="1:4" x14ac:dyDescent="0.25">
      <c r="A969" s="472" t="s">
        <v>3069</v>
      </c>
      <c r="B969" s="472" t="s">
        <v>3411</v>
      </c>
      <c r="C969" s="472" t="s">
        <v>3406</v>
      </c>
      <c r="D969" s="472">
        <v>0</v>
      </c>
    </row>
    <row r="970" spans="1:4" x14ac:dyDescent="0.25">
      <c r="A970" s="472" t="s">
        <v>3069</v>
      </c>
      <c r="B970" s="472" t="s">
        <v>3411</v>
      </c>
      <c r="C970" s="472" t="s">
        <v>3407</v>
      </c>
      <c r="D970" s="472">
        <v>0</v>
      </c>
    </row>
    <row r="971" spans="1:4" x14ac:dyDescent="0.25">
      <c r="A971" s="472" t="s">
        <v>3069</v>
      </c>
      <c r="B971" s="472" t="s">
        <v>3411</v>
      </c>
      <c r="C971" s="472" t="s">
        <v>3408</v>
      </c>
      <c r="D971" s="472">
        <v>0</v>
      </c>
    </row>
    <row r="972" spans="1:4" x14ac:dyDescent="0.25">
      <c r="A972" s="472" t="s">
        <v>3069</v>
      </c>
      <c r="B972" s="472" t="s">
        <v>3411</v>
      </c>
      <c r="C972" s="472" t="s">
        <v>3620</v>
      </c>
      <c r="D972" s="472">
        <v>0</v>
      </c>
    </row>
    <row r="973" spans="1:4" x14ac:dyDescent="0.25">
      <c r="A973" s="472" t="s">
        <v>3069</v>
      </c>
      <c r="B973" s="472" t="s">
        <v>3415</v>
      </c>
      <c r="C973" s="472" t="s">
        <v>3400</v>
      </c>
      <c r="D973" s="472">
        <v>7.8929868410249751E-2</v>
      </c>
    </row>
    <row r="974" spans="1:4" x14ac:dyDescent="0.25">
      <c r="A974" s="472" t="s">
        <v>3069</v>
      </c>
      <c r="B974" s="472" t="s">
        <v>3415</v>
      </c>
      <c r="C974" s="472" t="s">
        <v>3401</v>
      </c>
      <c r="D974" s="472">
        <v>49.555971261147356</v>
      </c>
    </row>
    <row r="975" spans="1:4" x14ac:dyDescent="0.25">
      <c r="A975" s="472" t="s">
        <v>3069</v>
      </c>
      <c r="B975" s="472" t="s">
        <v>3415</v>
      </c>
      <c r="C975" s="472" t="s">
        <v>3402</v>
      </c>
      <c r="D975" s="472">
        <v>19.813266690442404</v>
      </c>
    </row>
    <row r="976" spans="1:4" x14ac:dyDescent="0.25">
      <c r="A976" s="472" t="s">
        <v>3069</v>
      </c>
      <c r="B976" s="472" t="s">
        <v>3415</v>
      </c>
      <c r="C976" s="472" t="s">
        <v>3403</v>
      </c>
      <c r="D976" s="472">
        <v>0</v>
      </c>
    </row>
    <row r="977" spans="1:4" x14ac:dyDescent="0.25">
      <c r="A977" s="472" t="s">
        <v>3069</v>
      </c>
      <c r="B977" s="472" t="s">
        <v>3415</v>
      </c>
      <c r="C977" s="472" t="s">
        <v>3404</v>
      </c>
      <c r="D977" s="472">
        <v>0</v>
      </c>
    </row>
    <row r="978" spans="1:4" x14ac:dyDescent="0.25">
      <c r="A978" s="472" t="s">
        <v>3069</v>
      </c>
      <c r="B978" s="472" t="s">
        <v>3415</v>
      </c>
      <c r="C978" s="472" t="s">
        <v>3405</v>
      </c>
      <c r="D978" s="472">
        <v>0</v>
      </c>
    </row>
    <row r="979" spans="1:4" x14ac:dyDescent="0.25">
      <c r="A979" s="472" t="s">
        <v>3069</v>
      </c>
      <c r="B979" s="472" t="s">
        <v>3415</v>
      </c>
      <c r="C979" s="472" t="s">
        <v>3406</v>
      </c>
      <c r="D979" s="472">
        <v>0</v>
      </c>
    </row>
    <row r="980" spans="1:4" x14ac:dyDescent="0.25">
      <c r="A980" s="472" t="s">
        <v>3069</v>
      </c>
      <c r="B980" s="472" t="s">
        <v>3415</v>
      </c>
      <c r="C980" s="472" t="s">
        <v>3407</v>
      </c>
      <c r="D980" s="472">
        <v>0</v>
      </c>
    </row>
    <row r="981" spans="1:4" x14ac:dyDescent="0.25">
      <c r="A981" s="472" t="s">
        <v>3069</v>
      </c>
      <c r="B981" s="472" t="s">
        <v>3415</v>
      </c>
      <c r="C981" s="472" t="s">
        <v>3408</v>
      </c>
      <c r="D981" s="472">
        <v>0</v>
      </c>
    </row>
    <row r="982" spans="1:4" x14ac:dyDescent="0.25">
      <c r="A982" s="472" t="s">
        <v>3069</v>
      </c>
      <c r="B982" s="472" t="s">
        <v>3415</v>
      </c>
      <c r="C982" s="472" t="s">
        <v>3620</v>
      </c>
      <c r="D982" s="472">
        <v>0</v>
      </c>
    </row>
    <row r="983" spans="1:4" x14ac:dyDescent="0.25">
      <c r="A983" s="472" t="s">
        <v>3069</v>
      </c>
      <c r="B983" s="472" t="s">
        <v>3416</v>
      </c>
      <c r="C983" s="472" t="s">
        <v>3400</v>
      </c>
      <c r="D983" s="472">
        <v>11.248535715332208</v>
      </c>
    </row>
    <row r="984" spans="1:4" x14ac:dyDescent="0.25">
      <c r="A984" s="472" t="s">
        <v>3069</v>
      </c>
      <c r="B984" s="472" t="s">
        <v>3416</v>
      </c>
      <c r="C984" s="472" t="s">
        <v>3401</v>
      </c>
      <c r="D984" s="472">
        <v>168.0452650458131</v>
      </c>
    </row>
    <row r="985" spans="1:4" x14ac:dyDescent="0.25">
      <c r="A985" s="472" t="s">
        <v>3069</v>
      </c>
      <c r="B985" s="472" t="s">
        <v>3416</v>
      </c>
      <c r="C985" s="472" t="s">
        <v>3402</v>
      </c>
      <c r="D985" s="472">
        <v>418.95879138180487</v>
      </c>
    </row>
    <row r="986" spans="1:4" x14ac:dyDescent="0.25">
      <c r="A986" s="472" t="s">
        <v>3069</v>
      </c>
      <c r="B986" s="472" t="s">
        <v>3416</v>
      </c>
      <c r="C986" s="472" t="s">
        <v>3403</v>
      </c>
      <c r="D986" s="472">
        <v>42.65780708042012</v>
      </c>
    </row>
    <row r="987" spans="1:4" x14ac:dyDescent="0.25">
      <c r="A987" s="472" t="s">
        <v>3069</v>
      </c>
      <c r="B987" s="472" t="s">
        <v>3416</v>
      </c>
      <c r="C987" s="472" t="s">
        <v>3404</v>
      </c>
      <c r="D987" s="472">
        <v>12.066647617181385</v>
      </c>
    </row>
    <row r="988" spans="1:4" x14ac:dyDescent="0.25">
      <c r="A988" s="472" t="s">
        <v>3069</v>
      </c>
      <c r="B988" s="472" t="s">
        <v>3416</v>
      </c>
      <c r="C988" s="472" t="s">
        <v>3405</v>
      </c>
      <c r="D988" s="472">
        <v>1.637546260072001</v>
      </c>
    </row>
    <row r="989" spans="1:4" x14ac:dyDescent="0.25">
      <c r="A989" s="472" t="s">
        <v>3069</v>
      </c>
      <c r="B989" s="472" t="s">
        <v>3416</v>
      </c>
      <c r="C989" s="472" t="s">
        <v>3406</v>
      </c>
      <c r="D989" s="472">
        <v>1.637546260072001</v>
      </c>
    </row>
    <row r="990" spans="1:4" x14ac:dyDescent="0.25">
      <c r="A990" s="472" t="s">
        <v>3069</v>
      </c>
      <c r="B990" s="472" t="s">
        <v>3416</v>
      </c>
      <c r="C990" s="472" t="s">
        <v>3407</v>
      </c>
      <c r="D990" s="472">
        <v>1.5092374211916155</v>
      </c>
    </row>
    <row r="991" spans="1:4" x14ac:dyDescent="0.25">
      <c r="A991" s="472" t="s">
        <v>3069</v>
      </c>
      <c r="B991" s="472" t="s">
        <v>3416</v>
      </c>
      <c r="C991" s="472" t="s">
        <v>3408</v>
      </c>
      <c r="D991" s="472">
        <v>0.98794052471830884</v>
      </c>
    </row>
    <row r="992" spans="1:4" x14ac:dyDescent="0.25">
      <c r="A992" s="472" t="s">
        <v>3069</v>
      </c>
      <c r="B992" s="472" t="s">
        <v>3416</v>
      </c>
      <c r="C992" s="472" t="s">
        <v>3620</v>
      </c>
      <c r="D992" s="472">
        <v>5.8685557633942498</v>
      </c>
    </row>
    <row r="993" spans="1:4" x14ac:dyDescent="0.25">
      <c r="A993" s="472" t="s">
        <v>3069</v>
      </c>
      <c r="B993" s="472" t="s">
        <v>3421</v>
      </c>
      <c r="C993" s="472" t="s">
        <v>3400</v>
      </c>
      <c r="D993" s="472">
        <v>0</v>
      </c>
    </row>
    <row r="994" spans="1:4" x14ac:dyDescent="0.25">
      <c r="A994" s="472" t="s">
        <v>3069</v>
      </c>
      <c r="B994" s="472" t="s">
        <v>3421</v>
      </c>
      <c r="C994" s="472" t="s">
        <v>3401</v>
      </c>
      <c r="D994" s="472">
        <v>1.1690964454114849</v>
      </c>
    </row>
    <row r="995" spans="1:4" x14ac:dyDescent="0.25">
      <c r="A995" s="472" t="s">
        <v>3069</v>
      </c>
      <c r="B995" s="472" t="s">
        <v>3421</v>
      </c>
      <c r="C995" s="472" t="s">
        <v>3402</v>
      </c>
      <c r="D995" s="472">
        <v>0.44900218458851487</v>
      </c>
    </row>
    <row r="996" spans="1:4" x14ac:dyDescent="0.25">
      <c r="A996" s="472" t="s">
        <v>3069</v>
      </c>
      <c r="B996" s="472" t="s">
        <v>3421</v>
      </c>
      <c r="C996" s="472" t="s">
        <v>3403</v>
      </c>
      <c r="D996" s="472">
        <v>0</v>
      </c>
    </row>
    <row r="997" spans="1:4" x14ac:dyDescent="0.25">
      <c r="A997" s="472" t="s">
        <v>3069</v>
      </c>
      <c r="B997" s="472" t="s">
        <v>3421</v>
      </c>
      <c r="C997" s="472" t="s">
        <v>3404</v>
      </c>
      <c r="D997" s="472">
        <v>0</v>
      </c>
    </row>
    <row r="998" spans="1:4" x14ac:dyDescent="0.25">
      <c r="A998" s="472" t="s">
        <v>3069</v>
      </c>
      <c r="B998" s="472" t="s">
        <v>3421</v>
      </c>
      <c r="C998" s="472" t="s">
        <v>3405</v>
      </c>
      <c r="D998" s="472">
        <v>0</v>
      </c>
    </row>
    <row r="999" spans="1:4" x14ac:dyDescent="0.25">
      <c r="A999" s="472" t="s">
        <v>3069</v>
      </c>
      <c r="B999" s="472" t="s">
        <v>3421</v>
      </c>
      <c r="C999" s="472" t="s">
        <v>3406</v>
      </c>
      <c r="D999" s="472">
        <v>0</v>
      </c>
    </row>
    <row r="1000" spans="1:4" x14ac:dyDescent="0.25">
      <c r="A1000" s="472" t="s">
        <v>3069</v>
      </c>
      <c r="B1000" s="472" t="s">
        <v>3421</v>
      </c>
      <c r="C1000" s="472" t="s">
        <v>3407</v>
      </c>
      <c r="D1000" s="472">
        <v>0</v>
      </c>
    </row>
    <row r="1001" spans="1:4" x14ac:dyDescent="0.25">
      <c r="A1001" s="472" t="s">
        <v>3069</v>
      </c>
      <c r="B1001" s="472" t="s">
        <v>3421</v>
      </c>
      <c r="C1001" s="472" t="s">
        <v>3408</v>
      </c>
      <c r="D1001" s="472">
        <v>0</v>
      </c>
    </row>
    <row r="1002" spans="1:4" x14ac:dyDescent="0.25">
      <c r="A1002" s="472" t="s">
        <v>3069</v>
      </c>
      <c r="B1002" s="472" t="s">
        <v>3421</v>
      </c>
      <c r="C1002" s="472" t="s">
        <v>3620</v>
      </c>
      <c r="D1002" s="472">
        <v>0</v>
      </c>
    </row>
    <row r="1003" spans="1:4" x14ac:dyDescent="0.25">
      <c r="A1003" s="472" t="s">
        <v>3069</v>
      </c>
      <c r="B1003" s="472" t="s">
        <v>3410</v>
      </c>
      <c r="C1003" s="472" t="s">
        <v>3400</v>
      </c>
      <c r="D1003" s="472">
        <v>6.4832590784317148</v>
      </c>
    </row>
    <row r="1004" spans="1:4" x14ac:dyDescent="0.25">
      <c r="A1004" s="472" t="s">
        <v>3069</v>
      </c>
      <c r="B1004" s="472" t="s">
        <v>3410</v>
      </c>
      <c r="C1004" s="472" t="s">
        <v>3401</v>
      </c>
      <c r="D1004" s="472">
        <v>33.934484226333019</v>
      </c>
    </row>
    <row r="1005" spans="1:4" x14ac:dyDescent="0.25">
      <c r="A1005" s="472" t="s">
        <v>3069</v>
      </c>
      <c r="B1005" s="472" t="s">
        <v>3410</v>
      </c>
      <c r="C1005" s="472" t="s">
        <v>3402</v>
      </c>
      <c r="D1005" s="472">
        <v>69.286292088876849</v>
      </c>
    </row>
    <row r="1006" spans="1:4" x14ac:dyDescent="0.25">
      <c r="A1006" s="472" t="s">
        <v>3069</v>
      </c>
      <c r="B1006" s="472" t="s">
        <v>3410</v>
      </c>
      <c r="C1006" s="472" t="s">
        <v>3403</v>
      </c>
      <c r="D1006" s="472">
        <v>14.394383529284232</v>
      </c>
    </row>
    <row r="1007" spans="1:4" x14ac:dyDescent="0.25">
      <c r="A1007" s="472" t="s">
        <v>3069</v>
      </c>
      <c r="B1007" s="472" t="s">
        <v>3410</v>
      </c>
      <c r="C1007" s="472" t="s">
        <v>3404</v>
      </c>
      <c r="D1007" s="472">
        <v>4.4405979330343266</v>
      </c>
    </row>
    <row r="1008" spans="1:4" x14ac:dyDescent="0.25">
      <c r="A1008" s="472" t="s">
        <v>3069</v>
      </c>
      <c r="B1008" s="472" t="s">
        <v>3410</v>
      </c>
      <c r="C1008" s="472" t="s">
        <v>3405</v>
      </c>
      <c r="D1008" s="472">
        <v>0.94691012546051667</v>
      </c>
    </row>
    <row r="1009" spans="1:4" x14ac:dyDescent="0.25">
      <c r="A1009" s="472" t="s">
        <v>3069</v>
      </c>
      <c r="B1009" s="472" t="s">
        <v>3410</v>
      </c>
      <c r="C1009" s="472" t="s">
        <v>3406</v>
      </c>
      <c r="D1009" s="472">
        <v>0.74078384189812996</v>
      </c>
    </row>
    <row r="1010" spans="1:4" x14ac:dyDescent="0.25">
      <c r="A1010" s="472" t="s">
        <v>3069</v>
      </c>
      <c r="B1010" s="472" t="s">
        <v>3410</v>
      </c>
      <c r="C1010" s="472" t="s">
        <v>3407</v>
      </c>
      <c r="D1010" s="472">
        <v>0.70235868398532619</v>
      </c>
    </row>
    <row r="1011" spans="1:4" x14ac:dyDescent="0.25">
      <c r="A1011" s="472" t="s">
        <v>3069</v>
      </c>
      <c r="B1011" s="472" t="s">
        <v>3410</v>
      </c>
      <c r="C1011" s="472" t="s">
        <v>3408</v>
      </c>
      <c r="D1011" s="472">
        <v>0.48871324017775358</v>
      </c>
    </row>
    <row r="1012" spans="1:4" x14ac:dyDescent="0.25">
      <c r="A1012" s="472" t="s">
        <v>3069</v>
      </c>
      <c r="B1012" s="472" t="s">
        <v>3410</v>
      </c>
      <c r="C1012" s="472" t="s">
        <v>3620</v>
      </c>
      <c r="D1012" s="472">
        <v>0.61281256251814831</v>
      </c>
    </row>
    <row r="1013" spans="1:4" x14ac:dyDescent="0.25">
      <c r="A1013" s="472" t="s">
        <v>3069</v>
      </c>
      <c r="B1013" s="472" t="s">
        <v>3414</v>
      </c>
      <c r="C1013" s="472" t="s">
        <v>3400</v>
      </c>
      <c r="D1013" s="472">
        <v>7.4740391434545144</v>
      </c>
    </row>
    <row r="1014" spans="1:4" x14ac:dyDescent="0.25">
      <c r="A1014" s="472" t="s">
        <v>3069</v>
      </c>
      <c r="B1014" s="472" t="s">
        <v>3414</v>
      </c>
      <c r="C1014" s="472" t="s">
        <v>3401</v>
      </c>
      <c r="D1014" s="472">
        <v>19.187963423175106</v>
      </c>
    </row>
    <row r="1015" spans="1:4" x14ac:dyDescent="0.25">
      <c r="A1015" s="472" t="s">
        <v>3069</v>
      </c>
      <c r="B1015" s="472" t="s">
        <v>3414</v>
      </c>
      <c r="C1015" s="472" t="s">
        <v>3402</v>
      </c>
      <c r="D1015" s="472">
        <v>236.05224801087164</v>
      </c>
    </row>
    <row r="1016" spans="1:4" x14ac:dyDescent="0.25">
      <c r="A1016" s="472" t="s">
        <v>3069</v>
      </c>
      <c r="B1016" s="472" t="s">
        <v>3414</v>
      </c>
      <c r="C1016" s="472" t="s">
        <v>3403</v>
      </c>
      <c r="D1016" s="472">
        <v>198.239846766749</v>
      </c>
    </row>
    <row r="1017" spans="1:4" x14ac:dyDescent="0.25">
      <c r="A1017" s="472" t="s">
        <v>3069</v>
      </c>
      <c r="B1017" s="472" t="s">
        <v>3414</v>
      </c>
      <c r="C1017" s="472" t="s">
        <v>3404</v>
      </c>
      <c r="D1017" s="472">
        <v>94.446756007504533</v>
      </c>
    </row>
    <row r="1018" spans="1:4" x14ac:dyDescent="0.25">
      <c r="A1018" s="472" t="s">
        <v>3069</v>
      </c>
      <c r="B1018" s="472" t="s">
        <v>3414</v>
      </c>
      <c r="C1018" s="472" t="s">
        <v>3405</v>
      </c>
      <c r="D1018" s="472">
        <v>13.101542963239414</v>
      </c>
    </row>
    <row r="1019" spans="1:4" x14ac:dyDescent="0.25">
      <c r="A1019" s="472" t="s">
        <v>3069</v>
      </c>
      <c r="B1019" s="472" t="s">
        <v>3414</v>
      </c>
      <c r="C1019" s="472" t="s">
        <v>3406</v>
      </c>
      <c r="D1019" s="472">
        <v>5.9211015329970937</v>
      </c>
    </row>
    <row r="1020" spans="1:4" x14ac:dyDescent="0.25">
      <c r="A1020" s="472" t="s">
        <v>3069</v>
      </c>
      <c r="B1020" s="472" t="s">
        <v>3414</v>
      </c>
      <c r="C1020" s="472" t="s">
        <v>3407</v>
      </c>
      <c r="D1020" s="472">
        <v>3.6103946605803872</v>
      </c>
    </row>
    <row r="1021" spans="1:4" x14ac:dyDescent="0.25">
      <c r="A1021" s="472" t="s">
        <v>3069</v>
      </c>
      <c r="B1021" s="472" t="s">
        <v>3414</v>
      </c>
      <c r="C1021" s="472" t="s">
        <v>3408</v>
      </c>
      <c r="D1021" s="472">
        <v>1.2317557383297058</v>
      </c>
    </row>
    <row r="1022" spans="1:4" x14ac:dyDescent="0.25">
      <c r="A1022" s="472" t="s">
        <v>3069</v>
      </c>
      <c r="B1022" s="472" t="s">
        <v>3414</v>
      </c>
      <c r="C1022" s="472" t="s">
        <v>3620</v>
      </c>
      <c r="D1022" s="472">
        <v>0.10330027309843953</v>
      </c>
    </row>
    <row r="1023" spans="1:4" x14ac:dyDescent="0.25">
      <c r="A1023" s="472" t="s">
        <v>3069</v>
      </c>
      <c r="B1023" s="472" t="s">
        <v>3419</v>
      </c>
      <c r="C1023" s="472" t="s">
        <v>3400</v>
      </c>
      <c r="D1023" s="472">
        <v>32.803409972368435</v>
      </c>
    </row>
    <row r="1024" spans="1:4" x14ac:dyDescent="0.25">
      <c r="A1024" s="472" t="s">
        <v>3069</v>
      </c>
      <c r="B1024" s="472" t="s">
        <v>3419</v>
      </c>
      <c r="C1024" s="472" t="s">
        <v>3401</v>
      </c>
      <c r="D1024" s="472">
        <v>146.25014627530913</v>
      </c>
    </row>
    <row r="1025" spans="1:4" x14ac:dyDescent="0.25">
      <c r="A1025" s="472" t="s">
        <v>3069</v>
      </c>
      <c r="B1025" s="472" t="s">
        <v>3419</v>
      </c>
      <c r="C1025" s="472" t="s">
        <v>3402</v>
      </c>
      <c r="D1025" s="472">
        <v>218.82188529159939</v>
      </c>
    </row>
    <row r="1026" spans="1:4" x14ac:dyDescent="0.25">
      <c r="A1026" s="472" t="s">
        <v>3069</v>
      </c>
      <c r="B1026" s="472" t="s">
        <v>3419</v>
      </c>
      <c r="C1026" s="472" t="s">
        <v>3403</v>
      </c>
      <c r="D1026" s="472">
        <v>58.271266514300763</v>
      </c>
    </row>
    <row r="1027" spans="1:4" x14ac:dyDescent="0.25">
      <c r="A1027" s="472" t="s">
        <v>3069</v>
      </c>
      <c r="B1027" s="472" t="s">
        <v>3419</v>
      </c>
      <c r="C1027" s="472" t="s">
        <v>3404</v>
      </c>
      <c r="D1027" s="472">
        <v>38.605522690058976</v>
      </c>
    </row>
    <row r="1028" spans="1:4" x14ac:dyDescent="0.25">
      <c r="A1028" s="472" t="s">
        <v>3069</v>
      </c>
      <c r="B1028" s="472" t="s">
        <v>3419</v>
      </c>
      <c r="C1028" s="472" t="s">
        <v>3405</v>
      </c>
      <c r="D1028" s="472">
        <v>17.925209584432839</v>
      </c>
    </row>
    <row r="1029" spans="1:4" x14ac:dyDescent="0.25">
      <c r="A1029" s="472" t="s">
        <v>3069</v>
      </c>
      <c r="B1029" s="472" t="s">
        <v>3419</v>
      </c>
      <c r="C1029" s="472" t="s">
        <v>3406</v>
      </c>
      <c r="D1029" s="472">
        <v>17.925209584432839</v>
      </c>
    </row>
    <row r="1030" spans="1:4" x14ac:dyDescent="0.25">
      <c r="A1030" s="472" t="s">
        <v>3069</v>
      </c>
      <c r="B1030" s="472" t="s">
        <v>3419</v>
      </c>
      <c r="C1030" s="472" t="s">
        <v>3407</v>
      </c>
      <c r="D1030" s="472">
        <v>17.925209584432839</v>
      </c>
    </row>
    <row r="1031" spans="1:4" x14ac:dyDescent="0.25">
      <c r="A1031" s="472" t="s">
        <v>3069</v>
      </c>
      <c r="B1031" s="472" t="s">
        <v>3419</v>
      </c>
      <c r="C1031" s="472" t="s">
        <v>3408</v>
      </c>
      <c r="D1031" s="472">
        <v>17.925209584432839</v>
      </c>
    </row>
    <row r="1032" spans="1:4" x14ac:dyDescent="0.25">
      <c r="A1032" s="472" t="s">
        <v>3069</v>
      </c>
      <c r="B1032" s="472" t="s">
        <v>3419</v>
      </c>
      <c r="C1032" s="472" t="s">
        <v>3620</v>
      </c>
      <c r="D1032" s="472">
        <v>11.400642208631989</v>
      </c>
    </row>
    <row r="1033" spans="1:4" x14ac:dyDescent="0.25">
      <c r="A1033" s="472" t="s">
        <v>3069</v>
      </c>
      <c r="B1033" s="472" t="s">
        <v>3412</v>
      </c>
      <c r="C1033" s="472" t="s">
        <v>3400</v>
      </c>
      <c r="D1033" s="472">
        <v>4.81166581</v>
      </c>
    </row>
    <row r="1034" spans="1:4" x14ac:dyDescent="0.25">
      <c r="A1034" s="472" t="s">
        <v>3069</v>
      </c>
      <c r="B1034" s="472" t="s">
        <v>3412</v>
      </c>
      <c r="C1034" s="472" t="s">
        <v>3401</v>
      </c>
      <c r="D1034" s="472">
        <v>3.8784153899999994</v>
      </c>
    </row>
    <row r="1035" spans="1:4" x14ac:dyDescent="0.25">
      <c r="A1035" s="472" t="s">
        <v>3069</v>
      </c>
      <c r="B1035" s="472" t="s">
        <v>3412</v>
      </c>
      <c r="C1035" s="472" t="s">
        <v>3402</v>
      </c>
      <c r="D1035" s="472">
        <v>13.036921128184879</v>
      </c>
    </row>
    <row r="1036" spans="1:4" x14ac:dyDescent="0.25">
      <c r="A1036" s="472" t="s">
        <v>3069</v>
      </c>
      <c r="B1036" s="472" t="s">
        <v>3412</v>
      </c>
      <c r="C1036" s="472" t="s">
        <v>3403</v>
      </c>
      <c r="D1036" s="472">
        <v>9.4088692679964439</v>
      </c>
    </row>
    <row r="1037" spans="1:4" x14ac:dyDescent="0.25">
      <c r="A1037" s="472" t="s">
        <v>3069</v>
      </c>
      <c r="B1037" s="472" t="s">
        <v>3412</v>
      </c>
      <c r="C1037" s="472" t="s">
        <v>3404</v>
      </c>
      <c r="D1037" s="472">
        <v>4.6515833818679214E-2</v>
      </c>
    </row>
    <row r="1038" spans="1:4" x14ac:dyDescent="0.25">
      <c r="A1038" s="472" t="s">
        <v>3069</v>
      </c>
      <c r="B1038" s="472" t="s">
        <v>3412</v>
      </c>
      <c r="C1038" s="472" t="s">
        <v>3405</v>
      </c>
      <c r="D1038" s="472">
        <v>0</v>
      </c>
    </row>
    <row r="1039" spans="1:4" x14ac:dyDescent="0.25">
      <c r="A1039" s="472" t="s">
        <v>3069</v>
      </c>
      <c r="B1039" s="472" t="s">
        <v>3412</v>
      </c>
      <c r="C1039" s="472" t="s">
        <v>3406</v>
      </c>
      <c r="D1039" s="472">
        <v>0</v>
      </c>
    </row>
    <row r="1040" spans="1:4" x14ac:dyDescent="0.25">
      <c r="A1040" s="472" t="s">
        <v>3069</v>
      </c>
      <c r="B1040" s="472" t="s">
        <v>3412</v>
      </c>
      <c r="C1040" s="472" t="s">
        <v>3407</v>
      </c>
      <c r="D1040" s="472">
        <v>0</v>
      </c>
    </row>
    <row r="1041" spans="1:4" x14ac:dyDescent="0.25">
      <c r="A1041" s="472" t="s">
        <v>3069</v>
      </c>
      <c r="B1041" s="472" t="s">
        <v>3412</v>
      </c>
      <c r="C1041" s="472" t="s">
        <v>3408</v>
      </c>
      <c r="D1041" s="472">
        <v>0</v>
      </c>
    </row>
    <row r="1042" spans="1:4" x14ac:dyDescent="0.25">
      <c r="A1042" s="472" t="s">
        <v>3069</v>
      </c>
      <c r="B1042" s="472" t="s">
        <v>3412</v>
      </c>
      <c r="C1042" s="472" t="s">
        <v>3620</v>
      </c>
      <c r="D1042" s="472">
        <v>0</v>
      </c>
    </row>
    <row r="1043" spans="1:4" x14ac:dyDescent="0.25">
      <c r="A1043" s="472" t="s">
        <v>3070</v>
      </c>
      <c r="B1043" s="472" t="s">
        <v>3417</v>
      </c>
      <c r="C1043" s="472" t="s">
        <v>3400</v>
      </c>
      <c r="D1043" s="472">
        <v>2.2095266784200116</v>
      </c>
    </row>
    <row r="1044" spans="1:4" x14ac:dyDescent="0.25">
      <c r="A1044" s="472" t="s">
        <v>3070</v>
      </c>
      <c r="B1044" s="472" t="s">
        <v>3417</v>
      </c>
      <c r="C1044" s="472" t="s">
        <v>3401</v>
      </c>
      <c r="D1044" s="472">
        <v>1.8585891579989001E-2</v>
      </c>
    </row>
    <row r="1045" spans="1:4" x14ac:dyDescent="0.25">
      <c r="A1045" s="472" t="s">
        <v>3070</v>
      </c>
      <c r="B1045" s="472" t="s">
        <v>3417</v>
      </c>
      <c r="C1045" s="472" t="s">
        <v>3402</v>
      </c>
      <c r="D1045" s="472">
        <v>0</v>
      </c>
    </row>
    <row r="1046" spans="1:4" x14ac:dyDescent="0.25">
      <c r="A1046" s="472" t="s">
        <v>3070</v>
      </c>
      <c r="B1046" s="472" t="s">
        <v>3417</v>
      </c>
      <c r="C1046" s="472" t="s">
        <v>3403</v>
      </c>
      <c r="D1046" s="472">
        <v>0</v>
      </c>
    </row>
    <row r="1047" spans="1:4" x14ac:dyDescent="0.25">
      <c r="A1047" s="472" t="s">
        <v>3070</v>
      </c>
      <c r="B1047" s="472" t="s">
        <v>3417</v>
      </c>
      <c r="C1047" s="472" t="s">
        <v>3404</v>
      </c>
      <c r="D1047" s="472">
        <v>0</v>
      </c>
    </row>
    <row r="1048" spans="1:4" x14ac:dyDescent="0.25">
      <c r="A1048" s="472" t="s">
        <v>3070</v>
      </c>
      <c r="B1048" s="472" t="s">
        <v>3417</v>
      </c>
      <c r="C1048" s="472" t="s">
        <v>3405</v>
      </c>
      <c r="D1048" s="472">
        <v>0</v>
      </c>
    </row>
    <row r="1049" spans="1:4" x14ac:dyDescent="0.25">
      <c r="A1049" s="472" t="s">
        <v>3070</v>
      </c>
      <c r="B1049" s="472" t="s">
        <v>3417</v>
      </c>
      <c r="C1049" s="472" t="s">
        <v>3406</v>
      </c>
      <c r="D1049" s="472">
        <v>0</v>
      </c>
    </row>
    <row r="1050" spans="1:4" x14ac:dyDescent="0.25">
      <c r="A1050" s="472" t="s">
        <v>3070</v>
      </c>
      <c r="B1050" s="472" t="s">
        <v>3417</v>
      </c>
      <c r="C1050" s="472" t="s">
        <v>3407</v>
      </c>
      <c r="D1050" s="472">
        <v>0</v>
      </c>
    </row>
    <row r="1051" spans="1:4" x14ac:dyDescent="0.25">
      <c r="A1051" s="472" t="s">
        <v>3070</v>
      </c>
      <c r="B1051" s="472" t="s">
        <v>3417</v>
      </c>
      <c r="C1051" s="472" t="s">
        <v>3408</v>
      </c>
      <c r="D1051" s="472">
        <v>0</v>
      </c>
    </row>
    <row r="1052" spans="1:4" x14ac:dyDescent="0.25">
      <c r="A1052" s="472" t="s">
        <v>3070</v>
      </c>
      <c r="B1052" s="472" t="s">
        <v>3417</v>
      </c>
      <c r="C1052" s="472" t="s">
        <v>3620</v>
      </c>
      <c r="D1052" s="472">
        <v>0</v>
      </c>
    </row>
    <row r="1053" spans="1:4" x14ac:dyDescent="0.25">
      <c r="A1053" s="472" t="s">
        <v>3070</v>
      </c>
      <c r="B1053" s="472" t="s">
        <v>3413</v>
      </c>
      <c r="C1053" s="472" t="s">
        <v>3400</v>
      </c>
      <c r="D1053" s="472">
        <v>1312.5113734316399</v>
      </c>
    </row>
    <row r="1054" spans="1:4" x14ac:dyDescent="0.25">
      <c r="A1054" s="472" t="s">
        <v>3070</v>
      </c>
      <c r="B1054" s="472" t="s">
        <v>3413</v>
      </c>
      <c r="C1054" s="472" t="s">
        <v>3401</v>
      </c>
      <c r="D1054" s="472">
        <v>333.77357900191038</v>
      </c>
    </row>
    <row r="1055" spans="1:4" x14ac:dyDescent="0.25">
      <c r="A1055" s="472" t="s">
        <v>3070</v>
      </c>
      <c r="B1055" s="472" t="s">
        <v>3413</v>
      </c>
      <c r="C1055" s="472" t="s">
        <v>3402</v>
      </c>
      <c r="D1055" s="472">
        <v>38.869223861389955</v>
      </c>
    </row>
    <row r="1056" spans="1:4" x14ac:dyDescent="0.25">
      <c r="A1056" s="472" t="s">
        <v>3070</v>
      </c>
      <c r="B1056" s="472" t="s">
        <v>3413</v>
      </c>
      <c r="C1056" s="472" t="s">
        <v>3403</v>
      </c>
      <c r="D1056" s="472">
        <v>2.2689385937901605</v>
      </c>
    </row>
    <row r="1057" spans="1:4" x14ac:dyDescent="0.25">
      <c r="A1057" s="472" t="s">
        <v>3070</v>
      </c>
      <c r="B1057" s="472" t="s">
        <v>3413</v>
      </c>
      <c r="C1057" s="472" t="s">
        <v>3404</v>
      </c>
      <c r="D1057" s="472">
        <v>1.7700134069503832</v>
      </c>
    </row>
    <row r="1058" spans="1:4" x14ac:dyDescent="0.25">
      <c r="A1058" s="472" t="s">
        <v>3070</v>
      </c>
      <c r="B1058" s="472" t="s">
        <v>3413</v>
      </c>
      <c r="C1058" s="472" t="s">
        <v>3405</v>
      </c>
      <c r="D1058" s="472">
        <v>0.88500670347519161</v>
      </c>
    </row>
    <row r="1059" spans="1:4" x14ac:dyDescent="0.25">
      <c r="A1059" s="472" t="s">
        <v>3070</v>
      </c>
      <c r="B1059" s="472" t="s">
        <v>3413</v>
      </c>
      <c r="C1059" s="472" t="s">
        <v>3406</v>
      </c>
      <c r="D1059" s="472">
        <v>0.57393696084250134</v>
      </c>
    </row>
    <row r="1060" spans="1:4" x14ac:dyDescent="0.25">
      <c r="A1060" s="472" t="s">
        <v>3070</v>
      </c>
      <c r="B1060" s="472" t="s">
        <v>3413</v>
      </c>
      <c r="C1060" s="472" t="s">
        <v>3407</v>
      </c>
      <c r="D1060" s="472">
        <v>0</v>
      </c>
    </row>
    <row r="1061" spans="1:4" x14ac:dyDescent="0.25">
      <c r="A1061" s="472" t="s">
        <v>3070</v>
      </c>
      <c r="B1061" s="472" t="s">
        <v>3413</v>
      </c>
      <c r="C1061" s="472" t="s">
        <v>3408</v>
      </c>
      <c r="D1061" s="472">
        <v>0</v>
      </c>
    </row>
    <row r="1062" spans="1:4" x14ac:dyDescent="0.25">
      <c r="A1062" s="472" t="s">
        <v>3070</v>
      </c>
      <c r="B1062" s="472" t="s">
        <v>3413</v>
      </c>
      <c r="C1062" s="472" t="s">
        <v>3620</v>
      </c>
      <c r="D1062" s="472">
        <v>0</v>
      </c>
    </row>
    <row r="1063" spans="1:4" x14ac:dyDescent="0.25">
      <c r="A1063" s="472" t="s">
        <v>3070</v>
      </c>
      <c r="B1063" s="472" t="s">
        <v>3411</v>
      </c>
      <c r="C1063" s="472" t="s">
        <v>3400</v>
      </c>
      <c r="D1063" s="472">
        <v>57.021712320186928</v>
      </c>
    </row>
    <row r="1064" spans="1:4" x14ac:dyDescent="0.25">
      <c r="A1064" s="472" t="s">
        <v>3070</v>
      </c>
      <c r="B1064" s="472" t="s">
        <v>3411</v>
      </c>
      <c r="C1064" s="472" t="s">
        <v>3401</v>
      </c>
      <c r="D1064" s="472">
        <v>5.6318232283434995</v>
      </c>
    </row>
    <row r="1065" spans="1:4" x14ac:dyDescent="0.25">
      <c r="A1065" s="472" t="s">
        <v>3070</v>
      </c>
      <c r="B1065" s="472" t="s">
        <v>3411</v>
      </c>
      <c r="C1065" s="472" t="s">
        <v>3402</v>
      </c>
      <c r="D1065" s="472">
        <v>0.13951471146957051</v>
      </c>
    </row>
    <row r="1066" spans="1:4" x14ac:dyDescent="0.25">
      <c r="A1066" s="472" t="s">
        <v>3070</v>
      </c>
      <c r="B1066" s="472" t="s">
        <v>3411</v>
      </c>
      <c r="C1066" s="472" t="s">
        <v>3403</v>
      </c>
      <c r="D1066" s="472">
        <v>0</v>
      </c>
    </row>
    <row r="1067" spans="1:4" x14ac:dyDescent="0.25">
      <c r="A1067" s="472" t="s">
        <v>3070</v>
      </c>
      <c r="B1067" s="472" t="s">
        <v>3411</v>
      </c>
      <c r="C1067" s="472" t="s">
        <v>3404</v>
      </c>
      <c r="D1067" s="472">
        <v>0</v>
      </c>
    </row>
    <row r="1068" spans="1:4" x14ac:dyDescent="0.25">
      <c r="A1068" s="472" t="s">
        <v>3070</v>
      </c>
      <c r="B1068" s="472" t="s">
        <v>3411</v>
      </c>
      <c r="C1068" s="472" t="s">
        <v>3405</v>
      </c>
      <c r="D1068" s="472">
        <v>0</v>
      </c>
    </row>
    <row r="1069" spans="1:4" x14ac:dyDescent="0.25">
      <c r="A1069" s="472" t="s">
        <v>3070</v>
      </c>
      <c r="B1069" s="472" t="s">
        <v>3411</v>
      </c>
      <c r="C1069" s="472" t="s">
        <v>3406</v>
      </c>
      <c r="D1069" s="472">
        <v>0</v>
      </c>
    </row>
    <row r="1070" spans="1:4" x14ac:dyDescent="0.25">
      <c r="A1070" s="472" t="s">
        <v>3070</v>
      </c>
      <c r="B1070" s="472" t="s">
        <v>3411</v>
      </c>
      <c r="C1070" s="472" t="s">
        <v>3407</v>
      </c>
      <c r="D1070" s="472">
        <v>0</v>
      </c>
    </row>
    <row r="1071" spans="1:4" x14ac:dyDescent="0.25">
      <c r="A1071" s="472" t="s">
        <v>3070</v>
      </c>
      <c r="B1071" s="472" t="s">
        <v>3411</v>
      </c>
      <c r="C1071" s="472" t="s">
        <v>3408</v>
      </c>
      <c r="D1071" s="472">
        <v>0</v>
      </c>
    </row>
    <row r="1072" spans="1:4" x14ac:dyDescent="0.25">
      <c r="A1072" s="472" t="s">
        <v>3070</v>
      </c>
      <c r="B1072" s="472" t="s">
        <v>3411</v>
      </c>
      <c r="C1072" s="472" t="s">
        <v>3620</v>
      </c>
      <c r="D1072" s="472">
        <v>0</v>
      </c>
    </row>
    <row r="1073" spans="1:4" x14ac:dyDescent="0.25">
      <c r="A1073" s="472" t="s">
        <v>3070</v>
      </c>
      <c r="B1073" s="472" t="s">
        <v>3415</v>
      </c>
      <c r="C1073" s="472" t="s">
        <v>3400</v>
      </c>
      <c r="D1073" s="472">
        <v>13.428406336854406</v>
      </c>
    </row>
    <row r="1074" spans="1:4" x14ac:dyDescent="0.25">
      <c r="A1074" s="472" t="s">
        <v>3070</v>
      </c>
      <c r="B1074" s="472" t="s">
        <v>3415</v>
      </c>
      <c r="C1074" s="472" t="s">
        <v>3401</v>
      </c>
      <c r="D1074" s="472">
        <v>2.3979263131455935</v>
      </c>
    </row>
    <row r="1075" spans="1:4" x14ac:dyDescent="0.25">
      <c r="A1075" s="472" t="s">
        <v>3070</v>
      </c>
      <c r="B1075" s="472" t="s">
        <v>3415</v>
      </c>
      <c r="C1075" s="472" t="s">
        <v>3402</v>
      </c>
      <c r="D1075" s="472">
        <v>0</v>
      </c>
    </row>
    <row r="1076" spans="1:4" x14ac:dyDescent="0.25">
      <c r="A1076" s="472" t="s">
        <v>3070</v>
      </c>
      <c r="B1076" s="472" t="s">
        <v>3415</v>
      </c>
      <c r="C1076" s="472" t="s">
        <v>3403</v>
      </c>
      <c r="D1076" s="472">
        <v>0</v>
      </c>
    </row>
    <row r="1077" spans="1:4" x14ac:dyDescent="0.25">
      <c r="A1077" s="472" t="s">
        <v>3070</v>
      </c>
      <c r="B1077" s="472" t="s">
        <v>3415</v>
      </c>
      <c r="C1077" s="472" t="s">
        <v>3404</v>
      </c>
      <c r="D1077" s="472">
        <v>0</v>
      </c>
    </row>
    <row r="1078" spans="1:4" x14ac:dyDescent="0.25">
      <c r="A1078" s="472" t="s">
        <v>3070</v>
      </c>
      <c r="B1078" s="472" t="s">
        <v>3415</v>
      </c>
      <c r="C1078" s="472" t="s">
        <v>3405</v>
      </c>
      <c r="D1078" s="472">
        <v>0</v>
      </c>
    </row>
    <row r="1079" spans="1:4" x14ac:dyDescent="0.25">
      <c r="A1079" s="472" t="s">
        <v>3070</v>
      </c>
      <c r="B1079" s="472" t="s">
        <v>3415</v>
      </c>
      <c r="C1079" s="472" t="s">
        <v>3406</v>
      </c>
      <c r="D1079" s="472">
        <v>0</v>
      </c>
    </row>
    <row r="1080" spans="1:4" x14ac:dyDescent="0.25">
      <c r="A1080" s="472" t="s">
        <v>3070</v>
      </c>
      <c r="B1080" s="472" t="s">
        <v>3415</v>
      </c>
      <c r="C1080" s="472" t="s">
        <v>3407</v>
      </c>
      <c r="D1080" s="472">
        <v>0</v>
      </c>
    </row>
    <row r="1081" spans="1:4" x14ac:dyDescent="0.25">
      <c r="A1081" s="472" t="s">
        <v>3070</v>
      </c>
      <c r="B1081" s="472" t="s">
        <v>3415</v>
      </c>
      <c r="C1081" s="472" t="s">
        <v>3408</v>
      </c>
      <c r="D1081" s="472">
        <v>0</v>
      </c>
    </row>
    <row r="1082" spans="1:4" x14ac:dyDescent="0.25">
      <c r="A1082" s="472" t="s">
        <v>3070</v>
      </c>
      <c r="B1082" s="472" t="s">
        <v>3415</v>
      </c>
      <c r="C1082" s="472" t="s">
        <v>3620</v>
      </c>
      <c r="D1082" s="472">
        <v>0</v>
      </c>
    </row>
    <row r="1083" spans="1:4" x14ac:dyDescent="0.25">
      <c r="A1083" s="472" t="s">
        <v>3070</v>
      </c>
      <c r="B1083" s="472" t="s">
        <v>3416</v>
      </c>
      <c r="C1083" s="472" t="s">
        <v>3400</v>
      </c>
      <c r="D1083" s="472">
        <v>98.625545827625359</v>
      </c>
    </row>
    <row r="1084" spans="1:4" x14ac:dyDescent="0.25">
      <c r="A1084" s="472" t="s">
        <v>3070</v>
      </c>
      <c r="B1084" s="472" t="s">
        <v>3416</v>
      </c>
      <c r="C1084" s="472" t="s">
        <v>3401</v>
      </c>
      <c r="D1084" s="472">
        <v>84.012704316436569</v>
      </c>
    </row>
    <row r="1085" spans="1:4" x14ac:dyDescent="0.25">
      <c r="A1085" s="472" t="s">
        <v>3070</v>
      </c>
      <c r="B1085" s="472" t="s">
        <v>3416</v>
      </c>
      <c r="C1085" s="472" t="s">
        <v>3402</v>
      </c>
      <c r="D1085" s="472">
        <v>65.467925427179608</v>
      </c>
    </row>
    <row r="1086" spans="1:4" x14ac:dyDescent="0.25">
      <c r="A1086" s="472" t="s">
        <v>3070</v>
      </c>
      <c r="B1086" s="472" t="s">
        <v>3416</v>
      </c>
      <c r="C1086" s="472" t="s">
        <v>3403</v>
      </c>
      <c r="D1086" s="472">
        <v>0.14132445962187859</v>
      </c>
    </row>
    <row r="1087" spans="1:4" x14ac:dyDescent="0.25">
      <c r="A1087" s="472" t="s">
        <v>3070</v>
      </c>
      <c r="B1087" s="472" t="s">
        <v>3416</v>
      </c>
      <c r="C1087" s="472" t="s">
        <v>3404</v>
      </c>
      <c r="D1087" s="472">
        <v>0.13969838298049175</v>
      </c>
    </row>
    <row r="1088" spans="1:4" x14ac:dyDescent="0.25">
      <c r="A1088" s="472" t="s">
        <v>3070</v>
      </c>
      <c r="B1088" s="472" t="s">
        <v>3416</v>
      </c>
      <c r="C1088" s="472" t="s">
        <v>3405</v>
      </c>
      <c r="D1088" s="472">
        <v>6.9849191490245877E-2</v>
      </c>
    </row>
    <row r="1089" spans="1:4" x14ac:dyDescent="0.25">
      <c r="A1089" s="472" t="s">
        <v>3070</v>
      </c>
      <c r="B1089" s="472" t="s">
        <v>3416</v>
      </c>
      <c r="C1089" s="472" t="s">
        <v>3406</v>
      </c>
      <c r="D1089" s="472">
        <v>6.9849191490245877E-2</v>
      </c>
    </row>
    <row r="1090" spans="1:4" x14ac:dyDescent="0.25">
      <c r="A1090" s="472" t="s">
        <v>3070</v>
      </c>
      <c r="B1090" s="472" t="s">
        <v>3416</v>
      </c>
      <c r="C1090" s="472" t="s">
        <v>3407</v>
      </c>
      <c r="D1090" s="472">
        <v>4.8748223175574236E-2</v>
      </c>
    </row>
    <row r="1091" spans="1:4" x14ac:dyDescent="0.25">
      <c r="A1091" s="472" t="s">
        <v>3070</v>
      </c>
      <c r="B1091" s="472" t="s">
        <v>3416</v>
      </c>
      <c r="C1091" s="472" t="s">
        <v>3408</v>
      </c>
      <c r="D1091" s="472">
        <v>0</v>
      </c>
    </row>
    <row r="1092" spans="1:4" x14ac:dyDescent="0.25">
      <c r="A1092" s="472" t="s">
        <v>3070</v>
      </c>
      <c r="B1092" s="472" t="s">
        <v>3416</v>
      </c>
      <c r="C1092" s="472" t="s">
        <v>3620</v>
      </c>
      <c r="D1092" s="472">
        <v>0</v>
      </c>
    </row>
    <row r="1093" spans="1:4" x14ac:dyDescent="0.25">
      <c r="A1093" s="472" t="s">
        <v>3070</v>
      </c>
      <c r="B1093" s="472" t="s">
        <v>3421</v>
      </c>
      <c r="C1093" s="472" t="s">
        <v>3400</v>
      </c>
      <c r="D1093" s="472">
        <v>0.21011389000000003</v>
      </c>
    </row>
    <row r="1094" spans="1:4" x14ac:dyDescent="0.25">
      <c r="A1094" s="472" t="s">
        <v>3070</v>
      </c>
      <c r="B1094" s="472" t="s">
        <v>3421</v>
      </c>
      <c r="C1094" s="472" t="s">
        <v>3401</v>
      </c>
      <c r="D1094" s="472">
        <v>0</v>
      </c>
    </row>
    <row r="1095" spans="1:4" x14ac:dyDescent="0.25">
      <c r="A1095" s="472" t="s">
        <v>3070</v>
      </c>
      <c r="B1095" s="472" t="s">
        <v>3421</v>
      </c>
      <c r="C1095" s="472" t="s">
        <v>3402</v>
      </c>
      <c r="D1095" s="472">
        <v>0</v>
      </c>
    </row>
    <row r="1096" spans="1:4" x14ac:dyDescent="0.25">
      <c r="A1096" s="472" t="s">
        <v>3070</v>
      </c>
      <c r="B1096" s="472" t="s">
        <v>3421</v>
      </c>
      <c r="C1096" s="472" t="s">
        <v>3403</v>
      </c>
      <c r="D1096" s="472">
        <v>0</v>
      </c>
    </row>
    <row r="1097" spans="1:4" x14ac:dyDescent="0.25">
      <c r="A1097" s="472" t="s">
        <v>3070</v>
      </c>
      <c r="B1097" s="472" t="s">
        <v>3421</v>
      </c>
      <c r="C1097" s="472" t="s">
        <v>3404</v>
      </c>
      <c r="D1097" s="472">
        <v>0</v>
      </c>
    </row>
    <row r="1098" spans="1:4" x14ac:dyDescent="0.25">
      <c r="A1098" s="472" t="s">
        <v>3070</v>
      </c>
      <c r="B1098" s="472" t="s">
        <v>3421</v>
      </c>
      <c r="C1098" s="472" t="s">
        <v>3405</v>
      </c>
      <c r="D1098" s="472">
        <v>0</v>
      </c>
    </row>
    <row r="1099" spans="1:4" x14ac:dyDescent="0.25">
      <c r="A1099" s="472" t="s">
        <v>3070</v>
      </c>
      <c r="B1099" s="472" t="s">
        <v>3421</v>
      </c>
      <c r="C1099" s="472" t="s">
        <v>3406</v>
      </c>
      <c r="D1099" s="472">
        <v>0</v>
      </c>
    </row>
    <row r="1100" spans="1:4" x14ac:dyDescent="0.25">
      <c r="A1100" s="472" t="s">
        <v>3070</v>
      </c>
      <c r="B1100" s="472" t="s">
        <v>3421</v>
      </c>
      <c r="C1100" s="472" t="s">
        <v>3407</v>
      </c>
      <c r="D1100" s="472">
        <v>0</v>
      </c>
    </row>
    <row r="1101" spans="1:4" x14ac:dyDescent="0.25">
      <c r="A1101" s="472" t="s">
        <v>3070</v>
      </c>
      <c r="B1101" s="472" t="s">
        <v>3421</v>
      </c>
      <c r="C1101" s="472" t="s">
        <v>3408</v>
      </c>
      <c r="D1101" s="472">
        <v>0</v>
      </c>
    </row>
    <row r="1102" spans="1:4" x14ac:dyDescent="0.25">
      <c r="A1102" s="472" t="s">
        <v>3070</v>
      </c>
      <c r="B1102" s="472" t="s">
        <v>3421</v>
      </c>
      <c r="C1102" s="472" t="s">
        <v>3620</v>
      </c>
      <c r="D1102" s="472">
        <v>0</v>
      </c>
    </row>
    <row r="1103" spans="1:4" x14ac:dyDescent="0.25">
      <c r="A1103" s="472" t="s">
        <v>3070</v>
      </c>
      <c r="B1103" s="472" t="s">
        <v>3410</v>
      </c>
      <c r="C1103" s="472" t="s">
        <v>3400</v>
      </c>
      <c r="D1103" s="472">
        <v>1396.528673813692</v>
      </c>
    </row>
    <row r="1104" spans="1:4" x14ac:dyDescent="0.25">
      <c r="A1104" s="472" t="s">
        <v>3070</v>
      </c>
      <c r="B1104" s="472" t="s">
        <v>3410</v>
      </c>
      <c r="C1104" s="472" t="s">
        <v>3401</v>
      </c>
      <c r="D1104" s="472">
        <v>341.45729656933946</v>
      </c>
    </row>
    <row r="1105" spans="1:4" x14ac:dyDescent="0.25">
      <c r="A1105" s="472" t="s">
        <v>3070</v>
      </c>
      <c r="B1105" s="472" t="s">
        <v>3410</v>
      </c>
      <c r="C1105" s="472" t="s">
        <v>3402</v>
      </c>
      <c r="D1105" s="472">
        <v>26.296809413020576</v>
      </c>
    </row>
    <row r="1106" spans="1:4" x14ac:dyDescent="0.25">
      <c r="A1106" s="472" t="s">
        <v>3070</v>
      </c>
      <c r="B1106" s="472" t="s">
        <v>3410</v>
      </c>
      <c r="C1106" s="472" t="s">
        <v>3403</v>
      </c>
      <c r="D1106" s="472">
        <v>1.9992025419081876</v>
      </c>
    </row>
    <row r="1107" spans="1:4" x14ac:dyDescent="0.25">
      <c r="A1107" s="472" t="s">
        <v>3070</v>
      </c>
      <c r="B1107" s="472" t="s">
        <v>3410</v>
      </c>
      <c r="C1107" s="472" t="s">
        <v>3404</v>
      </c>
      <c r="D1107" s="472">
        <v>0.73301756562558951</v>
      </c>
    </row>
    <row r="1108" spans="1:4" x14ac:dyDescent="0.25">
      <c r="A1108" s="472" t="s">
        <v>3070</v>
      </c>
      <c r="B1108" s="472" t="s">
        <v>3410</v>
      </c>
      <c r="C1108" s="472" t="s">
        <v>3405</v>
      </c>
      <c r="D1108" s="472">
        <v>0.28779659190441692</v>
      </c>
    </row>
    <row r="1109" spans="1:4" x14ac:dyDescent="0.25">
      <c r="A1109" s="472" t="s">
        <v>3070</v>
      </c>
      <c r="B1109" s="472" t="s">
        <v>3410</v>
      </c>
      <c r="C1109" s="472" t="s">
        <v>3406</v>
      </c>
      <c r="D1109" s="472">
        <v>0.24738721759545418</v>
      </c>
    </row>
    <row r="1110" spans="1:4" x14ac:dyDescent="0.25">
      <c r="A1110" s="472" t="s">
        <v>3070</v>
      </c>
      <c r="B1110" s="472" t="s">
        <v>3410</v>
      </c>
      <c r="C1110" s="472" t="s">
        <v>3407</v>
      </c>
      <c r="D1110" s="472">
        <v>0.2251544688969791</v>
      </c>
    </row>
    <row r="1111" spans="1:4" x14ac:dyDescent="0.25">
      <c r="A1111" s="472" t="s">
        <v>3070</v>
      </c>
      <c r="B1111" s="472" t="s">
        <v>3410</v>
      </c>
      <c r="C1111" s="472" t="s">
        <v>3408</v>
      </c>
      <c r="D1111" s="472">
        <v>0.14061207552218441</v>
      </c>
    </row>
    <row r="1112" spans="1:4" x14ac:dyDescent="0.25">
      <c r="A1112" s="472" t="s">
        <v>3070</v>
      </c>
      <c r="B1112" s="472" t="s">
        <v>3410</v>
      </c>
      <c r="C1112" s="472" t="s">
        <v>3620</v>
      </c>
      <c r="D1112" s="472">
        <v>0.41733990248885516</v>
      </c>
    </row>
    <row r="1113" spans="1:4" x14ac:dyDescent="0.25">
      <c r="A1113" s="472" t="s">
        <v>3070</v>
      </c>
      <c r="B1113" s="472" t="s">
        <v>3414</v>
      </c>
      <c r="C1113" s="472" t="s">
        <v>3400</v>
      </c>
      <c r="D1113" s="472">
        <v>29.873232490654672</v>
      </c>
    </row>
    <row r="1114" spans="1:4" x14ac:dyDescent="0.25">
      <c r="A1114" s="472" t="s">
        <v>3070</v>
      </c>
      <c r="B1114" s="472" t="s">
        <v>3414</v>
      </c>
      <c r="C1114" s="472" t="s">
        <v>3401</v>
      </c>
      <c r="D1114" s="472">
        <v>18.467347894134758</v>
      </c>
    </row>
    <row r="1115" spans="1:4" x14ac:dyDescent="0.25">
      <c r="A1115" s="472" t="s">
        <v>3070</v>
      </c>
      <c r="B1115" s="472" t="s">
        <v>3414</v>
      </c>
      <c r="C1115" s="472" t="s">
        <v>3402</v>
      </c>
      <c r="D1115" s="472">
        <v>15.05914314158813</v>
      </c>
    </row>
    <row r="1116" spans="1:4" x14ac:dyDescent="0.25">
      <c r="A1116" s="472" t="s">
        <v>3070</v>
      </c>
      <c r="B1116" s="472" t="s">
        <v>3414</v>
      </c>
      <c r="C1116" s="472" t="s">
        <v>3403</v>
      </c>
      <c r="D1116" s="472">
        <v>4.4469158060629272</v>
      </c>
    </row>
    <row r="1117" spans="1:4" x14ac:dyDescent="0.25">
      <c r="A1117" s="472" t="s">
        <v>3070</v>
      </c>
      <c r="B1117" s="472" t="s">
        <v>3414</v>
      </c>
      <c r="C1117" s="472" t="s">
        <v>3404</v>
      </c>
      <c r="D1117" s="472">
        <v>4.4431616441919024</v>
      </c>
    </row>
    <row r="1118" spans="1:4" x14ac:dyDescent="0.25">
      <c r="A1118" s="472" t="s">
        <v>3070</v>
      </c>
      <c r="B1118" s="472" t="s">
        <v>3414</v>
      </c>
      <c r="C1118" s="472" t="s">
        <v>3405</v>
      </c>
      <c r="D1118" s="472">
        <v>2.2051933729145246</v>
      </c>
    </row>
    <row r="1119" spans="1:4" x14ac:dyDescent="0.25">
      <c r="A1119" s="472" t="s">
        <v>3070</v>
      </c>
      <c r="B1119" s="472" t="s">
        <v>3414</v>
      </c>
      <c r="C1119" s="472" t="s">
        <v>3406</v>
      </c>
      <c r="D1119" s="472">
        <v>1.5017126604530828</v>
      </c>
    </row>
    <row r="1120" spans="1:4" x14ac:dyDescent="0.25">
      <c r="A1120" s="472" t="s">
        <v>3070</v>
      </c>
      <c r="B1120" s="472" t="s">
        <v>3414</v>
      </c>
      <c r="C1120" s="472" t="s">
        <v>3407</v>
      </c>
      <c r="D1120" s="472">
        <v>0</v>
      </c>
    </row>
    <row r="1121" spans="1:4" x14ac:dyDescent="0.25">
      <c r="A1121" s="472" t="s">
        <v>3070</v>
      </c>
      <c r="B1121" s="472" t="s">
        <v>3414</v>
      </c>
      <c r="C1121" s="472" t="s">
        <v>3408</v>
      </c>
      <c r="D1121" s="472">
        <v>0</v>
      </c>
    </row>
    <row r="1122" spans="1:4" x14ac:dyDescent="0.25">
      <c r="A1122" s="472" t="s">
        <v>3070</v>
      </c>
      <c r="B1122" s="472" t="s">
        <v>3414</v>
      </c>
      <c r="C1122" s="472" t="s">
        <v>3620</v>
      </c>
      <c r="D1122" s="472">
        <v>0</v>
      </c>
    </row>
    <row r="1123" spans="1:4" x14ac:dyDescent="0.25">
      <c r="A1123" s="472" t="s">
        <v>3070</v>
      </c>
      <c r="B1123" s="472" t="s">
        <v>3419</v>
      </c>
      <c r="C1123" s="472" t="s">
        <v>3400</v>
      </c>
      <c r="D1123" s="472">
        <v>1120.7061073801317</v>
      </c>
    </row>
    <row r="1124" spans="1:4" x14ac:dyDescent="0.25">
      <c r="A1124" s="472" t="s">
        <v>3070</v>
      </c>
      <c r="B1124" s="472" t="s">
        <v>3419</v>
      </c>
      <c r="C1124" s="472" t="s">
        <v>3401</v>
      </c>
      <c r="D1124" s="472">
        <v>730.77564553019806</v>
      </c>
    </row>
    <row r="1125" spans="1:4" x14ac:dyDescent="0.25">
      <c r="A1125" s="472" t="s">
        <v>3070</v>
      </c>
      <c r="B1125" s="472" t="s">
        <v>3419</v>
      </c>
      <c r="C1125" s="472" t="s">
        <v>3402</v>
      </c>
      <c r="D1125" s="472">
        <v>358.87224899911809</v>
      </c>
    </row>
    <row r="1126" spans="1:4" x14ac:dyDescent="0.25">
      <c r="A1126" s="472" t="s">
        <v>3070</v>
      </c>
      <c r="B1126" s="472" t="s">
        <v>3419</v>
      </c>
      <c r="C1126" s="472" t="s">
        <v>3403</v>
      </c>
      <c r="D1126" s="472">
        <v>87.939077240943135</v>
      </c>
    </row>
    <row r="1127" spans="1:4" x14ac:dyDescent="0.25">
      <c r="A1127" s="472" t="s">
        <v>3070</v>
      </c>
      <c r="B1127" s="472" t="s">
        <v>3419</v>
      </c>
      <c r="C1127" s="472" t="s">
        <v>3404</v>
      </c>
      <c r="D1127" s="472">
        <v>54.346701887837412</v>
      </c>
    </row>
    <row r="1128" spans="1:4" x14ac:dyDescent="0.25">
      <c r="A1128" s="472" t="s">
        <v>3070</v>
      </c>
      <c r="B1128" s="472" t="s">
        <v>3419</v>
      </c>
      <c r="C1128" s="472" t="s">
        <v>3405</v>
      </c>
      <c r="D1128" s="472">
        <v>17.811698079858697</v>
      </c>
    </row>
    <row r="1129" spans="1:4" x14ac:dyDescent="0.25">
      <c r="A1129" s="472" t="s">
        <v>3070</v>
      </c>
      <c r="B1129" s="472" t="s">
        <v>3419</v>
      </c>
      <c r="C1129" s="472" t="s">
        <v>3406</v>
      </c>
      <c r="D1129" s="472">
        <v>15.830102429766111</v>
      </c>
    </row>
    <row r="1130" spans="1:4" x14ac:dyDescent="0.25">
      <c r="A1130" s="472" t="s">
        <v>3070</v>
      </c>
      <c r="B1130" s="472" t="s">
        <v>3419</v>
      </c>
      <c r="C1130" s="472" t="s">
        <v>3407</v>
      </c>
      <c r="D1130" s="472">
        <v>15.442694436554984</v>
      </c>
    </row>
    <row r="1131" spans="1:4" x14ac:dyDescent="0.25">
      <c r="A1131" s="472" t="s">
        <v>3070</v>
      </c>
      <c r="B1131" s="472" t="s">
        <v>3419</v>
      </c>
      <c r="C1131" s="472" t="s">
        <v>3408</v>
      </c>
      <c r="D1131" s="472">
        <v>13.506895484289105</v>
      </c>
    </row>
    <row r="1132" spans="1:4" x14ac:dyDescent="0.25">
      <c r="A1132" s="472" t="s">
        <v>3070</v>
      </c>
      <c r="B1132" s="472" t="s">
        <v>3419</v>
      </c>
      <c r="C1132" s="472" t="s">
        <v>3620</v>
      </c>
      <c r="D1132" s="472">
        <v>52.772545881303806</v>
      </c>
    </row>
    <row r="1133" spans="1:4" x14ac:dyDescent="0.25">
      <c r="A1133" s="472" t="s">
        <v>3070</v>
      </c>
      <c r="B1133" s="472" t="s">
        <v>3412</v>
      </c>
      <c r="C1133" s="472" t="s">
        <v>3400</v>
      </c>
      <c r="D1133" s="472">
        <v>38930.356645692074</v>
      </c>
    </row>
    <row r="1134" spans="1:4" x14ac:dyDescent="0.25">
      <c r="A1134" s="472" t="s">
        <v>3070</v>
      </c>
      <c r="B1134" s="472" t="s">
        <v>3412</v>
      </c>
      <c r="C1134" s="472" t="s">
        <v>3401</v>
      </c>
      <c r="D1134" s="472">
        <v>9720.986208505532</v>
      </c>
    </row>
    <row r="1135" spans="1:4" x14ac:dyDescent="0.25">
      <c r="A1135" s="472" t="s">
        <v>3070</v>
      </c>
      <c r="B1135" s="472" t="s">
        <v>3412</v>
      </c>
      <c r="C1135" s="472" t="s">
        <v>3402</v>
      </c>
      <c r="D1135" s="472">
        <v>5296.2398378190446</v>
      </c>
    </row>
    <row r="1136" spans="1:4" x14ac:dyDescent="0.25">
      <c r="A1136" s="472" t="s">
        <v>3070</v>
      </c>
      <c r="B1136" s="472" t="s">
        <v>3412</v>
      </c>
      <c r="C1136" s="472" t="s">
        <v>3403</v>
      </c>
      <c r="D1136" s="472">
        <v>1840.4922286381359</v>
      </c>
    </row>
    <row r="1137" spans="1:4" x14ac:dyDescent="0.25">
      <c r="A1137" s="472" t="s">
        <v>3070</v>
      </c>
      <c r="B1137" s="472" t="s">
        <v>3412</v>
      </c>
      <c r="C1137" s="472" t="s">
        <v>3404</v>
      </c>
      <c r="D1137" s="472">
        <v>1371.2887210714293</v>
      </c>
    </row>
    <row r="1138" spans="1:4" x14ac:dyDescent="0.25">
      <c r="A1138" s="472" t="s">
        <v>3070</v>
      </c>
      <c r="B1138" s="472" t="s">
        <v>3412</v>
      </c>
      <c r="C1138" s="472" t="s">
        <v>3405</v>
      </c>
      <c r="D1138" s="472">
        <v>651.08468218963276</v>
      </c>
    </row>
    <row r="1139" spans="1:4" x14ac:dyDescent="0.25">
      <c r="A1139" s="472" t="s">
        <v>3070</v>
      </c>
      <c r="B1139" s="472" t="s">
        <v>3412</v>
      </c>
      <c r="C1139" s="472" t="s">
        <v>3406</v>
      </c>
      <c r="D1139" s="472">
        <v>592.56988050966675</v>
      </c>
    </row>
    <row r="1140" spans="1:4" x14ac:dyDescent="0.25">
      <c r="A1140" s="472" t="s">
        <v>3070</v>
      </c>
      <c r="B1140" s="472" t="s">
        <v>3412</v>
      </c>
      <c r="C1140" s="472" t="s">
        <v>3407</v>
      </c>
      <c r="D1140" s="472">
        <v>564.96037208745395</v>
      </c>
    </row>
    <row r="1141" spans="1:4" x14ac:dyDescent="0.25">
      <c r="A1141" s="472" t="s">
        <v>3070</v>
      </c>
      <c r="B1141" s="472" t="s">
        <v>3412</v>
      </c>
      <c r="C1141" s="472" t="s">
        <v>3408</v>
      </c>
      <c r="D1141" s="472">
        <v>547.09699114324007</v>
      </c>
    </row>
    <row r="1142" spans="1:4" x14ac:dyDescent="0.25">
      <c r="A1142" s="472" t="s">
        <v>3070</v>
      </c>
      <c r="B1142" s="472" t="s">
        <v>3412</v>
      </c>
      <c r="C1142" s="472" t="s">
        <v>3620</v>
      </c>
      <c r="D1142" s="472">
        <v>2722.2857464838785</v>
      </c>
    </row>
    <row r="1143" spans="1:4" x14ac:dyDescent="0.25">
      <c r="A1143" s="472" t="s">
        <v>3065</v>
      </c>
      <c r="B1143" s="472" t="s">
        <v>3434</v>
      </c>
      <c r="C1143" s="472" t="s">
        <v>3400</v>
      </c>
      <c r="D1143" s="472">
        <v>89.639589550000011</v>
      </c>
    </row>
    <row r="1144" spans="1:4" x14ac:dyDescent="0.25">
      <c r="A1144" s="472" t="s">
        <v>3065</v>
      </c>
      <c r="B1144" s="472" t="s">
        <v>3434</v>
      </c>
      <c r="C1144" s="472" t="s">
        <v>3401</v>
      </c>
      <c r="D1144" s="472">
        <v>23.32560097</v>
      </c>
    </row>
    <row r="1145" spans="1:4" x14ac:dyDescent="0.25">
      <c r="A1145" s="472" t="s">
        <v>3065</v>
      </c>
      <c r="B1145" s="472" t="s">
        <v>3434</v>
      </c>
      <c r="C1145" s="472" t="s">
        <v>3402</v>
      </c>
      <c r="D1145" s="472">
        <v>4.341193829999999</v>
      </c>
    </row>
    <row r="1146" spans="1:4" x14ac:dyDescent="0.25">
      <c r="A1146" s="472" t="s">
        <v>3065</v>
      </c>
      <c r="B1146" s="472" t="s">
        <v>3434</v>
      </c>
      <c r="C1146" s="472" t="s">
        <v>3405</v>
      </c>
      <c r="D1146" s="472">
        <v>3.71185E-3</v>
      </c>
    </row>
    <row r="1147" spans="1:4" x14ac:dyDescent="0.25">
      <c r="A1147" s="472" t="s">
        <v>3065</v>
      </c>
      <c r="B1147" s="472" t="s">
        <v>3430</v>
      </c>
      <c r="C1147" s="472" t="s">
        <v>3400</v>
      </c>
      <c r="D1147" s="472">
        <v>112.96444616000004</v>
      </c>
    </row>
    <row r="1148" spans="1:4" x14ac:dyDescent="0.25">
      <c r="A1148" s="472" t="s">
        <v>3065</v>
      </c>
      <c r="B1148" s="472" t="s">
        <v>3430</v>
      </c>
      <c r="C1148" s="472" t="s">
        <v>3401</v>
      </c>
      <c r="D1148" s="472">
        <v>223.0586447</v>
      </c>
    </row>
    <row r="1149" spans="1:4" x14ac:dyDescent="0.25">
      <c r="A1149" s="472" t="s">
        <v>3065</v>
      </c>
      <c r="B1149" s="472" t="s">
        <v>3430</v>
      </c>
      <c r="C1149" s="472" t="s">
        <v>3402</v>
      </c>
      <c r="D1149" s="472">
        <v>151.11403885999999</v>
      </c>
    </row>
    <row r="1150" spans="1:4" x14ac:dyDescent="0.25">
      <c r="A1150" s="472" t="s">
        <v>3065</v>
      </c>
      <c r="B1150" s="472" t="s">
        <v>3430</v>
      </c>
      <c r="C1150" s="472" t="s">
        <v>3403</v>
      </c>
      <c r="D1150" s="472">
        <v>122.161</v>
      </c>
    </row>
    <row r="1151" spans="1:4" x14ac:dyDescent="0.25">
      <c r="A1151" s="472" t="s">
        <v>3065</v>
      </c>
      <c r="B1151" s="472" t="s">
        <v>3430</v>
      </c>
      <c r="C1151" s="472" t="s">
        <v>3404</v>
      </c>
      <c r="D1151" s="472">
        <v>25.301532289999997</v>
      </c>
    </row>
    <row r="1152" spans="1:4" x14ac:dyDescent="0.25">
      <c r="A1152" s="472" t="s">
        <v>3065</v>
      </c>
      <c r="B1152" s="472" t="s">
        <v>3430</v>
      </c>
      <c r="C1152" s="472" t="s">
        <v>3405</v>
      </c>
      <c r="D1152" s="472">
        <v>24.730000000000004</v>
      </c>
    </row>
    <row r="1153" spans="1:4" x14ac:dyDescent="0.25">
      <c r="A1153" s="472" t="s">
        <v>3065</v>
      </c>
      <c r="B1153" s="472" t="s">
        <v>3430</v>
      </c>
      <c r="C1153" s="472" t="s">
        <v>3406</v>
      </c>
      <c r="D1153" s="472">
        <v>3.0649999999999999</v>
      </c>
    </row>
    <row r="1154" spans="1:4" x14ac:dyDescent="0.25">
      <c r="A1154" s="472" t="s">
        <v>3065</v>
      </c>
      <c r="B1154" s="472" t="s">
        <v>3430</v>
      </c>
      <c r="C1154" s="472" t="s">
        <v>3407</v>
      </c>
      <c r="D1154" s="472">
        <v>13.885999999999999</v>
      </c>
    </row>
    <row r="1155" spans="1:4" x14ac:dyDescent="0.25">
      <c r="A1155" s="472" t="s">
        <v>3065</v>
      </c>
      <c r="B1155" s="472" t="s">
        <v>3430</v>
      </c>
      <c r="C1155" s="472" t="s">
        <v>3408</v>
      </c>
      <c r="D1155" s="472">
        <v>23.6</v>
      </c>
    </row>
    <row r="1156" spans="1:4" x14ac:dyDescent="0.25">
      <c r="A1156" s="472" t="s">
        <v>3065</v>
      </c>
      <c r="B1156" s="472" t="s">
        <v>3428</v>
      </c>
      <c r="C1156" s="472" t="s">
        <v>3400</v>
      </c>
      <c r="D1156" s="472">
        <v>61.960887439999979</v>
      </c>
    </row>
    <row r="1157" spans="1:4" x14ac:dyDescent="0.25">
      <c r="A1157" s="472" t="s">
        <v>3065</v>
      </c>
      <c r="B1157" s="472" t="s">
        <v>3428</v>
      </c>
      <c r="C1157" s="472" t="s">
        <v>3620</v>
      </c>
      <c r="D1157" s="472">
        <v>0.81383849000000008</v>
      </c>
    </row>
    <row r="1158" spans="1:4" x14ac:dyDescent="0.25">
      <c r="A1158" s="472" t="s">
        <v>3065</v>
      </c>
      <c r="B1158" s="472" t="s">
        <v>3428</v>
      </c>
      <c r="C1158" s="472" t="s">
        <v>3401</v>
      </c>
      <c r="D1158" s="472">
        <v>77.808643800000013</v>
      </c>
    </row>
    <row r="1159" spans="1:4" x14ac:dyDescent="0.25">
      <c r="A1159" s="472" t="s">
        <v>3065</v>
      </c>
      <c r="B1159" s="472" t="s">
        <v>3428</v>
      </c>
      <c r="C1159" s="472" t="s">
        <v>3402</v>
      </c>
      <c r="D1159" s="472">
        <v>12.84157868</v>
      </c>
    </row>
    <row r="1160" spans="1:4" x14ac:dyDescent="0.25">
      <c r="A1160" s="472" t="s">
        <v>3065</v>
      </c>
      <c r="B1160" s="472" t="s">
        <v>3428</v>
      </c>
      <c r="C1160" s="472" t="s">
        <v>3403</v>
      </c>
      <c r="D1160" s="472">
        <v>0.27924434000000004</v>
      </c>
    </row>
    <row r="1161" spans="1:4" x14ac:dyDescent="0.25">
      <c r="A1161" s="472" t="s">
        <v>3065</v>
      </c>
      <c r="B1161" s="472" t="s">
        <v>3428</v>
      </c>
      <c r="C1161" s="472" t="s">
        <v>3404</v>
      </c>
      <c r="D1161" s="472">
        <v>0.34039123999999998</v>
      </c>
    </row>
    <row r="1162" spans="1:4" x14ac:dyDescent="0.25">
      <c r="A1162" s="472" t="s">
        <v>3065</v>
      </c>
      <c r="B1162" s="472" t="s">
        <v>3432</v>
      </c>
      <c r="C1162" s="472" t="s">
        <v>3400</v>
      </c>
      <c r="D1162" s="472">
        <v>28.149730639999994</v>
      </c>
    </row>
    <row r="1163" spans="1:4" x14ac:dyDescent="0.25">
      <c r="A1163" s="472" t="s">
        <v>3065</v>
      </c>
      <c r="B1163" s="472" t="s">
        <v>3432</v>
      </c>
      <c r="C1163" s="472" t="s">
        <v>3401</v>
      </c>
      <c r="D1163" s="472">
        <v>1350.5785349800003</v>
      </c>
    </row>
    <row r="1164" spans="1:4" x14ac:dyDescent="0.25">
      <c r="A1164" s="472" t="s">
        <v>3065</v>
      </c>
      <c r="B1164" s="472" t="s">
        <v>3432</v>
      </c>
      <c r="C1164" s="472" t="s">
        <v>3402</v>
      </c>
      <c r="D1164" s="472">
        <v>1078.40164349</v>
      </c>
    </row>
    <row r="1165" spans="1:4" x14ac:dyDescent="0.25">
      <c r="A1165" s="472" t="s">
        <v>3065</v>
      </c>
      <c r="B1165" s="472" t="s">
        <v>3432</v>
      </c>
      <c r="C1165" s="472" t="s">
        <v>3404</v>
      </c>
      <c r="D1165" s="472">
        <v>649</v>
      </c>
    </row>
    <row r="1166" spans="1:4" x14ac:dyDescent="0.25">
      <c r="A1166" s="472" t="s">
        <v>3065</v>
      </c>
      <c r="B1166" s="472" t="s">
        <v>3433</v>
      </c>
      <c r="C1166" s="472" t="s">
        <v>3400</v>
      </c>
      <c r="D1166" s="472">
        <v>62.525421969999975</v>
      </c>
    </row>
    <row r="1167" spans="1:4" x14ac:dyDescent="0.25">
      <c r="A1167" s="472" t="s">
        <v>3065</v>
      </c>
      <c r="B1167" s="472" t="s">
        <v>3433</v>
      </c>
      <c r="C1167" s="472" t="s">
        <v>3620</v>
      </c>
      <c r="D1167" s="472">
        <v>17.624213149999999</v>
      </c>
    </row>
    <row r="1168" spans="1:4" x14ac:dyDescent="0.25">
      <c r="A1168" s="472" t="s">
        <v>3065</v>
      </c>
      <c r="B1168" s="472" t="s">
        <v>3433</v>
      </c>
      <c r="C1168" s="472" t="s">
        <v>3401</v>
      </c>
      <c r="D1168" s="472">
        <v>72.611920649999945</v>
      </c>
    </row>
    <row r="1169" spans="1:4" x14ac:dyDescent="0.25">
      <c r="A1169" s="472" t="s">
        <v>3065</v>
      </c>
      <c r="B1169" s="472" t="s">
        <v>3433</v>
      </c>
      <c r="C1169" s="472" t="s">
        <v>3402</v>
      </c>
      <c r="D1169" s="472">
        <v>7.073206690000001</v>
      </c>
    </row>
    <row r="1170" spans="1:4" x14ac:dyDescent="0.25">
      <c r="A1170" s="472" t="s">
        <v>3065</v>
      </c>
      <c r="B1170" s="472" t="s">
        <v>3433</v>
      </c>
      <c r="C1170" s="472" t="s">
        <v>3403</v>
      </c>
      <c r="D1170" s="472">
        <v>0.72477554</v>
      </c>
    </row>
    <row r="1171" spans="1:4" x14ac:dyDescent="0.25">
      <c r="A1171" s="472" t="s">
        <v>3065</v>
      </c>
      <c r="B1171" s="472" t="s">
        <v>3433</v>
      </c>
      <c r="C1171" s="472" t="s">
        <v>3404</v>
      </c>
      <c r="D1171" s="472">
        <v>7.0173775100000002</v>
      </c>
    </row>
    <row r="1172" spans="1:4" x14ac:dyDescent="0.25">
      <c r="A1172" s="472" t="s">
        <v>3065</v>
      </c>
      <c r="B1172" s="472" t="s">
        <v>3433</v>
      </c>
      <c r="C1172" s="472" t="s">
        <v>3406</v>
      </c>
      <c r="D1172" s="472">
        <v>0.38723416999999999</v>
      </c>
    </row>
    <row r="1173" spans="1:4" x14ac:dyDescent="0.25">
      <c r="A1173" s="472" t="s">
        <v>3065</v>
      </c>
      <c r="B1173" s="472" t="s">
        <v>3436</v>
      </c>
      <c r="C1173" s="472" t="s">
        <v>3400</v>
      </c>
      <c r="D1173" s="472">
        <v>5.0207212999999999</v>
      </c>
    </row>
    <row r="1174" spans="1:4" x14ac:dyDescent="0.25">
      <c r="A1174" s="472" t="s">
        <v>3065</v>
      </c>
      <c r="B1174" s="472" t="s">
        <v>3427</v>
      </c>
      <c r="C1174" s="472" t="s">
        <v>3400</v>
      </c>
      <c r="D1174" s="472">
        <v>979.24706264999668</v>
      </c>
    </row>
    <row r="1175" spans="1:4" x14ac:dyDescent="0.25">
      <c r="A1175" s="472" t="s">
        <v>3065</v>
      </c>
      <c r="B1175" s="472" t="s">
        <v>3427</v>
      </c>
      <c r="C1175" s="472" t="s">
        <v>3620</v>
      </c>
      <c r="D1175" s="472">
        <v>32.838384060000003</v>
      </c>
    </row>
    <row r="1176" spans="1:4" x14ac:dyDescent="0.25">
      <c r="A1176" s="472" t="s">
        <v>3065</v>
      </c>
      <c r="B1176" s="472" t="s">
        <v>3427</v>
      </c>
      <c r="C1176" s="472" t="s">
        <v>3401</v>
      </c>
      <c r="D1176" s="472">
        <v>1780.9756804200038</v>
      </c>
    </row>
    <row r="1177" spans="1:4" x14ac:dyDescent="0.25">
      <c r="A1177" s="472" t="s">
        <v>3065</v>
      </c>
      <c r="B1177" s="472" t="s">
        <v>3427</v>
      </c>
      <c r="C1177" s="472" t="s">
        <v>3402</v>
      </c>
      <c r="D1177" s="472">
        <v>759.62510450000013</v>
      </c>
    </row>
    <row r="1178" spans="1:4" x14ac:dyDescent="0.25">
      <c r="A1178" s="472" t="s">
        <v>3065</v>
      </c>
      <c r="B1178" s="472" t="s">
        <v>3427</v>
      </c>
      <c r="C1178" s="472" t="s">
        <v>3403</v>
      </c>
      <c r="D1178" s="472">
        <v>104.82724842000013</v>
      </c>
    </row>
    <row r="1179" spans="1:4" x14ac:dyDescent="0.25">
      <c r="A1179" s="472" t="s">
        <v>3065</v>
      </c>
      <c r="B1179" s="472" t="s">
        <v>3427</v>
      </c>
      <c r="C1179" s="472" t="s">
        <v>3404</v>
      </c>
      <c r="D1179" s="472">
        <v>38.706373929999991</v>
      </c>
    </row>
    <row r="1180" spans="1:4" x14ac:dyDescent="0.25">
      <c r="A1180" s="472" t="s">
        <v>3065</v>
      </c>
      <c r="B1180" s="472" t="s">
        <v>3427</v>
      </c>
      <c r="C1180" s="472" t="s">
        <v>3405</v>
      </c>
      <c r="D1180" s="472">
        <v>19.335713130000006</v>
      </c>
    </row>
    <row r="1181" spans="1:4" x14ac:dyDescent="0.25">
      <c r="A1181" s="472" t="s">
        <v>3065</v>
      </c>
      <c r="B1181" s="472" t="s">
        <v>3427</v>
      </c>
      <c r="C1181" s="472" t="s">
        <v>3406</v>
      </c>
      <c r="D1181" s="472">
        <v>13.061868540000001</v>
      </c>
    </row>
    <row r="1182" spans="1:4" x14ac:dyDescent="0.25">
      <c r="A1182" s="472" t="s">
        <v>3065</v>
      </c>
      <c r="B1182" s="472" t="s">
        <v>3427</v>
      </c>
      <c r="C1182" s="472" t="s">
        <v>3407</v>
      </c>
      <c r="D1182" s="472">
        <v>7.2425929100000008</v>
      </c>
    </row>
    <row r="1183" spans="1:4" x14ac:dyDescent="0.25">
      <c r="A1183" s="472" t="s">
        <v>3065</v>
      </c>
      <c r="B1183" s="472" t="s">
        <v>3427</v>
      </c>
      <c r="C1183" s="472" t="s">
        <v>3408</v>
      </c>
      <c r="D1183" s="472">
        <v>6.0304580800000016</v>
      </c>
    </row>
    <row r="1184" spans="1:4" x14ac:dyDescent="0.25">
      <c r="A1184" s="472" t="s">
        <v>3065</v>
      </c>
      <c r="B1184" s="472" t="s">
        <v>3431</v>
      </c>
      <c r="C1184" s="472" t="s">
        <v>3400</v>
      </c>
      <c r="D1184" s="472">
        <v>47.885512460000001</v>
      </c>
    </row>
    <row r="1185" spans="1:4" x14ac:dyDescent="0.25">
      <c r="A1185" s="472" t="s">
        <v>3065</v>
      </c>
      <c r="B1185" s="472" t="s">
        <v>3431</v>
      </c>
      <c r="C1185" s="472" t="s">
        <v>3620</v>
      </c>
      <c r="D1185" s="472">
        <v>3.6545228199999995</v>
      </c>
    </row>
    <row r="1186" spans="1:4" x14ac:dyDescent="0.25">
      <c r="A1186" s="472" t="s">
        <v>3065</v>
      </c>
      <c r="B1186" s="472" t="s">
        <v>3431</v>
      </c>
      <c r="C1186" s="472" t="s">
        <v>3401</v>
      </c>
      <c r="D1186" s="472">
        <v>72.702469420000028</v>
      </c>
    </row>
    <row r="1187" spans="1:4" x14ac:dyDescent="0.25">
      <c r="A1187" s="472" t="s">
        <v>3065</v>
      </c>
      <c r="B1187" s="472" t="s">
        <v>3431</v>
      </c>
      <c r="C1187" s="472" t="s">
        <v>3402</v>
      </c>
      <c r="D1187" s="472">
        <v>62.322165700000006</v>
      </c>
    </row>
    <row r="1188" spans="1:4" x14ac:dyDescent="0.25">
      <c r="A1188" s="472" t="s">
        <v>3065</v>
      </c>
      <c r="B1188" s="472" t="s">
        <v>3431</v>
      </c>
      <c r="C1188" s="472" t="s">
        <v>3403</v>
      </c>
      <c r="D1188" s="472">
        <v>14.721480030000002</v>
      </c>
    </row>
    <row r="1189" spans="1:4" x14ac:dyDescent="0.25">
      <c r="A1189" s="472" t="s">
        <v>3065</v>
      </c>
      <c r="B1189" s="472" t="s">
        <v>3431</v>
      </c>
      <c r="C1189" s="472" t="s">
        <v>3404</v>
      </c>
      <c r="D1189" s="472">
        <v>0.95531097999999992</v>
      </c>
    </row>
    <row r="1190" spans="1:4" x14ac:dyDescent="0.25">
      <c r="A1190" s="472" t="s">
        <v>3065</v>
      </c>
      <c r="B1190" s="472" t="s">
        <v>3431</v>
      </c>
      <c r="C1190" s="472" t="s">
        <v>3405</v>
      </c>
      <c r="D1190" s="472">
        <v>1.7468416200000001</v>
      </c>
    </row>
    <row r="1191" spans="1:4" x14ac:dyDescent="0.25">
      <c r="A1191" s="472" t="s">
        <v>3065</v>
      </c>
      <c r="B1191" s="472" t="s">
        <v>3431</v>
      </c>
      <c r="C1191" s="472" t="s">
        <v>3406</v>
      </c>
      <c r="D1191" s="472">
        <v>2.9693257200000001</v>
      </c>
    </row>
    <row r="1192" spans="1:4" x14ac:dyDescent="0.25">
      <c r="A1192" s="472" t="s">
        <v>3065</v>
      </c>
      <c r="B1192" s="472" t="s">
        <v>3431</v>
      </c>
      <c r="C1192" s="472" t="s">
        <v>3407</v>
      </c>
      <c r="D1192" s="472">
        <v>0.68082620999999999</v>
      </c>
    </row>
    <row r="1193" spans="1:4" x14ac:dyDescent="0.25">
      <c r="A1193" s="472" t="s">
        <v>3065</v>
      </c>
      <c r="B1193" s="472" t="s">
        <v>3435</v>
      </c>
      <c r="C1193" s="472" t="s">
        <v>3400</v>
      </c>
      <c r="D1193" s="472">
        <v>26.100809119999994</v>
      </c>
    </row>
    <row r="1194" spans="1:4" x14ac:dyDescent="0.25">
      <c r="A1194" s="472" t="s">
        <v>3065</v>
      </c>
      <c r="B1194" s="472" t="s">
        <v>3435</v>
      </c>
      <c r="C1194" s="472" t="s">
        <v>3620</v>
      </c>
      <c r="D1194" s="472">
        <v>2.2726914599999999</v>
      </c>
    </row>
    <row r="1195" spans="1:4" x14ac:dyDescent="0.25">
      <c r="A1195" s="472" t="s">
        <v>3065</v>
      </c>
      <c r="B1195" s="472" t="s">
        <v>3435</v>
      </c>
      <c r="C1195" s="472" t="s">
        <v>3401</v>
      </c>
      <c r="D1195" s="472">
        <v>73.695320619999961</v>
      </c>
    </row>
    <row r="1196" spans="1:4" x14ac:dyDescent="0.25">
      <c r="A1196" s="472" t="s">
        <v>3065</v>
      </c>
      <c r="B1196" s="472" t="s">
        <v>3435</v>
      </c>
      <c r="C1196" s="472" t="s">
        <v>3402</v>
      </c>
      <c r="D1196" s="472">
        <v>3.2497851000000004</v>
      </c>
    </row>
    <row r="1197" spans="1:4" x14ac:dyDescent="0.25">
      <c r="A1197" s="472" t="s">
        <v>3065</v>
      </c>
      <c r="B1197" s="472" t="s">
        <v>3435</v>
      </c>
      <c r="C1197" s="472" t="s">
        <v>3408</v>
      </c>
      <c r="D1197" s="472">
        <v>2.4950727400000003</v>
      </c>
    </row>
    <row r="1198" spans="1:4" x14ac:dyDescent="0.25">
      <c r="A1198" s="472" t="s">
        <v>3065</v>
      </c>
      <c r="B1198" s="472" t="s">
        <v>3429</v>
      </c>
      <c r="C1198" s="472" t="s">
        <v>3400</v>
      </c>
      <c r="D1198" s="472">
        <v>86.392531369999986</v>
      </c>
    </row>
    <row r="1199" spans="1:4" x14ac:dyDescent="0.25">
      <c r="A1199" s="472" t="s">
        <v>3065</v>
      </c>
      <c r="B1199" s="472" t="s">
        <v>3429</v>
      </c>
      <c r="C1199" s="472" t="s">
        <v>3620</v>
      </c>
      <c r="D1199" s="472">
        <v>0.56598188999999999</v>
      </c>
    </row>
    <row r="1200" spans="1:4" x14ac:dyDescent="0.25">
      <c r="A1200" s="472" t="s">
        <v>3065</v>
      </c>
      <c r="B1200" s="472" t="s">
        <v>3429</v>
      </c>
      <c r="C1200" s="472" t="s">
        <v>3401</v>
      </c>
      <c r="D1200" s="472">
        <v>20.662638989999991</v>
      </c>
    </row>
    <row r="1201" spans="1:4" x14ac:dyDescent="0.25">
      <c r="A1201" s="472" t="s">
        <v>3065</v>
      </c>
      <c r="B1201" s="472" t="s">
        <v>3429</v>
      </c>
      <c r="C1201" s="472" t="s">
        <v>3402</v>
      </c>
      <c r="D1201" s="472">
        <v>18.497779040000001</v>
      </c>
    </row>
    <row r="1202" spans="1:4" x14ac:dyDescent="0.25">
      <c r="A1202" s="472" t="s">
        <v>3065</v>
      </c>
      <c r="B1202" s="472" t="s">
        <v>3429</v>
      </c>
      <c r="C1202" s="472" t="s">
        <v>3403</v>
      </c>
      <c r="D1202" s="472">
        <v>4.1923962799999996</v>
      </c>
    </row>
    <row r="1203" spans="1:4" x14ac:dyDescent="0.25">
      <c r="A1203" s="472" t="s">
        <v>3065</v>
      </c>
      <c r="B1203" s="472" t="s">
        <v>3429</v>
      </c>
      <c r="C1203" s="472" t="s">
        <v>3404</v>
      </c>
      <c r="D1203" s="472">
        <v>0.79093310999999999</v>
      </c>
    </row>
    <row r="1204" spans="1:4" x14ac:dyDescent="0.25">
      <c r="A1204" s="472" t="s">
        <v>3065</v>
      </c>
      <c r="B1204" s="472" t="s">
        <v>3429</v>
      </c>
      <c r="C1204" s="472" t="s">
        <v>3405</v>
      </c>
      <c r="D1204" s="472">
        <v>1.88464096</v>
      </c>
    </row>
    <row r="1205" spans="1:4" x14ac:dyDescent="0.25">
      <c r="A1205" s="472" t="s">
        <v>3065</v>
      </c>
      <c r="B1205" s="472" t="s">
        <v>3429</v>
      </c>
      <c r="C1205" s="472" t="s">
        <v>3406</v>
      </c>
      <c r="D1205" s="472">
        <v>0.31764626000000001</v>
      </c>
    </row>
    <row r="1206" spans="1:4" x14ac:dyDescent="0.25">
      <c r="A1206" s="472" t="s">
        <v>3065</v>
      </c>
      <c r="B1206" s="472" t="s">
        <v>3429</v>
      </c>
      <c r="C1206" s="472" t="s">
        <v>3408</v>
      </c>
      <c r="D1206" s="472">
        <v>0.92865276000000008</v>
      </c>
    </row>
    <row r="1207" spans="1:4" x14ac:dyDescent="0.25">
      <c r="A1207" s="472" t="s">
        <v>3066</v>
      </c>
      <c r="B1207" s="472" t="s">
        <v>3434</v>
      </c>
      <c r="C1207" s="472" t="s">
        <v>3400</v>
      </c>
      <c r="D1207" s="472">
        <v>700.04891565000014</v>
      </c>
    </row>
    <row r="1208" spans="1:4" x14ac:dyDescent="0.25">
      <c r="A1208" s="472" t="s">
        <v>3066</v>
      </c>
      <c r="B1208" s="472" t="s">
        <v>3434</v>
      </c>
      <c r="C1208" s="472" t="s">
        <v>3620</v>
      </c>
      <c r="D1208" s="472">
        <v>6.1980000000000004</v>
      </c>
    </row>
    <row r="1209" spans="1:4" x14ac:dyDescent="0.25">
      <c r="A1209" s="472" t="s">
        <v>3066</v>
      </c>
      <c r="B1209" s="472" t="s">
        <v>3434</v>
      </c>
      <c r="C1209" s="472" t="s">
        <v>3401</v>
      </c>
      <c r="D1209" s="472">
        <v>1817.605214180001</v>
      </c>
    </row>
    <row r="1210" spans="1:4" x14ac:dyDescent="0.25">
      <c r="A1210" s="472" t="s">
        <v>3066</v>
      </c>
      <c r="B1210" s="472" t="s">
        <v>3434</v>
      </c>
      <c r="C1210" s="472" t="s">
        <v>3402</v>
      </c>
      <c r="D1210" s="472">
        <v>2252.6353653799974</v>
      </c>
    </row>
    <row r="1211" spans="1:4" x14ac:dyDescent="0.25">
      <c r="A1211" s="472" t="s">
        <v>3066</v>
      </c>
      <c r="B1211" s="472" t="s">
        <v>3434</v>
      </c>
      <c r="C1211" s="472" t="s">
        <v>3403</v>
      </c>
      <c r="D1211" s="472">
        <v>138.12747079000002</v>
      </c>
    </row>
    <row r="1212" spans="1:4" x14ac:dyDescent="0.25">
      <c r="A1212" s="472" t="s">
        <v>3066</v>
      </c>
      <c r="B1212" s="472" t="s">
        <v>3434</v>
      </c>
      <c r="C1212" s="472" t="s">
        <v>3404</v>
      </c>
      <c r="D1212" s="472">
        <v>5.3864834699999999</v>
      </c>
    </row>
    <row r="1213" spans="1:4" x14ac:dyDescent="0.25">
      <c r="A1213" s="472" t="s">
        <v>3066</v>
      </c>
      <c r="B1213" s="472" t="s">
        <v>3434</v>
      </c>
      <c r="C1213" s="472" t="s">
        <v>3405</v>
      </c>
      <c r="D1213" s="472">
        <v>8.5976813699999983</v>
      </c>
    </row>
    <row r="1214" spans="1:4" x14ac:dyDescent="0.25">
      <c r="A1214" s="472" t="s">
        <v>3066</v>
      </c>
      <c r="B1214" s="472" t="s">
        <v>3434</v>
      </c>
      <c r="C1214" s="472" t="s">
        <v>3406</v>
      </c>
      <c r="D1214" s="472">
        <v>3.2109999999999999</v>
      </c>
    </row>
    <row r="1215" spans="1:4" x14ac:dyDescent="0.25">
      <c r="A1215" s="472" t="s">
        <v>3066</v>
      </c>
      <c r="B1215" s="472" t="s">
        <v>3434</v>
      </c>
      <c r="C1215" s="472" t="s">
        <v>3407</v>
      </c>
      <c r="D1215" s="472">
        <v>2.91</v>
      </c>
    </row>
    <row r="1216" spans="1:4" x14ac:dyDescent="0.25">
      <c r="A1216" s="472" t="s">
        <v>3066</v>
      </c>
      <c r="B1216" s="472" t="s">
        <v>3434</v>
      </c>
      <c r="C1216" s="472" t="s">
        <v>3408</v>
      </c>
      <c r="D1216" s="472">
        <v>1.01913517</v>
      </c>
    </row>
    <row r="1217" spans="1:4" x14ac:dyDescent="0.25">
      <c r="A1217" s="472" t="s">
        <v>3066</v>
      </c>
      <c r="B1217" s="472" t="s">
        <v>3430</v>
      </c>
      <c r="C1217" s="472" t="s">
        <v>3400</v>
      </c>
      <c r="D1217" s="472">
        <v>5348.4637690499931</v>
      </c>
    </row>
    <row r="1218" spans="1:4" x14ac:dyDescent="0.25">
      <c r="A1218" s="472" t="s">
        <v>3066</v>
      </c>
      <c r="B1218" s="472" t="s">
        <v>3430</v>
      </c>
      <c r="C1218" s="472" t="s">
        <v>3620</v>
      </c>
      <c r="D1218" s="472">
        <v>43.048000000000002</v>
      </c>
    </row>
    <row r="1219" spans="1:4" x14ac:dyDescent="0.25">
      <c r="A1219" s="472" t="s">
        <v>3066</v>
      </c>
      <c r="B1219" s="472" t="s">
        <v>3430</v>
      </c>
      <c r="C1219" s="472" t="s">
        <v>3401</v>
      </c>
      <c r="D1219" s="472">
        <v>7079.4588441400056</v>
      </c>
    </row>
    <row r="1220" spans="1:4" x14ac:dyDescent="0.25">
      <c r="A1220" s="472" t="s">
        <v>3066</v>
      </c>
      <c r="B1220" s="472" t="s">
        <v>3430</v>
      </c>
      <c r="C1220" s="472" t="s">
        <v>3402</v>
      </c>
      <c r="D1220" s="472">
        <v>5124.193745849996</v>
      </c>
    </row>
    <row r="1221" spans="1:4" x14ac:dyDescent="0.25">
      <c r="A1221" s="472" t="s">
        <v>3066</v>
      </c>
      <c r="B1221" s="472" t="s">
        <v>3430</v>
      </c>
      <c r="C1221" s="472" t="s">
        <v>3403</v>
      </c>
      <c r="D1221" s="472">
        <v>1056.2345478699999</v>
      </c>
    </row>
    <row r="1222" spans="1:4" x14ac:dyDescent="0.25">
      <c r="A1222" s="472" t="s">
        <v>3066</v>
      </c>
      <c r="B1222" s="472" t="s">
        <v>3430</v>
      </c>
      <c r="C1222" s="472" t="s">
        <v>3404</v>
      </c>
      <c r="D1222" s="472">
        <v>430.28444626000021</v>
      </c>
    </row>
    <row r="1223" spans="1:4" x14ac:dyDescent="0.25">
      <c r="A1223" s="472" t="s">
        <v>3066</v>
      </c>
      <c r="B1223" s="472" t="s">
        <v>3430</v>
      </c>
      <c r="C1223" s="472" t="s">
        <v>3405</v>
      </c>
      <c r="D1223" s="472">
        <v>113.00586168000001</v>
      </c>
    </row>
    <row r="1224" spans="1:4" x14ac:dyDescent="0.25">
      <c r="A1224" s="472" t="s">
        <v>3066</v>
      </c>
      <c r="B1224" s="472" t="s">
        <v>3430</v>
      </c>
      <c r="C1224" s="472" t="s">
        <v>3406</v>
      </c>
      <c r="D1224" s="472">
        <v>26.123896930000001</v>
      </c>
    </row>
    <row r="1225" spans="1:4" x14ac:dyDescent="0.25">
      <c r="A1225" s="472" t="s">
        <v>3066</v>
      </c>
      <c r="B1225" s="472" t="s">
        <v>3430</v>
      </c>
      <c r="C1225" s="472" t="s">
        <v>3407</v>
      </c>
      <c r="D1225" s="472">
        <v>1.9497094500000003</v>
      </c>
    </row>
    <row r="1226" spans="1:4" x14ac:dyDescent="0.25">
      <c r="A1226" s="472" t="s">
        <v>3066</v>
      </c>
      <c r="B1226" s="472" t="s">
        <v>3430</v>
      </c>
      <c r="C1226" s="472" t="s">
        <v>3408</v>
      </c>
      <c r="D1226" s="472">
        <v>20.519999999999996</v>
      </c>
    </row>
    <row r="1227" spans="1:4" x14ac:dyDescent="0.25">
      <c r="A1227" s="472" t="s">
        <v>3066</v>
      </c>
      <c r="B1227" s="472" t="s">
        <v>3428</v>
      </c>
      <c r="C1227" s="472" t="s">
        <v>3400</v>
      </c>
      <c r="D1227" s="472">
        <v>710.03026081000053</v>
      </c>
    </row>
    <row r="1228" spans="1:4" x14ac:dyDescent="0.25">
      <c r="A1228" s="472" t="s">
        <v>3066</v>
      </c>
      <c r="B1228" s="472" t="s">
        <v>3428</v>
      </c>
      <c r="C1228" s="472" t="s">
        <v>3620</v>
      </c>
      <c r="D1228" s="472">
        <v>4.5559901400000005</v>
      </c>
    </row>
    <row r="1229" spans="1:4" x14ac:dyDescent="0.25">
      <c r="A1229" s="472" t="s">
        <v>3066</v>
      </c>
      <c r="B1229" s="472" t="s">
        <v>3428</v>
      </c>
      <c r="C1229" s="472" t="s">
        <v>3401</v>
      </c>
      <c r="D1229" s="472">
        <v>5588.2096388800019</v>
      </c>
    </row>
    <row r="1230" spans="1:4" x14ac:dyDescent="0.25">
      <c r="A1230" s="472" t="s">
        <v>3066</v>
      </c>
      <c r="B1230" s="472" t="s">
        <v>3428</v>
      </c>
      <c r="C1230" s="472" t="s">
        <v>3402</v>
      </c>
      <c r="D1230" s="472">
        <v>8602.929468989978</v>
      </c>
    </row>
    <row r="1231" spans="1:4" x14ac:dyDescent="0.25">
      <c r="A1231" s="472" t="s">
        <v>3066</v>
      </c>
      <c r="B1231" s="472" t="s">
        <v>3428</v>
      </c>
      <c r="C1231" s="472" t="s">
        <v>3403</v>
      </c>
      <c r="D1231" s="472">
        <v>3567.2418501699972</v>
      </c>
    </row>
    <row r="1232" spans="1:4" x14ac:dyDescent="0.25">
      <c r="A1232" s="472" t="s">
        <v>3066</v>
      </c>
      <c r="B1232" s="472" t="s">
        <v>3428</v>
      </c>
      <c r="C1232" s="472" t="s">
        <v>3404</v>
      </c>
      <c r="D1232" s="472">
        <v>3435.8576710400057</v>
      </c>
    </row>
    <row r="1233" spans="1:4" x14ac:dyDescent="0.25">
      <c r="A1233" s="472" t="s">
        <v>3066</v>
      </c>
      <c r="B1233" s="472" t="s">
        <v>3428</v>
      </c>
      <c r="C1233" s="472" t="s">
        <v>3405</v>
      </c>
      <c r="D1233" s="472">
        <v>114.78353440000006</v>
      </c>
    </row>
    <row r="1234" spans="1:4" x14ac:dyDescent="0.25">
      <c r="A1234" s="472" t="s">
        <v>3066</v>
      </c>
      <c r="B1234" s="472" t="s">
        <v>3428</v>
      </c>
      <c r="C1234" s="472" t="s">
        <v>3406</v>
      </c>
      <c r="D1234" s="472">
        <v>10.683377029999997</v>
      </c>
    </row>
    <row r="1235" spans="1:4" x14ac:dyDescent="0.25">
      <c r="A1235" s="472" t="s">
        <v>3066</v>
      </c>
      <c r="B1235" s="472" t="s">
        <v>3428</v>
      </c>
      <c r="C1235" s="472" t="s">
        <v>3407</v>
      </c>
      <c r="D1235" s="472">
        <v>1.5474839399999998</v>
      </c>
    </row>
    <row r="1236" spans="1:4" x14ac:dyDescent="0.25">
      <c r="A1236" s="472" t="s">
        <v>3066</v>
      </c>
      <c r="B1236" s="472" t="s">
        <v>3428</v>
      </c>
      <c r="C1236" s="472" t="s">
        <v>3408</v>
      </c>
      <c r="D1236" s="472">
        <v>4.6602511</v>
      </c>
    </row>
    <row r="1237" spans="1:4" x14ac:dyDescent="0.25">
      <c r="A1237" s="472" t="s">
        <v>3066</v>
      </c>
      <c r="B1237" s="472" t="s">
        <v>3432</v>
      </c>
      <c r="C1237" s="472" t="s">
        <v>3400</v>
      </c>
      <c r="D1237" s="472">
        <v>141.50402923000001</v>
      </c>
    </row>
    <row r="1238" spans="1:4" x14ac:dyDescent="0.25">
      <c r="A1238" s="472" t="s">
        <v>3066</v>
      </c>
      <c r="B1238" s="472" t="s">
        <v>3432</v>
      </c>
      <c r="C1238" s="472" t="s">
        <v>3620</v>
      </c>
      <c r="D1238" s="472">
        <v>18.539624409999998</v>
      </c>
    </row>
    <row r="1239" spans="1:4" x14ac:dyDescent="0.25">
      <c r="A1239" s="472" t="s">
        <v>3066</v>
      </c>
      <c r="B1239" s="472" t="s">
        <v>3432</v>
      </c>
      <c r="C1239" s="472" t="s">
        <v>3401</v>
      </c>
      <c r="D1239" s="472">
        <v>925.534458290001</v>
      </c>
    </row>
    <row r="1240" spans="1:4" x14ac:dyDescent="0.25">
      <c r="A1240" s="472" t="s">
        <v>3066</v>
      </c>
      <c r="B1240" s="472" t="s">
        <v>3432</v>
      </c>
      <c r="C1240" s="472" t="s">
        <v>3402</v>
      </c>
      <c r="D1240" s="472">
        <v>1541.0344626600013</v>
      </c>
    </row>
    <row r="1241" spans="1:4" x14ac:dyDescent="0.25">
      <c r="A1241" s="472" t="s">
        <v>3066</v>
      </c>
      <c r="B1241" s="472" t="s">
        <v>3432</v>
      </c>
      <c r="C1241" s="472" t="s">
        <v>3403</v>
      </c>
      <c r="D1241" s="472">
        <v>62.129545959999994</v>
      </c>
    </row>
    <row r="1242" spans="1:4" x14ac:dyDescent="0.25">
      <c r="A1242" s="472" t="s">
        <v>3066</v>
      </c>
      <c r="B1242" s="472" t="s">
        <v>3432</v>
      </c>
      <c r="C1242" s="472" t="s">
        <v>3404</v>
      </c>
      <c r="D1242" s="472">
        <v>5.9915259999999995</v>
      </c>
    </row>
    <row r="1243" spans="1:4" x14ac:dyDescent="0.25">
      <c r="A1243" s="472" t="s">
        <v>3066</v>
      </c>
      <c r="B1243" s="472" t="s">
        <v>3433</v>
      </c>
      <c r="C1243" s="472" t="s">
        <v>3400</v>
      </c>
      <c r="D1243" s="472">
        <v>1838.4121078100006</v>
      </c>
    </row>
    <row r="1244" spans="1:4" x14ac:dyDescent="0.25">
      <c r="A1244" s="472" t="s">
        <v>3066</v>
      </c>
      <c r="B1244" s="472" t="s">
        <v>3433</v>
      </c>
      <c r="C1244" s="472" t="s">
        <v>3620</v>
      </c>
      <c r="D1244" s="472">
        <v>19.395419029999999</v>
      </c>
    </row>
    <row r="1245" spans="1:4" x14ac:dyDescent="0.25">
      <c r="A1245" s="472" t="s">
        <v>3066</v>
      </c>
      <c r="B1245" s="472" t="s">
        <v>3433</v>
      </c>
      <c r="C1245" s="472" t="s">
        <v>3401</v>
      </c>
      <c r="D1245" s="472">
        <v>7656.3107811799937</v>
      </c>
    </row>
    <row r="1246" spans="1:4" x14ac:dyDescent="0.25">
      <c r="A1246" s="472" t="s">
        <v>3066</v>
      </c>
      <c r="B1246" s="472" t="s">
        <v>3433</v>
      </c>
      <c r="C1246" s="472" t="s">
        <v>3402</v>
      </c>
      <c r="D1246" s="472">
        <v>10036.69552407003</v>
      </c>
    </row>
    <row r="1247" spans="1:4" x14ac:dyDescent="0.25">
      <c r="A1247" s="472" t="s">
        <v>3066</v>
      </c>
      <c r="B1247" s="472" t="s">
        <v>3433</v>
      </c>
      <c r="C1247" s="472" t="s">
        <v>3403</v>
      </c>
      <c r="D1247" s="472">
        <v>547.01035796000019</v>
      </c>
    </row>
    <row r="1248" spans="1:4" x14ac:dyDescent="0.25">
      <c r="A1248" s="472" t="s">
        <v>3066</v>
      </c>
      <c r="B1248" s="472" t="s">
        <v>3433</v>
      </c>
      <c r="C1248" s="472" t="s">
        <v>3404</v>
      </c>
      <c r="D1248" s="472">
        <v>83.615363850000023</v>
      </c>
    </row>
    <row r="1249" spans="1:4" x14ac:dyDescent="0.25">
      <c r="A1249" s="472" t="s">
        <v>3066</v>
      </c>
      <c r="B1249" s="472" t="s">
        <v>3433</v>
      </c>
      <c r="C1249" s="472" t="s">
        <v>3405</v>
      </c>
      <c r="D1249" s="472">
        <v>5.6631341700000002</v>
      </c>
    </row>
    <row r="1250" spans="1:4" x14ac:dyDescent="0.25">
      <c r="A1250" s="472" t="s">
        <v>3066</v>
      </c>
      <c r="B1250" s="472" t="s">
        <v>3433</v>
      </c>
      <c r="C1250" s="472" t="s">
        <v>3406</v>
      </c>
      <c r="D1250" s="472">
        <v>8.1323392900000009</v>
      </c>
    </row>
    <row r="1251" spans="1:4" x14ac:dyDescent="0.25">
      <c r="A1251" s="472" t="s">
        <v>3066</v>
      </c>
      <c r="B1251" s="472" t="s">
        <v>3433</v>
      </c>
      <c r="C1251" s="472" t="s">
        <v>3407</v>
      </c>
      <c r="D1251" s="472">
        <v>0.89613662999999999</v>
      </c>
    </row>
    <row r="1252" spans="1:4" x14ac:dyDescent="0.25">
      <c r="A1252" s="472" t="s">
        <v>3066</v>
      </c>
      <c r="B1252" s="472" t="s">
        <v>3436</v>
      </c>
      <c r="C1252" s="472" t="s">
        <v>3400</v>
      </c>
      <c r="D1252" s="472">
        <v>928.82629970999994</v>
      </c>
    </row>
    <row r="1253" spans="1:4" x14ac:dyDescent="0.25">
      <c r="A1253" s="472" t="s">
        <v>3066</v>
      </c>
      <c r="B1253" s="472" t="s">
        <v>3436</v>
      </c>
      <c r="C1253" s="472" t="s">
        <v>3620</v>
      </c>
      <c r="D1253" s="472">
        <v>23.319622030000001</v>
      </c>
    </row>
    <row r="1254" spans="1:4" x14ac:dyDescent="0.25">
      <c r="A1254" s="472" t="s">
        <v>3066</v>
      </c>
      <c r="B1254" s="472" t="s">
        <v>3436</v>
      </c>
      <c r="C1254" s="472" t="s">
        <v>3401</v>
      </c>
      <c r="D1254" s="472">
        <v>1160.9194097099992</v>
      </c>
    </row>
    <row r="1255" spans="1:4" x14ac:dyDescent="0.25">
      <c r="A1255" s="472" t="s">
        <v>3066</v>
      </c>
      <c r="B1255" s="472" t="s">
        <v>3436</v>
      </c>
      <c r="C1255" s="472" t="s">
        <v>3402</v>
      </c>
      <c r="D1255" s="472">
        <v>2921.9108587399983</v>
      </c>
    </row>
    <row r="1256" spans="1:4" x14ac:dyDescent="0.25">
      <c r="A1256" s="472" t="s">
        <v>3066</v>
      </c>
      <c r="B1256" s="472" t="s">
        <v>3436</v>
      </c>
      <c r="C1256" s="472" t="s">
        <v>3403</v>
      </c>
      <c r="D1256" s="472">
        <v>520.05796688999988</v>
      </c>
    </row>
    <row r="1257" spans="1:4" x14ac:dyDescent="0.25">
      <c r="A1257" s="472" t="s">
        <v>3066</v>
      </c>
      <c r="B1257" s="472" t="s">
        <v>3436</v>
      </c>
      <c r="C1257" s="472" t="s">
        <v>3404</v>
      </c>
      <c r="D1257" s="472">
        <v>340.50407379000001</v>
      </c>
    </row>
    <row r="1258" spans="1:4" x14ac:dyDescent="0.25">
      <c r="A1258" s="472" t="s">
        <v>3066</v>
      </c>
      <c r="B1258" s="472" t="s">
        <v>3427</v>
      </c>
      <c r="C1258" s="472" t="s">
        <v>3400</v>
      </c>
      <c r="D1258" s="472">
        <v>7125.1175193599702</v>
      </c>
    </row>
    <row r="1259" spans="1:4" x14ac:dyDescent="0.25">
      <c r="A1259" s="472" t="s">
        <v>3066</v>
      </c>
      <c r="B1259" s="472" t="s">
        <v>3427</v>
      </c>
      <c r="C1259" s="472" t="s">
        <v>3620</v>
      </c>
      <c r="D1259" s="472">
        <v>506.68920013000053</v>
      </c>
    </row>
    <row r="1260" spans="1:4" x14ac:dyDescent="0.25">
      <c r="A1260" s="472" t="s">
        <v>3066</v>
      </c>
      <c r="B1260" s="472" t="s">
        <v>3427</v>
      </c>
      <c r="C1260" s="472" t="s">
        <v>3401</v>
      </c>
      <c r="D1260" s="472">
        <v>53137.552717149745</v>
      </c>
    </row>
    <row r="1261" spans="1:4" x14ac:dyDescent="0.25">
      <c r="A1261" s="472" t="s">
        <v>3066</v>
      </c>
      <c r="B1261" s="472" t="s">
        <v>3427</v>
      </c>
      <c r="C1261" s="472" t="s">
        <v>3402</v>
      </c>
      <c r="D1261" s="472">
        <v>150733.13996241579</v>
      </c>
    </row>
    <row r="1262" spans="1:4" x14ac:dyDescent="0.25">
      <c r="A1262" s="472" t="s">
        <v>3066</v>
      </c>
      <c r="B1262" s="472" t="s">
        <v>3427</v>
      </c>
      <c r="C1262" s="472" t="s">
        <v>3403</v>
      </c>
      <c r="D1262" s="472">
        <v>82661.581280981074</v>
      </c>
    </row>
    <row r="1263" spans="1:4" x14ac:dyDescent="0.25">
      <c r="A1263" s="472" t="s">
        <v>3066</v>
      </c>
      <c r="B1263" s="472" t="s">
        <v>3427</v>
      </c>
      <c r="C1263" s="472" t="s">
        <v>3404</v>
      </c>
      <c r="D1263" s="472">
        <v>116192.5697952779</v>
      </c>
    </row>
    <row r="1264" spans="1:4" x14ac:dyDescent="0.25">
      <c r="A1264" s="472" t="s">
        <v>3066</v>
      </c>
      <c r="B1264" s="472" t="s">
        <v>3427</v>
      </c>
      <c r="C1264" s="472" t="s">
        <v>3405</v>
      </c>
      <c r="D1264" s="472">
        <v>13717.799057780054</v>
      </c>
    </row>
    <row r="1265" spans="1:4" x14ac:dyDescent="0.25">
      <c r="A1265" s="472" t="s">
        <v>3066</v>
      </c>
      <c r="B1265" s="472" t="s">
        <v>3427</v>
      </c>
      <c r="C1265" s="472" t="s">
        <v>3406</v>
      </c>
      <c r="D1265" s="472">
        <v>2355.713288209995</v>
      </c>
    </row>
    <row r="1266" spans="1:4" x14ac:dyDescent="0.25">
      <c r="A1266" s="472" t="s">
        <v>3066</v>
      </c>
      <c r="B1266" s="472" t="s">
        <v>3427</v>
      </c>
      <c r="C1266" s="472" t="s">
        <v>3407</v>
      </c>
      <c r="D1266" s="472">
        <v>770.5906877699997</v>
      </c>
    </row>
    <row r="1267" spans="1:4" x14ac:dyDescent="0.25">
      <c r="A1267" s="472" t="s">
        <v>3066</v>
      </c>
      <c r="B1267" s="472" t="s">
        <v>3427</v>
      </c>
      <c r="C1267" s="472" t="s">
        <v>3408</v>
      </c>
      <c r="D1267" s="472">
        <v>247.59824372999995</v>
      </c>
    </row>
    <row r="1268" spans="1:4" x14ac:dyDescent="0.25">
      <c r="A1268" s="472" t="s">
        <v>3066</v>
      </c>
      <c r="B1268" s="472" t="s">
        <v>3431</v>
      </c>
      <c r="C1268" s="472" t="s">
        <v>3400</v>
      </c>
      <c r="D1268" s="472">
        <v>1632.9126798200036</v>
      </c>
    </row>
    <row r="1269" spans="1:4" x14ac:dyDescent="0.25">
      <c r="A1269" s="472" t="s">
        <v>3066</v>
      </c>
      <c r="B1269" s="472" t="s">
        <v>3431</v>
      </c>
      <c r="C1269" s="472" t="s">
        <v>3620</v>
      </c>
      <c r="D1269" s="472">
        <v>86.643281759999994</v>
      </c>
    </row>
    <row r="1270" spans="1:4" x14ac:dyDescent="0.25">
      <c r="A1270" s="472" t="s">
        <v>3066</v>
      </c>
      <c r="B1270" s="472" t="s">
        <v>3431</v>
      </c>
      <c r="C1270" s="472" t="s">
        <v>3401</v>
      </c>
      <c r="D1270" s="472">
        <v>5977.7202240600054</v>
      </c>
    </row>
    <row r="1271" spans="1:4" x14ac:dyDescent="0.25">
      <c r="A1271" s="472" t="s">
        <v>3066</v>
      </c>
      <c r="B1271" s="472" t="s">
        <v>3431</v>
      </c>
      <c r="C1271" s="472" t="s">
        <v>3402</v>
      </c>
      <c r="D1271" s="472">
        <v>11821.252664400028</v>
      </c>
    </row>
    <row r="1272" spans="1:4" x14ac:dyDescent="0.25">
      <c r="A1272" s="472" t="s">
        <v>3066</v>
      </c>
      <c r="B1272" s="472" t="s">
        <v>3431</v>
      </c>
      <c r="C1272" s="472" t="s">
        <v>3403</v>
      </c>
      <c r="D1272" s="472">
        <v>5113.7938424900058</v>
      </c>
    </row>
    <row r="1273" spans="1:4" x14ac:dyDescent="0.25">
      <c r="A1273" s="472" t="s">
        <v>3066</v>
      </c>
      <c r="B1273" s="472" t="s">
        <v>3431</v>
      </c>
      <c r="C1273" s="472" t="s">
        <v>3404</v>
      </c>
      <c r="D1273" s="472">
        <v>1543.5851387800014</v>
      </c>
    </row>
    <row r="1274" spans="1:4" x14ac:dyDescent="0.25">
      <c r="A1274" s="472" t="s">
        <v>3066</v>
      </c>
      <c r="B1274" s="472" t="s">
        <v>3431</v>
      </c>
      <c r="C1274" s="472" t="s">
        <v>3405</v>
      </c>
      <c r="D1274" s="472">
        <v>102.83561290999999</v>
      </c>
    </row>
    <row r="1275" spans="1:4" x14ac:dyDescent="0.25">
      <c r="A1275" s="472" t="s">
        <v>3066</v>
      </c>
      <c r="B1275" s="472" t="s">
        <v>3431</v>
      </c>
      <c r="C1275" s="472" t="s">
        <v>3406</v>
      </c>
      <c r="D1275" s="472">
        <v>58.646354159999987</v>
      </c>
    </row>
    <row r="1276" spans="1:4" x14ac:dyDescent="0.25">
      <c r="A1276" s="472" t="s">
        <v>3066</v>
      </c>
      <c r="B1276" s="472" t="s">
        <v>3431</v>
      </c>
      <c r="C1276" s="472" t="s">
        <v>3407</v>
      </c>
      <c r="D1276" s="472">
        <v>24.909853149999996</v>
      </c>
    </row>
    <row r="1277" spans="1:4" x14ac:dyDescent="0.25">
      <c r="A1277" s="472" t="s">
        <v>3066</v>
      </c>
      <c r="B1277" s="472" t="s">
        <v>3431</v>
      </c>
      <c r="C1277" s="472" t="s">
        <v>3408</v>
      </c>
      <c r="D1277" s="472">
        <v>27.963937030000007</v>
      </c>
    </row>
    <row r="1278" spans="1:4" x14ac:dyDescent="0.25">
      <c r="A1278" s="472" t="s">
        <v>3066</v>
      </c>
      <c r="B1278" s="472" t="s">
        <v>3435</v>
      </c>
      <c r="C1278" s="472" t="s">
        <v>3400</v>
      </c>
      <c r="D1278" s="472">
        <v>744.86313117000009</v>
      </c>
    </row>
    <row r="1279" spans="1:4" x14ac:dyDescent="0.25">
      <c r="A1279" s="472" t="s">
        <v>3066</v>
      </c>
      <c r="B1279" s="472" t="s">
        <v>3435</v>
      </c>
      <c r="C1279" s="472" t="s">
        <v>3620</v>
      </c>
      <c r="D1279" s="472">
        <v>52.111665330000008</v>
      </c>
    </row>
    <row r="1280" spans="1:4" x14ac:dyDescent="0.25">
      <c r="A1280" s="472" t="s">
        <v>3066</v>
      </c>
      <c r="B1280" s="472" t="s">
        <v>3435</v>
      </c>
      <c r="C1280" s="472" t="s">
        <v>3401</v>
      </c>
      <c r="D1280" s="472">
        <v>1982.1375083900007</v>
      </c>
    </row>
    <row r="1281" spans="1:4" x14ac:dyDescent="0.25">
      <c r="A1281" s="472" t="s">
        <v>3066</v>
      </c>
      <c r="B1281" s="472" t="s">
        <v>3435</v>
      </c>
      <c r="C1281" s="472" t="s">
        <v>3402</v>
      </c>
      <c r="D1281" s="472">
        <v>1945.7331429100004</v>
      </c>
    </row>
    <row r="1282" spans="1:4" x14ac:dyDescent="0.25">
      <c r="A1282" s="472" t="s">
        <v>3066</v>
      </c>
      <c r="B1282" s="472" t="s">
        <v>3435</v>
      </c>
      <c r="C1282" s="472" t="s">
        <v>3403</v>
      </c>
      <c r="D1282" s="472">
        <v>103.94475965000001</v>
      </c>
    </row>
    <row r="1283" spans="1:4" x14ac:dyDescent="0.25">
      <c r="A1283" s="472" t="s">
        <v>3066</v>
      </c>
      <c r="B1283" s="472" t="s">
        <v>3435</v>
      </c>
      <c r="C1283" s="472" t="s">
        <v>3404</v>
      </c>
      <c r="D1283" s="472">
        <v>22.776656159999998</v>
      </c>
    </row>
    <row r="1284" spans="1:4" x14ac:dyDescent="0.25">
      <c r="A1284" s="472" t="s">
        <v>3066</v>
      </c>
      <c r="B1284" s="472" t="s">
        <v>3435</v>
      </c>
      <c r="C1284" s="472" t="s">
        <v>3405</v>
      </c>
      <c r="D1284" s="472">
        <v>4.24535456</v>
      </c>
    </row>
    <row r="1285" spans="1:4" x14ac:dyDescent="0.25">
      <c r="A1285" s="472" t="s">
        <v>3066</v>
      </c>
      <c r="B1285" s="472" t="s">
        <v>3435</v>
      </c>
      <c r="C1285" s="472" t="s">
        <v>3406</v>
      </c>
      <c r="D1285" s="472">
        <v>1.17552528</v>
      </c>
    </row>
    <row r="1286" spans="1:4" x14ac:dyDescent="0.25">
      <c r="A1286" s="472" t="s">
        <v>3066</v>
      </c>
      <c r="B1286" s="472" t="s">
        <v>3435</v>
      </c>
      <c r="C1286" s="472" t="s">
        <v>3408</v>
      </c>
      <c r="D1286" s="472">
        <v>7.4636842400000001</v>
      </c>
    </row>
    <row r="1287" spans="1:4" x14ac:dyDescent="0.25">
      <c r="A1287" s="472" t="s">
        <v>3066</v>
      </c>
      <c r="B1287" s="472" t="s">
        <v>3429</v>
      </c>
      <c r="C1287" s="472" t="s">
        <v>3400</v>
      </c>
      <c r="D1287" s="472">
        <v>7374.0747386499943</v>
      </c>
    </row>
    <row r="1288" spans="1:4" x14ac:dyDescent="0.25">
      <c r="A1288" s="472" t="s">
        <v>3066</v>
      </c>
      <c r="B1288" s="472" t="s">
        <v>3429</v>
      </c>
      <c r="C1288" s="472" t="s">
        <v>3620</v>
      </c>
      <c r="D1288" s="472">
        <v>2192.8310901399987</v>
      </c>
    </row>
    <row r="1289" spans="1:4" x14ac:dyDescent="0.25">
      <c r="A1289" s="472" t="s">
        <v>3066</v>
      </c>
      <c r="B1289" s="472" t="s">
        <v>3429</v>
      </c>
      <c r="C1289" s="472" t="s">
        <v>3401</v>
      </c>
      <c r="D1289" s="472">
        <v>6375.4708815800032</v>
      </c>
    </row>
    <row r="1290" spans="1:4" x14ac:dyDescent="0.25">
      <c r="A1290" s="472" t="s">
        <v>3066</v>
      </c>
      <c r="B1290" s="472" t="s">
        <v>3429</v>
      </c>
      <c r="C1290" s="472" t="s">
        <v>3402</v>
      </c>
      <c r="D1290" s="472">
        <v>3621.383628439999</v>
      </c>
    </row>
    <row r="1291" spans="1:4" x14ac:dyDescent="0.25">
      <c r="A1291" s="472" t="s">
        <v>3066</v>
      </c>
      <c r="B1291" s="472" t="s">
        <v>3429</v>
      </c>
      <c r="C1291" s="472" t="s">
        <v>3403</v>
      </c>
      <c r="D1291" s="472">
        <v>835.90480696999975</v>
      </c>
    </row>
    <row r="1292" spans="1:4" x14ac:dyDescent="0.25">
      <c r="A1292" s="472" t="s">
        <v>3066</v>
      </c>
      <c r="B1292" s="472" t="s">
        <v>3429</v>
      </c>
      <c r="C1292" s="472" t="s">
        <v>3404</v>
      </c>
      <c r="D1292" s="472">
        <v>356.68441054000004</v>
      </c>
    </row>
    <row r="1293" spans="1:4" x14ac:dyDescent="0.25">
      <c r="A1293" s="472" t="s">
        <v>3066</v>
      </c>
      <c r="B1293" s="472" t="s">
        <v>3429</v>
      </c>
      <c r="C1293" s="472" t="s">
        <v>3405</v>
      </c>
      <c r="D1293" s="472">
        <v>205.75932389999997</v>
      </c>
    </row>
    <row r="1294" spans="1:4" x14ac:dyDescent="0.25">
      <c r="A1294" s="472" t="s">
        <v>3066</v>
      </c>
      <c r="B1294" s="472" t="s">
        <v>3429</v>
      </c>
      <c r="C1294" s="472" t="s">
        <v>3406</v>
      </c>
      <c r="D1294" s="472">
        <v>29.628261520000002</v>
      </c>
    </row>
    <row r="1295" spans="1:4" x14ac:dyDescent="0.25">
      <c r="A1295" s="472" t="s">
        <v>3066</v>
      </c>
      <c r="B1295" s="472" t="s">
        <v>3429</v>
      </c>
      <c r="C1295" s="472" t="s">
        <v>3407</v>
      </c>
      <c r="D1295" s="472">
        <v>25.679459900000001</v>
      </c>
    </row>
    <row r="1296" spans="1:4" x14ac:dyDescent="0.25">
      <c r="A1296" s="472" t="s">
        <v>3066</v>
      </c>
      <c r="B1296" s="472" t="s">
        <v>3429</v>
      </c>
      <c r="C1296" s="472" t="s">
        <v>3408</v>
      </c>
      <c r="D1296" s="472">
        <v>98.719006590000006</v>
      </c>
    </row>
    <row r="1297" spans="1:4" x14ac:dyDescent="0.25">
      <c r="A1297" s="472" t="s">
        <v>3067</v>
      </c>
      <c r="B1297" s="472" t="s">
        <v>3434</v>
      </c>
      <c r="C1297" s="472" t="s">
        <v>3400</v>
      </c>
      <c r="D1297" s="472">
        <v>155.01750164999999</v>
      </c>
    </row>
    <row r="1298" spans="1:4" x14ac:dyDescent="0.25">
      <c r="A1298" s="472" t="s">
        <v>3067</v>
      </c>
      <c r="B1298" s="472" t="s">
        <v>3434</v>
      </c>
      <c r="C1298" s="472" t="s">
        <v>3620</v>
      </c>
      <c r="D1298" s="472">
        <v>63.930393560000013</v>
      </c>
    </row>
    <row r="1299" spans="1:4" x14ac:dyDescent="0.25">
      <c r="A1299" s="472" t="s">
        <v>3067</v>
      </c>
      <c r="B1299" s="472" t="s">
        <v>3434</v>
      </c>
      <c r="C1299" s="472" t="s">
        <v>3401</v>
      </c>
      <c r="D1299" s="472">
        <v>669.72055181999951</v>
      </c>
    </row>
    <row r="1300" spans="1:4" x14ac:dyDescent="0.25">
      <c r="A1300" s="472" t="s">
        <v>3067</v>
      </c>
      <c r="B1300" s="472" t="s">
        <v>3434</v>
      </c>
      <c r="C1300" s="472" t="s">
        <v>3402</v>
      </c>
      <c r="D1300" s="472">
        <v>6731.8008608800019</v>
      </c>
    </row>
    <row r="1301" spans="1:4" x14ac:dyDescent="0.25">
      <c r="A1301" s="472" t="s">
        <v>3067</v>
      </c>
      <c r="B1301" s="472" t="s">
        <v>3434</v>
      </c>
      <c r="C1301" s="472" t="s">
        <v>3403</v>
      </c>
      <c r="D1301" s="472">
        <v>8590.2277502200013</v>
      </c>
    </row>
    <row r="1302" spans="1:4" x14ac:dyDescent="0.25">
      <c r="A1302" s="472" t="s">
        <v>3067</v>
      </c>
      <c r="B1302" s="472" t="s">
        <v>3434</v>
      </c>
      <c r="C1302" s="472" t="s">
        <v>3404</v>
      </c>
      <c r="D1302" s="472">
        <v>615.67342873999974</v>
      </c>
    </row>
    <row r="1303" spans="1:4" x14ac:dyDescent="0.25">
      <c r="A1303" s="472" t="s">
        <v>3067</v>
      </c>
      <c r="B1303" s="472" t="s">
        <v>3434</v>
      </c>
      <c r="C1303" s="472" t="s">
        <v>3405</v>
      </c>
      <c r="D1303" s="472">
        <v>130.04484513999998</v>
      </c>
    </row>
    <row r="1304" spans="1:4" x14ac:dyDescent="0.25">
      <c r="A1304" s="472" t="s">
        <v>3067</v>
      </c>
      <c r="B1304" s="472" t="s">
        <v>3434</v>
      </c>
      <c r="C1304" s="472" t="s">
        <v>3406</v>
      </c>
      <c r="D1304" s="472">
        <v>99.140005889999998</v>
      </c>
    </row>
    <row r="1305" spans="1:4" x14ac:dyDescent="0.25">
      <c r="A1305" s="472" t="s">
        <v>3067</v>
      </c>
      <c r="B1305" s="472" t="s">
        <v>3434</v>
      </c>
      <c r="C1305" s="472" t="s">
        <v>3407</v>
      </c>
      <c r="D1305" s="472">
        <v>26.84719746</v>
      </c>
    </row>
    <row r="1306" spans="1:4" x14ac:dyDescent="0.25">
      <c r="A1306" s="472" t="s">
        <v>3067</v>
      </c>
      <c r="B1306" s="472" t="s">
        <v>3434</v>
      </c>
      <c r="C1306" s="472" t="s">
        <v>3408</v>
      </c>
      <c r="D1306" s="472">
        <v>49.416086880000002</v>
      </c>
    </row>
    <row r="1307" spans="1:4" x14ac:dyDescent="0.25">
      <c r="A1307" s="472" t="s">
        <v>3067</v>
      </c>
      <c r="B1307" s="472" t="s">
        <v>3430</v>
      </c>
      <c r="C1307" s="472" t="s">
        <v>3400</v>
      </c>
      <c r="D1307" s="472">
        <v>79.900865319999951</v>
      </c>
    </row>
    <row r="1308" spans="1:4" x14ac:dyDescent="0.25">
      <c r="A1308" s="472" t="s">
        <v>3067</v>
      </c>
      <c r="B1308" s="472" t="s">
        <v>3430</v>
      </c>
      <c r="C1308" s="472" t="s">
        <v>3620</v>
      </c>
      <c r="D1308" s="472">
        <v>175.36258239999998</v>
      </c>
    </row>
    <row r="1309" spans="1:4" x14ac:dyDescent="0.25">
      <c r="A1309" s="472" t="s">
        <v>3067</v>
      </c>
      <c r="B1309" s="472" t="s">
        <v>3430</v>
      </c>
      <c r="C1309" s="472" t="s">
        <v>3401</v>
      </c>
      <c r="D1309" s="472">
        <v>249.10824790000004</v>
      </c>
    </row>
    <row r="1310" spans="1:4" x14ac:dyDescent="0.25">
      <c r="A1310" s="472" t="s">
        <v>3067</v>
      </c>
      <c r="B1310" s="472" t="s">
        <v>3430</v>
      </c>
      <c r="C1310" s="472" t="s">
        <v>3402</v>
      </c>
      <c r="D1310" s="472">
        <v>929.82213671000011</v>
      </c>
    </row>
    <row r="1311" spans="1:4" x14ac:dyDescent="0.25">
      <c r="A1311" s="472" t="s">
        <v>3067</v>
      </c>
      <c r="B1311" s="472" t="s">
        <v>3430</v>
      </c>
      <c r="C1311" s="472" t="s">
        <v>3403</v>
      </c>
      <c r="D1311" s="472">
        <v>580.80128334000005</v>
      </c>
    </row>
    <row r="1312" spans="1:4" x14ac:dyDescent="0.25">
      <c r="A1312" s="472" t="s">
        <v>3067</v>
      </c>
      <c r="B1312" s="472" t="s">
        <v>3430</v>
      </c>
      <c r="C1312" s="472" t="s">
        <v>3404</v>
      </c>
      <c r="D1312" s="472">
        <v>421.50484574999996</v>
      </c>
    </row>
    <row r="1313" spans="1:4" x14ac:dyDescent="0.25">
      <c r="A1313" s="472" t="s">
        <v>3067</v>
      </c>
      <c r="B1313" s="472" t="s">
        <v>3430</v>
      </c>
      <c r="C1313" s="472" t="s">
        <v>3405</v>
      </c>
      <c r="D1313" s="472">
        <v>155.76444799000004</v>
      </c>
    </row>
    <row r="1314" spans="1:4" x14ac:dyDescent="0.25">
      <c r="A1314" s="472" t="s">
        <v>3067</v>
      </c>
      <c r="B1314" s="472" t="s">
        <v>3430</v>
      </c>
      <c r="C1314" s="472" t="s">
        <v>3406</v>
      </c>
      <c r="D1314" s="472">
        <v>186.7308142</v>
      </c>
    </row>
    <row r="1315" spans="1:4" x14ac:dyDescent="0.25">
      <c r="A1315" s="472" t="s">
        <v>3067</v>
      </c>
      <c r="B1315" s="472" t="s">
        <v>3430</v>
      </c>
      <c r="C1315" s="472" t="s">
        <v>3407</v>
      </c>
      <c r="D1315" s="472">
        <v>75.594514539999992</v>
      </c>
    </row>
    <row r="1316" spans="1:4" x14ac:dyDescent="0.25">
      <c r="A1316" s="472" t="s">
        <v>3067</v>
      </c>
      <c r="B1316" s="472" t="s">
        <v>3430</v>
      </c>
      <c r="C1316" s="472" t="s">
        <v>3408</v>
      </c>
      <c r="D1316" s="472">
        <v>62.513954020000007</v>
      </c>
    </row>
    <row r="1317" spans="1:4" x14ac:dyDescent="0.25">
      <c r="A1317" s="472" t="s">
        <v>3067</v>
      </c>
      <c r="B1317" s="472" t="s">
        <v>3428</v>
      </c>
      <c r="C1317" s="472" t="s">
        <v>3400</v>
      </c>
      <c r="D1317" s="472">
        <v>1.0696451999999999</v>
      </c>
    </row>
    <row r="1318" spans="1:4" x14ac:dyDescent="0.25">
      <c r="A1318" s="472" t="s">
        <v>3067</v>
      </c>
      <c r="B1318" s="472" t="s">
        <v>3428</v>
      </c>
      <c r="C1318" s="472" t="s">
        <v>3401</v>
      </c>
      <c r="D1318" s="472">
        <v>2.1268241800000003</v>
      </c>
    </row>
    <row r="1319" spans="1:4" x14ac:dyDescent="0.25">
      <c r="A1319" s="472" t="s">
        <v>3067</v>
      </c>
      <c r="B1319" s="472" t="s">
        <v>3428</v>
      </c>
      <c r="C1319" s="472" t="s">
        <v>3402</v>
      </c>
      <c r="D1319" s="472">
        <v>1.62215072</v>
      </c>
    </row>
    <row r="1320" spans="1:4" x14ac:dyDescent="0.25">
      <c r="A1320" s="472" t="s">
        <v>3067</v>
      </c>
      <c r="B1320" s="472" t="s">
        <v>3432</v>
      </c>
      <c r="C1320" s="472" t="s">
        <v>3400</v>
      </c>
      <c r="D1320" s="472">
        <v>209.37706361999992</v>
      </c>
    </row>
    <row r="1321" spans="1:4" x14ac:dyDescent="0.25">
      <c r="A1321" s="472" t="s">
        <v>3067</v>
      </c>
      <c r="B1321" s="472" t="s">
        <v>3432</v>
      </c>
      <c r="C1321" s="472" t="s">
        <v>3620</v>
      </c>
      <c r="D1321" s="472">
        <v>146.02609406000002</v>
      </c>
    </row>
    <row r="1322" spans="1:4" x14ac:dyDescent="0.25">
      <c r="A1322" s="472" t="s">
        <v>3067</v>
      </c>
      <c r="B1322" s="472" t="s">
        <v>3432</v>
      </c>
      <c r="C1322" s="472" t="s">
        <v>3401</v>
      </c>
      <c r="D1322" s="472">
        <v>2019.8763654300005</v>
      </c>
    </row>
    <row r="1323" spans="1:4" x14ac:dyDescent="0.25">
      <c r="A1323" s="472" t="s">
        <v>3067</v>
      </c>
      <c r="B1323" s="472" t="s">
        <v>3432</v>
      </c>
      <c r="C1323" s="472" t="s">
        <v>3402</v>
      </c>
      <c r="D1323" s="472">
        <v>4693.8737475699972</v>
      </c>
    </row>
    <row r="1324" spans="1:4" x14ac:dyDescent="0.25">
      <c r="A1324" s="472" t="s">
        <v>3067</v>
      </c>
      <c r="B1324" s="472" t="s">
        <v>3432</v>
      </c>
      <c r="C1324" s="472" t="s">
        <v>3403</v>
      </c>
      <c r="D1324" s="472">
        <v>38.219208999999992</v>
      </c>
    </row>
    <row r="1325" spans="1:4" x14ac:dyDescent="0.25">
      <c r="A1325" s="472" t="s">
        <v>3067</v>
      </c>
      <c r="B1325" s="472" t="s">
        <v>3432</v>
      </c>
      <c r="C1325" s="472" t="s">
        <v>3404</v>
      </c>
      <c r="D1325" s="472">
        <v>162.37458409000001</v>
      </c>
    </row>
    <row r="1326" spans="1:4" x14ac:dyDescent="0.25">
      <c r="A1326" s="472" t="s">
        <v>3067</v>
      </c>
      <c r="B1326" s="472" t="s">
        <v>3432</v>
      </c>
      <c r="C1326" s="472" t="s">
        <v>3406</v>
      </c>
      <c r="D1326" s="472">
        <v>0.95770316</v>
      </c>
    </row>
    <row r="1327" spans="1:4" x14ac:dyDescent="0.25">
      <c r="A1327" s="472" t="s">
        <v>3067</v>
      </c>
      <c r="B1327" s="472" t="s">
        <v>3432</v>
      </c>
      <c r="C1327" s="472" t="s">
        <v>3408</v>
      </c>
      <c r="D1327" s="472">
        <v>44.602198960000003</v>
      </c>
    </row>
    <row r="1328" spans="1:4" x14ac:dyDescent="0.25">
      <c r="A1328" s="472" t="s">
        <v>3067</v>
      </c>
      <c r="B1328" s="472" t="s">
        <v>3433</v>
      </c>
      <c r="C1328" s="472" t="s">
        <v>3400</v>
      </c>
      <c r="D1328" s="472">
        <v>477.90729127999981</v>
      </c>
    </row>
    <row r="1329" spans="1:4" x14ac:dyDescent="0.25">
      <c r="A1329" s="472" t="s">
        <v>3067</v>
      </c>
      <c r="B1329" s="472" t="s">
        <v>3433</v>
      </c>
      <c r="C1329" s="472" t="s">
        <v>3620</v>
      </c>
      <c r="D1329" s="472">
        <v>295.36495219000011</v>
      </c>
    </row>
    <row r="1330" spans="1:4" x14ac:dyDescent="0.25">
      <c r="A1330" s="472" t="s">
        <v>3067</v>
      </c>
      <c r="B1330" s="472" t="s">
        <v>3433</v>
      </c>
      <c r="C1330" s="472" t="s">
        <v>3401</v>
      </c>
      <c r="D1330" s="472">
        <v>1583.4718667499992</v>
      </c>
    </row>
    <row r="1331" spans="1:4" x14ac:dyDescent="0.25">
      <c r="A1331" s="472" t="s">
        <v>3067</v>
      </c>
      <c r="B1331" s="472" t="s">
        <v>3433</v>
      </c>
      <c r="C1331" s="472" t="s">
        <v>3402</v>
      </c>
      <c r="D1331" s="472">
        <v>11173.768596420012</v>
      </c>
    </row>
    <row r="1332" spans="1:4" x14ac:dyDescent="0.25">
      <c r="A1332" s="472" t="s">
        <v>3067</v>
      </c>
      <c r="B1332" s="472" t="s">
        <v>3433</v>
      </c>
      <c r="C1332" s="472" t="s">
        <v>3403</v>
      </c>
      <c r="D1332" s="472">
        <v>1920.3274688200013</v>
      </c>
    </row>
    <row r="1333" spans="1:4" x14ac:dyDescent="0.25">
      <c r="A1333" s="472" t="s">
        <v>3067</v>
      </c>
      <c r="B1333" s="472" t="s">
        <v>3433</v>
      </c>
      <c r="C1333" s="472" t="s">
        <v>3404</v>
      </c>
      <c r="D1333" s="472">
        <v>313.05420979999991</v>
      </c>
    </row>
    <row r="1334" spans="1:4" x14ac:dyDescent="0.25">
      <c r="A1334" s="472" t="s">
        <v>3067</v>
      </c>
      <c r="B1334" s="472" t="s">
        <v>3433</v>
      </c>
      <c r="C1334" s="472" t="s">
        <v>3405</v>
      </c>
      <c r="D1334" s="472">
        <v>171.47798300000002</v>
      </c>
    </row>
    <row r="1335" spans="1:4" x14ac:dyDescent="0.25">
      <c r="A1335" s="472" t="s">
        <v>3067</v>
      </c>
      <c r="B1335" s="472" t="s">
        <v>3433</v>
      </c>
      <c r="C1335" s="472" t="s">
        <v>3406</v>
      </c>
      <c r="D1335" s="472">
        <v>15.97168265</v>
      </c>
    </row>
    <row r="1336" spans="1:4" x14ac:dyDescent="0.25">
      <c r="A1336" s="472" t="s">
        <v>3067</v>
      </c>
      <c r="B1336" s="472" t="s">
        <v>3433</v>
      </c>
      <c r="C1336" s="472" t="s">
        <v>3407</v>
      </c>
      <c r="D1336" s="472">
        <v>7.383048510000001</v>
      </c>
    </row>
    <row r="1337" spans="1:4" x14ac:dyDescent="0.25">
      <c r="A1337" s="472" t="s">
        <v>3067</v>
      </c>
      <c r="B1337" s="472" t="s">
        <v>3433</v>
      </c>
      <c r="C1337" s="472" t="s">
        <v>3408</v>
      </c>
      <c r="D1337" s="472">
        <v>31.313366850000001</v>
      </c>
    </row>
    <row r="1338" spans="1:4" x14ac:dyDescent="0.25">
      <c r="A1338" s="472" t="s">
        <v>3067</v>
      </c>
      <c r="B1338" s="472" t="s">
        <v>3436</v>
      </c>
      <c r="C1338" s="472" t="s">
        <v>3400</v>
      </c>
      <c r="D1338" s="472">
        <v>198.67615567999997</v>
      </c>
    </row>
    <row r="1339" spans="1:4" x14ac:dyDescent="0.25">
      <c r="A1339" s="472" t="s">
        <v>3067</v>
      </c>
      <c r="B1339" s="472" t="s">
        <v>3436</v>
      </c>
      <c r="C1339" s="472" t="s">
        <v>3620</v>
      </c>
      <c r="D1339" s="472">
        <v>0.76477517000000006</v>
      </c>
    </row>
    <row r="1340" spans="1:4" x14ac:dyDescent="0.25">
      <c r="A1340" s="472" t="s">
        <v>3067</v>
      </c>
      <c r="B1340" s="472" t="s">
        <v>3436</v>
      </c>
      <c r="C1340" s="472" t="s">
        <v>3401</v>
      </c>
      <c r="D1340" s="472">
        <v>176.95578049000002</v>
      </c>
    </row>
    <row r="1341" spans="1:4" x14ac:dyDescent="0.25">
      <c r="A1341" s="472" t="s">
        <v>3067</v>
      </c>
      <c r="B1341" s="472" t="s">
        <v>3436</v>
      </c>
      <c r="C1341" s="472" t="s">
        <v>3402</v>
      </c>
      <c r="D1341" s="472">
        <v>339.10538862000004</v>
      </c>
    </row>
    <row r="1342" spans="1:4" x14ac:dyDescent="0.25">
      <c r="A1342" s="472" t="s">
        <v>3067</v>
      </c>
      <c r="B1342" s="472" t="s">
        <v>3436</v>
      </c>
      <c r="C1342" s="472" t="s">
        <v>3403</v>
      </c>
      <c r="D1342" s="472">
        <v>31.382981929999996</v>
      </c>
    </row>
    <row r="1343" spans="1:4" x14ac:dyDescent="0.25">
      <c r="A1343" s="472" t="s">
        <v>3067</v>
      </c>
      <c r="B1343" s="472" t="s">
        <v>3436</v>
      </c>
      <c r="C1343" s="472" t="s">
        <v>3404</v>
      </c>
      <c r="D1343" s="472">
        <v>19.121568740000001</v>
      </c>
    </row>
    <row r="1344" spans="1:4" x14ac:dyDescent="0.25">
      <c r="A1344" s="472" t="s">
        <v>3067</v>
      </c>
      <c r="B1344" s="472" t="s">
        <v>3436</v>
      </c>
      <c r="C1344" s="472" t="s">
        <v>3405</v>
      </c>
      <c r="D1344" s="472">
        <v>6.2411560900000005</v>
      </c>
    </row>
    <row r="1345" spans="1:4" x14ac:dyDescent="0.25">
      <c r="A1345" s="472" t="s">
        <v>3067</v>
      </c>
      <c r="B1345" s="472" t="s">
        <v>3436</v>
      </c>
      <c r="C1345" s="472" t="s">
        <v>3407</v>
      </c>
      <c r="D1345" s="472">
        <v>24.184507329999999</v>
      </c>
    </row>
    <row r="1346" spans="1:4" x14ac:dyDescent="0.25">
      <c r="A1346" s="472" t="s">
        <v>3067</v>
      </c>
      <c r="B1346" s="472" t="s">
        <v>3427</v>
      </c>
      <c r="C1346" s="472" t="s">
        <v>3400</v>
      </c>
      <c r="D1346" s="472">
        <v>12.397340049999997</v>
      </c>
    </row>
    <row r="1347" spans="1:4" x14ac:dyDescent="0.25">
      <c r="A1347" s="472" t="s">
        <v>3067</v>
      </c>
      <c r="B1347" s="472" t="s">
        <v>3427</v>
      </c>
      <c r="C1347" s="472" t="s">
        <v>3620</v>
      </c>
      <c r="D1347" s="472">
        <v>4.6777892200000002</v>
      </c>
    </row>
    <row r="1348" spans="1:4" x14ac:dyDescent="0.25">
      <c r="A1348" s="472" t="s">
        <v>3067</v>
      </c>
      <c r="B1348" s="472" t="s">
        <v>3427</v>
      </c>
      <c r="C1348" s="472" t="s">
        <v>3401</v>
      </c>
      <c r="D1348" s="472">
        <v>66.381154989999999</v>
      </c>
    </row>
    <row r="1349" spans="1:4" x14ac:dyDescent="0.25">
      <c r="A1349" s="472" t="s">
        <v>3067</v>
      </c>
      <c r="B1349" s="472" t="s">
        <v>3427</v>
      </c>
      <c r="C1349" s="472" t="s">
        <v>3402</v>
      </c>
      <c r="D1349" s="472">
        <v>231.52095216000009</v>
      </c>
    </row>
    <row r="1350" spans="1:4" x14ac:dyDescent="0.25">
      <c r="A1350" s="472" t="s">
        <v>3067</v>
      </c>
      <c r="B1350" s="472" t="s">
        <v>3427</v>
      </c>
      <c r="C1350" s="472" t="s">
        <v>3403</v>
      </c>
      <c r="D1350" s="472">
        <v>263.9225055500001</v>
      </c>
    </row>
    <row r="1351" spans="1:4" x14ac:dyDescent="0.25">
      <c r="A1351" s="472" t="s">
        <v>3067</v>
      </c>
      <c r="B1351" s="472" t="s">
        <v>3427</v>
      </c>
      <c r="C1351" s="472" t="s">
        <v>3404</v>
      </c>
      <c r="D1351" s="472">
        <v>37.944735449999996</v>
      </c>
    </row>
    <row r="1352" spans="1:4" x14ac:dyDescent="0.25">
      <c r="A1352" s="472" t="s">
        <v>3067</v>
      </c>
      <c r="B1352" s="472" t="s">
        <v>3427</v>
      </c>
      <c r="C1352" s="472" t="s">
        <v>3405</v>
      </c>
      <c r="D1352" s="472">
        <v>2.9645367199999999</v>
      </c>
    </row>
    <row r="1353" spans="1:4" x14ac:dyDescent="0.25">
      <c r="A1353" s="472" t="s">
        <v>3067</v>
      </c>
      <c r="B1353" s="472" t="s">
        <v>3427</v>
      </c>
      <c r="C1353" s="472" t="s">
        <v>3406</v>
      </c>
      <c r="D1353" s="472">
        <v>1.3888769100000002</v>
      </c>
    </row>
    <row r="1354" spans="1:4" x14ac:dyDescent="0.25">
      <c r="A1354" s="472" t="s">
        <v>3067</v>
      </c>
      <c r="B1354" s="472" t="s">
        <v>3427</v>
      </c>
      <c r="C1354" s="472" t="s">
        <v>3408</v>
      </c>
      <c r="D1354" s="472">
        <v>0.90901746999999999</v>
      </c>
    </row>
    <row r="1355" spans="1:4" x14ac:dyDescent="0.25">
      <c r="A1355" s="472" t="s">
        <v>3067</v>
      </c>
      <c r="B1355" s="472" t="s">
        <v>3431</v>
      </c>
      <c r="C1355" s="472" t="s">
        <v>3400</v>
      </c>
      <c r="D1355" s="472">
        <v>113.52391320000002</v>
      </c>
    </row>
    <row r="1356" spans="1:4" x14ac:dyDescent="0.25">
      <c r="A1356" s="472" t="s">
        <v>3067</v>
      </c>
      <c r="B1356" s="472" t="s">
        <v>3431</v>
      </c>
      <c r="C1356" s="472" t="s">
        <v>3620</v>
      </c>
      <c r="D1356" s="472">
        <v>64.567154329999994</v>
      </c>
    </row>
    <row r="1357" spans="1:4" x14ac:dyDescent="0.25">
      <c r="A1357" s="472" t="s">
        <v>3067</v>
      </c>
      <c r="B1357" s="472" t="s">
        <v>3431</v>
      </c>
      <c r="C1357" s="472" t="s">
        <v>3401</v>
      </c>
      <c r="D1357" s="472">
        <v>592.16433528999971</v>
      </c>
    </row>
    <row r="1358" spans="1:4" x14ac:dyDescent="0.25">
      <c r="A1358" s="472" t="s">
        <v>3067</v>
      </c>
      <c r="B1358" s="472" t="s">
        <v>3431</v>
      </c>
      <c r="C1358" s="472" t="s">
        <v>3402</v>
      </c>
      <c r="D1358" s="472">
        <v>2499.8344758499966</v>
      </c>
    </row>
    <row r="1359" spans="1:4" x14ac:dyDescent="0.25">
      <c r="A1359" s="472" t="s">
        <v>3067</v>
      </c>
      <c r="B1359" s="472" t="s">
        <v>3431</v>
      </c>
      <c r="C1359" s="472" t="s">
        <v>3403</v>
      </c>
      <c r="D1359" s="472">
        <v>4547.7990494199994</v>
      </c>
    </row>
    <row r="1360" spans="1:4" x14ac:dyDescent="0.25">
      <c r="A1360" s="472" t="s">
        <v>3067</v>
      </c>
      <c r="B1360" s="472" t="s">
        <v>3431</v>
      </c>
      <c r="C1360" s="472" t="s">
        <v>3404</v>
      </c>
      <c r="D1360" s="472">
        <v>4051.1077810199918</v>
      </c>
    </row>
    <row r="1361" spans="1:4" x14ac:dyDescent="0.25">
      <c r="A1361" s="472" t="s">
        <v>3067</v>
      </c>
      <c r="B1361" s="472" t="s">
        <v>3431</v>
      </c>
      <c r="C1361" s="472" t="s">
        <v>3405</v>
      </c>
      <c r="D1361" s="472">
        <v>435.29290623999975</v>
      </c>
    </row>
    <row r="1362" spans="1:4" x14ac:dyDescent="0.25">
      <c r="A1362" s="472" t="s">
        <v>3067</v>
      </c>
      <c r="B1362" s="472" t="s">
        <v>3431</v>
      </c>
      <c r="C1362" s="472" t="s">
        <v>3406</v>
      </c>
      <c r="D1362" s="472">
        <v>259.92789306999998</v>
      </c>
    </row>
    <row r="1363" spans="1:4" x14ac:dyDescent="0.25">
      <c r="A1363" s="472" t="s">
        <v>3067</v>
      </c>
      <c r="B1363" s="472" t="s">
        <v>3431</v>
      </c>
      <c r="C1363" s="472" t="s">
        <v>3407</v>
      </c>
      <c r="D1363" s="472">
        <v>66.353052259999984</v>
      </c>
    </row>
    <row r="1364" spans="1:4" x14ac:dyDescent="0.25">
      <c r="A1364" s="472" t="s">
        <v>3067</v>
      </c>
      <c r="B1364" s="472" t="s">
        <v>3431</v>
      </c>
      <c r="C1364" s="472" t="s">
        <v>3408</v>
      </c>
      <c r="D1364" s="472">
        <v>62.211092580000006</v>
      </c>
    </row>
    <row r="1365" spans="1:4" x14ac:dyDescent="0.25">
      <c r="A1365" s="472" t="s">
        <v>3067</v>
      </c>
      <c r="B1365" s="472" t="s">
        <v>3435</v>
      </c>
      <c r="C1365" s="472" t="s">
        <v>3400</v>
      </c>
      <c r="D1365" s="472">
        <v>110.84539500000002</v>
      </c>
    </row>
    <row r="1366" spans="1:4" x14ac:dyDescent="0.25">
      <c r="A1366" s="472" t="s">
        <v>3067</v>
      </c>
      <c r="B1366" s="472" t="s">
        <v>3435</v>
      </c>
      <c r="C1366" s="472" t="s">
        <v>3620</v>
      </c>
      <c r="D1366" s="472">
        <v>26.432011710000005</v>
      </c>
    </row>
    <row r="1367" spans="1:4" x14ac:dyDescent="0.25">
      <c r="A1367" s="472" t="s">
        <v>3067</v>
      </c>
      <c r="B1367" s="472" t="s">
        <v>3435</v>
      </c>
      <c r="C1367" s="472" t="s">
        <v>3401</v>
      </c>
      <c r="D1367" s="472">
        <v>855.7855214299999</v>
      </c>
    </row>
    <row r="1368" spans="1:4" x14ac:dyDescent="0.25">
      <c r="A1368" s="472" t="s">
        <v>3067</v>
      </c>
      <c r="B1368" s="472" t="s">
        <v>3435</v>
      </c>
      <c r="C1368" s="472" t="s">
        <v>3402</v>
      </c>
      <c r="D1368" s="472">
        <v>872.33714949000034</v>
      </c>
    </row>
    <row r="1369" spans="1:4" x14ac:dyDescent="0.25">
      <c r="A1369" s="472" t="s">
        <v>3067</v>
      </c>
      <c r="B1369" s="472" t="s">
        <v>3435</v>
      </c>
      <c r="C1369" s="472" t="s">
        <v>3403</v>
      </c>
      <c r="D1369" s="472">
        <v>533.39603980999993</v>
      </c>
    </row>
    <row r="1370" spans="1:4" x14ac:dyDescent="0.25">
      <c r="A1370" s="472" t="s">
        <v>3067</v>
      </c>
      <c r="B1370" s="472" t="s">
        <v>3435</v>
      </c>
      <c r="C1370" s="472" t="s">
        <v>3404</v>
      </c>
      <c r="D1370" s="472">
        <v>540.57779744000004</v>
      </c>
    </row>
    <row r="1371" spans="1:4" x14ac:dyDescent="0.25">
      <c r="A1371" s="472" t="s">
        <v>3067</v>
      </c>
      <c r="B1371" s="472" t="s">
        <v>3435</v>
      </c>
      <c r="C1371" s="472" t="s">
        <v>3405</v>
      </c>
      <c r="D1371" s="472">
        <v>3.6355431899999999</v>
      </c>
    </row>
    <row r="1372" spans="1:4" x14ac:dyDescent="0.25">
      <c r="A1372" s="472" t="s">
        <v>3067</v>
      </c>
      <c r="B1372" s="472" t="s">
        <v>3435</v>
      </c>
      <c r="C1372" s="472" t="s">
        <v>3406</v>
      </c>
      <c r="D1372" s="472">
        <v>3.5982072899999995</v>
      </c>
    </row>
    <row r="1373" spans="1:4" x14ac:dyDescent="0.25">
      <c r="A1373" s="472" t="s">
        <v>3067</v>
      </c>
      <c r="B1373" s="472" t="s">
        <v>3435</v>
      </c>
      <c r="C1373" s="472" t="s">
        <v>3407</v>
      </c>
      <c r="D1373" s="472">
        <v>12.377609140000001</v>
      </c>
    </row>
    <row r="1374" spans="1:4" x14ac:dyDescent="0.25">
      <c r="A1374" s="472" t="s">
        <v>3067</v>
      </c>
      <c r="B1374" s="472" t="s">
        <v>3429</v>
      </c>
      <c r="C1374" s="472" t="s">
        <v>3400</v>
      </c>
      <c r="D1374" s="472">
        <v>30.650892499999998</v>
      </c>
    </row>
    <row r="1375" spans="1:4" x14ac:dyDescent="0.25">
      <c r="A1375" s="472" t="s">
        <v>3067</v>
      </c>
      <c r="B1375" s="472" t="s">
        <v>3429</v>
      </c>
      <c r="C1375" s="472" t="s">
        <v>3401</v>
      </c>
      <c r="D1375" s="472">
        <v>11.987947589999999</v>
      </c>
    </row>
    <row r="1376" spans="1:4" x14ac:dyDescent="0.25">
      <c r="A1376" s="472" t="s">
        <v>3067</v>
      </c>
      <c r="B1376" s="472" t="s">
        <v>3429</v>
      </c>
      <c r="C1376" s="472" t="s">
        <v>3402</v>
      </c>
      <c r="D1376" s="472">
        <v>2.6814168899999999</v>
      </c>
    </row>
    <row r="1377" spans="1:4" x14ac:dyDescent="0.25">
      <c r="A1377" s="472" t="s">
        <v>3067</v>
      </c>
      <c r="B1377" s="472" t="s">
        <v>3429</v>
      </c>
      <c r="C1377" s="472" t="s">
        <v>3403</v>
      </c>
      <c r="D1377" s="472">
        <v>10.194960040000002</v>
      </c>
    </row>
    <row r="1378" spans="1:4" x14ac:dyDescent="0.25">
      <c r="A1378" s="472" t="s">
        <v>3067</v>
      </c>
      <c r="B1378" s="472" t="s">
        <v>3429</v>
      </c>
      <c r="C1378" s="472" t="s">
        <v>3404</v>
      </c>
      <c r="D1378" s="472">
        <v>8.5899371999999996</v>
      </c>
    </row>
    <row r="1379" spans="1:4" x14ac:dyDescent="0.25">
      <c r="A1379" s="472" t="s">
        <v>3067</v>
      </c>
      <c r="B1379" s="472" t="s">
        <v>3429</v>
      </c>
      <c r="C1379" s="472" t="s">
        <v>3405</v>
      </c>
      <c r="D1379" s="472">
        <v>7.2405009900000001</v>
      </c>
    </row>
    <row r="1380" spans="1:4" x14ac:dyDescent="0.25">
      <c r="A1380" s="472" t="s">
        <v>3068</v>
      </c>
      <c r="B1380" s="472" t="s">
        <v>3434</v>
      </c>
      <c r="C1380" s="472" t="s">
        <v>3400</v>
      </c>
      <c r="D1380" s="472">
        <v>1378.0977198199989</v>
      </c>
    </row>
    <row r="1381" spans="1:4" x14ac:dyDescent="0.25">
      <c r="A1381" s="472" t="s">
        <v>3068</v>
      </c>
      <c r="B1381" s="472" t="s">
        <v>3434</v>
      </c>
      <c r="C1381" s="472" t="s">
        <v>3620</v>
      </c>
      <c r="D1381" s="472">
        <v>69.811634440000006</v>
      </c>
    </row>
    <row r="1382" spans="1:4" x14ac:dyDescent="0.25">
      <c r="A1382" s="472" t="s">
        <v>3068</v>
      </c>
      <c r="B1382" s="472" t="s">
        <v>3434</v>
      </c>
      <c r="C1382" s="472" t="s">
        <v>3401</v>
      </c>
      <c r="D1382" s="472">
        <v>13123.883335499953</v>
      </c>
    </row>
    <row r="1383" spans="1:4" x14ac:dyDescent="0.25">
      <c r="A1383" s="472" t="s">
        <v>3068</v>
      </c>
      <c r="B1383" s="472" t="s">
        <v>3434</v>
      </c>
      <c r="C1383" s="472" t="s">
        <v>3402</v>
      </c>
      <c r="D1383" s="472">
        <v>34661.741741559876</v>
      </c>
    </row>
    <row r="1384" spans="1:4" x14ac:dyDescent="0.25">
      <c r="A1384" s="472" t="s">
        <v>3068</v>
      </c>
      <c r="B1384" s="472" t="s">
        <v>3434</v>
      </c>
      <c r="C1384" s="472" t="s">
        <v>3403</v>
      </c>
      <c r="D1384" s="472">
        <v>2944.517736360001</v>
      </c>
    </row>
    <row r="1385" spans="1:4" x14ac:dyDescent="0.25">
      <c r="A1385" s="472" t="s">
        <v>3068</v>
      </c>
      <c r="B1385" s="472" t="s">
        <v>3434</v>
      </c>
      <c r="C1385" s="472" t="s">
        <v>3404</v>
      </c>
      <c r="D1385" s="472">
        <v>493.76720166000001</v>
      </c>
    </row>
    <row r="1386" spans="1:4" x14ac:dyDescent="0.25">
      <c r="A1386" s="472" t="s">
        <v>3068</v>
      </c>
      <c r="B1386" s="472" t="s">
        <v>3434</v>
      </c>
      <c r="C1386" s="472" t="s">
        <v>3405</v>
      </c>
      <c r="D1386" s="472">
        <v>135.33204255000001</v>
      </c>
    </row>
    <row r="1387" spans="1:4" x14ac:dyDescent="0.25">
      <c r="A1387" s="472" t="s">
        <v>3068</v>
      </c>
      <c r="B1387" s="472" t="s">
        <v>3434</v>
      </c>
      <c r="C1387" s="472" t="s">
        <v>3406</v>
      </c>
      <c r="D1387" s="472">
        <v>16.180058510000002</v>
      </c>
    </row>
    <row r="1388" spans="1:4" x14ac:dyDescent="0.25">
      <c r="A1388" s="472" t="s">
        <v>3068</v>
      </c>
      <c r="B1388" s="472" t="s">
        <v>3434</v>
      </c>
      <c r="C1388" s="472" t="s">
        <v>3407</v>
      </c>
      <c r="D1388" s="472">
        <v>52.966167239999997</v>
      </c>
    </row>
    <row r="1389" spans="1:4" x14ac:dyDescent="0.25">
      <c r="A1389" s="472" t="s">
        <v>3068</v>
      </c>
      <c r="B1389" s="472" t="s">
        <v>3434</v>
      </c>
      <c r="C1389" s="472" t="s">
        <v>3408</v>
      </c>
      <c r="D1389" s="472">
        <v>78.200479330000007</v>
      </c>
    </row>
    <row r="1390" spans="1:4" x14ac:dyDescent="0.25">
      <c r="A1390" s="472" t="s">
        <v>3068</v>
      </c>
      <c r="B1390" s="472" t="s">
        <v>3430</v>
      </c>
      <c r="C1390" s="472" t="s">
        <v>3400</v>
      </c>
      <c r="D1390" s="472">
        <v>1647.2221808299998</v>
      </c>
    </row>
    <row r="1391" spans="1:4" x14ac:dyDescent="0.25">
      <c r="A1391" s="472" t="s">
        <v>3068</v>
      </c>
      <c r="B1391" s="472" t="s">
        <v>3430</v>
      </c>
      <c r="C1391" s="472" t="s">
        <v>3620</v>
      </c>
      <c r="D1391" s="472">
        <v>49.340529250000003</v>
      </c>
    </row>
    <row r="1392" spans="1:4" x14ac:dyDescent="0.25">
      <c r="A1392" s="472" t="s">
        <v>3068</v>
      </c>
      <c r="B1392" s="472" t="s">
        <v>3430</v>
      </c>
      <c r="C1392" s="472" t="s">
        <v>3401</v>
      </c>
      <c r="D1392" s="472">
        <v>2566.2198263100013</v>
      </c>
    </row>
    <row r="1393" spans="1:4" x14ac:dyDescent="0.25">
      <c r="A1393" s="472" t="s">
        <v>3068</v>
      </c>
      <c r="B1393" s="472" t="s">
        <v>3430</v>
      </c>
      <c r="C1393" s="472" t="s">
        <v>3402</v>
      </c>
      <c r="D1393" s="472">
        <v>3219.950891070001</v>
      </c>
    </row>
    <row r="1394" spans="1:4" x14ac:dyDescent="0.25">
      <c r="A1394" s="472" t="s">
        <v>3068</v>
      </c>
      <c r="B1394" s="472" t="s">
        <v>3430</v>
      </c>
      <c r="C1394" s="472" t="s">
        <v>3403</v>
      </c>
      <c r="D1394" s="472">
        <v>1492.7737716099991</v>
      </c>
    </row>
    <row r="1395" spans="1:4" x14ac:dyDescent="0.25">
      <c r="A1395" s="472" t="s">
        <v>3068</v>
      </c>
      <c r="B1395" s="472" t="s">
        <v>3430</v>
      </c>
      <c r="C1395" s="472" t="s">
        <v>3404</v>
      </c>
      <c r="D1395" s="472">
        <v>505.84585387000004</v>
      </c>
    </row>
    <row r="1396" spans="1:4" x14ac:dyDescent="0.25">
      <c r="A1396" s="472" t="s">
        <v>3068</v>
      </c>
      <c r="B1396" s="472" t="s">
        <v>3430</v>
      </c>
      <c r="C1396" s="472" t="s">
        <v>3405</v>
      </c>
      <c r="D1396" s="472">
        <v>287.17596952000014</v>
      </c>
    </row>
    <row r="1397" spans="1:4" x14ac:dyDescent="0.25">
      <c r="A1397" s="472" t="s">
        <v>3068</v>
      </c>
      <c r="B1397" s="472" t="s">
        <v>3430</v>
      </c>
      <c r="C1397" s="472" t="s">
        <v>3406</v>
      </c>
      <c r="D1397" s="472">
        <v>157.56068964000002</v>
      </c>
    </row>
    <row r="1398" spans="1:4" x14ac:dyDescent="0.25">
      <c r="A1398" s="472" t="s">
        <v>3068</v>
      </c>
      <c r="B1398" s="472" t="s">
        <v>3430</v>
      </c>
      <c r="C1398" s="472" t="s">
        <v>3407</v>
      </c>
      <c r="D1398" s="472">
        <v>34.966189029999995</v>
      </c>
    </row>
    <row r="1399" spans="1:4" x14ac:dyDescent="0.25">
      <c r="A1399" s="472" t="s">
        <v>3068</v>
      </c>
      <c r="B1399" s="472" t="s">
        <v>3430</v>
      </c>
      <c r="C1399" s="472" t="s">
        <v>3408</v>
      </c>
      <c r="D1399" s="472">
        <v>68.225374510000009</v>
      </c>
    </row>
    <row r="1400" spans="1:4" x14ac:dyDescent="0.25">
      <c r="A1400" s="472" t="s">
        <v>3068</v>
      </c>
      <c r="B1400" s="472" t="s">
        <v>3428</v>
      </c>
      <c r="C1400" s="472" t="s">
        <v>3400</v>
      </c>
      <c r="D1400" s="472">
        <v>914.10291877999975</v>
      </c>
    </row>
    <row r="1401" spans="1:4" x14ac:dyDescent="0.25">
      <c r="A1401" s="472" t="s">
        <v>3068</v>
      </c>
      <c r="B1401" s="472" t="s">
        <v>3428</v>
      </c>
      <c r="C1401" s="472" t="s">
        <v>3620</v>
      </c>
      <c r="D1401" s="472">
        <v>31.044177269999995</v>
      </c>
    </row>
    <row r="1402" spans="1:4" x14ac:dyDescent="0.25">
      <c r="A1402" s="472" t="s">
        <v>3068</v>
      </c>
      <c r="B1402" s="472" t="s">
        <v>3428</v>
      </c>
      <c r="C1402" s="472" t="s">
        <v>3401</v>
      </c>
      <c r="D1402" s="472">
        <v>7615.9147681499962</v>
      </c>
    </row>
    <row r="1403" spans="1:4" x14ac:dyDescent="0.25">
      <c r="A1403" s="472" t="s">
        <v>3068</v>
      </c>
      <c r="B1403" s="472" t="s">
        <v>3428</v>
      </c>
      <c r="C1403" s="472" t="s">
        <v>3402</v>
      </c>
      <c r="D1403" s="472">
        <v>12249.08542668004</v>
      </c>
    </row>
    <row r="1404" spans="1:4" x14ac:dyDescent="0.25">
      <c r="A1404" s="472" t="s">
        <v>3068</v>
      </c>
      <c r="B1404" s="472" t="s">
        <v>3428</v>
      </c>
      <c r="C1404" s="472" t="s">
        <v>3403</v>
      </c>
      <c r="D1404" s="472">
        <v>4782.1866150600063</v>
      </c>
    </row>
    <row r="1405" spans="1:4" x14ac:dyDescent="0.25">
      <c r="A1405" s="472" t="s">
        <v>3068</v>
      </c>
      <c r="B1405" s="472" t="s">
        <v>3428</v>
      </c>
      <c r="C1405" s="472" t="s">
        <v>3404</v>
      </c>
      <c r="D1405" s="472">
        <v>4414.5612307400079</v>
      </c>
    </row>
    <row r="1406" spans="1:4" x14ac:dyDescent="0.25">
      <c r="A1406" s="472" t="s">
        <v>3068</v>
      </c>
      <c r="B1406" s="472" t="s">
        <v>3428</v>
      </c>
      <c r="C1406" s="472" t="s">
        <v>3405</v>
      </c>
      <c r="D1406" s="472">
        <v>134.15339623</v>
      </c>
    </row>
    <row r="1407" spans="1:4" x14ac:dyDescent="0.25">
      <c r="A1407" s="472" t="s">
        <v>3068</v>
      </c>
      <c r="B1407" s="472" t="s">
        <v>3428</v>
      </c>
      <c r="C1407" s="472" t="s">
        <v>3406</v>
      </c>
      <c r="D1407" s="472">
        <v>15.828032819999997</v>
      </c>
    </row>
    <row r="1408" spans="1:4" x14ac:dyDescent="0.25">
      <c r="A1408" s="472" t="s">
        <v>3068</v>
      </c>
      <c r="B1408" s="472" t="s">
        <v>3428</v>
      </c>
      <c r="C1408" s="472" t="s">
        <v>3407</v>
      </c>
      <c r="D1408" s="472">
        <v>5.2940551100000004</v>
      </c>
    </row>
    <row r="1409" spans="1:4" x14ac:dyDescent="0.25">
      <c r="A1409" s="472" t="s">
        <v>3068</v>
      </c>
      <c r="B1409" s="472" t="s">
        <v>3428</v>
      </c>
      <c r="C1409" s="472" t="s">
        <v>3408</v>
      </c>
      <c r="D1409" s="472">
        <v>8.6666483100000011</v>
      </c>
    </row>
    <row r="1410" spans="1:4" x14ac:dyDescent="0.25">
      <c r="A1410" s="472" t="s">
        <v>3068</v>
      </c>
      <c r="B1410" s="472" t="s">
        <v>3432</v>
      </c>
      <c r="C1410" s="472" t="s">
        <v>3400</v>
      </c>
      <c r="D1410" s="472">
        <v>2053.0930867100005</v>
      </c>
    </row>
    <row r="1411" spans="1:4" x14ac:dyDescent="0.25">
      <c r="A1411" s="472" t="s">
        <v>3068</v>
      </c>
      <c r="B1411" s="472" t="s">
        <v>3432</v>
      </c>
      <c r="C1411" s="472" t="s">
        <v>3620</v>
      </c>
      <c r="D1411" s="472">
        <v>33.499747160000005</v>
      </c>
    </row>
    <row r="1412" spans="1:4" x14ac:dyDescent="0.25">
      <c r="A1412" s="472" t="s">
        <v>3068</v>
      </c>
      <c r="B1412" s="472" t="s">
        <v>3432</v>
      </c>
      <c r="C1412" s="472" t="s">
        <v>3401</v>
      </c>
      <c r="D1412" s="472">
        <v>3905.8770965499989</v>
      </c>
    </row>
    <row r="1413" spans="1:4" x14ac:dyDescent="0.25">
      <c r="A1413" s="472" t="s">
        <v>3068</v>
      </c>
      <c r="B1413" s="472" t="s">
        <v>3432</v>
      </c>
      <c r="C1413" s="472" t="s">
        <v>3402</v>
      </c>
      <c r="D1413" s="472">
        <v>11225.554361530014</v>
      </c>
    </row>
    <row r="1414" spans="1:4" x14ac:dyDescent="0.25">
      <c r="A1414" s="472" t="s">
        <v>3068</v>
      </c>
      <c r="B1414" s="472" t="s">
        <v>3432</v>
      </c>
      <c r="C1414" s="472" t="s">
        <v>3403</v>
      </c>
      <c r="D1414" s="472">
        <v>379.01416144000001</v>
      </c>
    </row>
    <row r="1415" spans="1:4" x14ac:dyDescent="0.25">
      <c r="A1415" s="472" t="s">
        <v>3068</v>
      </c>
      <c r="B1415" s="472" t="s">
        <v>3432</v>
      </c>
      <c r="C1415" s="472" t="s">
        <v>3404</v>
      </c>
      <c r="D1415" s="472">
        <v>29.070831120000001</v>
      </c>
    </row>
    <row r="1416" spans="1:4" x14ac:dyDescent="0.25">
      <c r="A1416" s="472" t="s">
        <v>3068</v>
      </c>
      <c r="B1416" s="472" t="s">
        <v>3432</v>
      </c>
      <c r="C1416" s="472" t="s">
        <v>3405</v>
      </c>
      <c r="D1416" s="472">
        <v>1.7098191800000002</v>
      </c>
    </row>
    <row r="1417" spans="1:4" x14ac:dyDescent="0.25">
      <c r="A1417" s="472" t="s">
        <v>3068</v>
      </c>
      <c r="B1417" s="472" t="s">
        <v>3432</v>
      </c>
      <c r="C1417" s="472" t="s">
        <v>3406</v>
      </c>
      <c r="D1417" s="472">
        <v>0.46925823</v>
      </c>
    </row>
    <row r="1418" spans="1:4" x14ac:dyDescent="0.25">
      <c r="A1418" s="472" t="s">
        <v>3068</v>
      </c>
      <c r="B1418" s="472" t="s">
        <v>3433</v>
      </c>
      <c r="C1418" s="472" t="s">
        <v>3400</v>
      </c>
      <c r="D1418" s="472">
        <v>6353.2547740300115</v>
      </c>
    </row>
    <row r="1419" spans="1:4" x14ac:dyDescent="0.25">
      <c r="A1419" s="472" t="s">
        <v>3068</v>
      </c>
      <c r="B1419" s="472" t="s">
        <v>3433</v>
      </c>
      <c r="C1419" s="472" t="s">
        <v>3620</v>
      </c>
      <c r="D1419" s="472">
        <v>164.58635840999997</v>
      </c>
    </row>
    <row r="1420" spans="1:4" x14ac:dyDescent="0.25">
      <c r="A1420" s="472" t="s">
        <v>3068</v>
      </c>
      <c r="B1420" s="472" t="s">
        <v>3433</v>
      </c>
      <c r="C1420" s="472" t="s">
        <v>3401</v>
      </c>
      <c r="D1420" s="472">
        <v>25468.189049620072</v>
      </c>
    </row>
    <row r="1421" spans="1:4" x14ac:dyDescent="0.25">
      <c r="A1421" s="472" t="s">
        <v>3068</v>
      </c>
      <c r="B1421" s="472" t="s">
        <v>3433</v>
      </c>
      <c r="C1421" s="472" t="s">
        <v>3402</v>
      </c>
      <c r="D1421" s="472">
        <v>64804.917291250073</v>
      </c>
    </row>
    <row r="1422" spans="1:4" x14ac:dyDescent="0.25">
      <c r="A1422" s="472" t="s">
        <v>3068</v>
      </c>
      <c r="B1422" s="472" t="s">
        <v>3433</v>
      </c>
      <c r="C1422" s="472" t="s">
        <v>3403</v>
      </c>
      <c r="D1422" s="472">
        <v>3292.9970918900026</v>
      </c>
    </row>
    <row r="1423" spans="1:4" x14ac:dyDescent="0.25">
      <c r="A1423" s="472" t="s">
        <v>3068</v>
      </c>
      <c r="B1423" s="472" t="s">
        <v>3433</v>
      </c>
      <c r="C1423" s="472" t="s">
        <v>3404</v>
      </c>
      <c r="D1423" s="472">
        <v>585.20751334000011</v>
      </c>
    </row>
    <row r="1424" spans="1:4" x14ac:dyDescent="0.25">
      <c r="A1424" s="472" t="s">
        <v>3068</v>
      </c>
      <c r="B1424" s="472" t="s">
        <v>3433</v>
      </c>
      <c r="C1424" s="472" t="s">
        <v>3405</v>
      </c>
      <c r="D1424" s="472">
        <v>1459.9657387300003</v>
      </c>
    </row>
    <row r="1425" spans="1:4" x14ac:dyDescent="0.25">
      <c r="A1425" s="472" t="s">
        <v>3068</v>
      </c>
      <c r="B1425" s="472" t="s">
        <v>3433</v>
      </c>
      <c r="C1425" s="472" t="s">
        <v>3406</v>
      </c>
      <c r="D1425" s="472">
        <v>291.09602052000008</v>
      </c>
    </row>
    <row r="1426" spans="1:4" x14ac:dyDescent="0.25">
      <c r="A1426" s="472" t="s">
        <v>3068</v>
      </c>
      <c r="B1426" s="472" t="s">
        <v>3433</v>
      </c>
      <c r="C1426" s="472" t="s">
        <v>3407</v>
      </c>
      <c r="D1426" s="472">
        <v>13.166573550000001</v>
      </c>
    </row>
    <row r="1427" spans="1:4" x14ac:dyDescent="0.25">
      <c r="A1427" s="472" t="s">
        <v>3068</v>
      </c>
      <c r="B1427" s="472" t="s">
        <v>3433</v>
      </c>
      <c r="C1427" s="472" t="s">
        <v>3408</v>
      </c>
      <c r="D1427" s="472">
        <v>561.12142542000004</v>
      </c>
    </row>
    <row r="1428" spans="1:4" x14ac:dyDescent="0.25">
      <c r="A1428" s="472" t="s">
        <v>3068</v>
      </c>
      <c r="B1428" s="472" t="s">
        <v>3436</v>
      </c>
      <c r="C1428" s="472" t="s">
        <v>3400</v>
      </c>
      <c r="D1428" s="472">
        <v>916.12752664000004</v>
      </c>
    </row>
    <row r="1429" spans="1:4" x14ac:dyDescent="0.25">
      <c r="A1429" s="472" t="s">
        <v>3068</v>
      </c>
      <c r="B1429" s="472" t="s">
        <v>3436</v>
      </c>
      <c r="C1429" s="472" t="s">
        <v>3620</v>
      </c>
      <c r="D1429" s="472">
        <v>3.6345265499999999</v>
      </c>
    </row>
    <row r="1430" spans="1:4" x14ac:dyDescent="0.25">
      <c r="A1430" s="472" t="s">
        <v>3068</v>
      </c>
      <c r="B1430" s="472" t="s">
        <v>3436</v>
      </c>
      <c r="C1430" s="472" t="s">
        <v>3401</v>
      </c>
      <c r="D1430" s="472">
        <v>2844.7718266000002</v>
      </c>
    </row>
    <row r="1431" spans="1:4" x14ac:dyDescent="0.25">
      <c r="A1431" s="472" t="s">
        <v>3068</v>
      </c>
      <c r="B1431" s="472" t="s">
        <v>3436</v>
      </c>
      <c r="C1431" s="472" t="s">
        <v>3402</v>
      </c>
      <c r="D1431" s="472">
        <v>3655.8243106399996</v>
      </c>
    </row>
    <row r="1432" spans="1:4" x14ac:dyDescent="0.25">
      <c r="A1432" s="472" t="s">
        <v>3068</v>
      </c>
      <c r="B1432" s="472" t="s">
        <v>3436</v>
      </c>
      <c r="C1432" s="472" t="s">
        <v>3403</v>
      </c>
      <c r="D1432" s="472">
        <v>177.76064634999997</v>
      </c>
    </row>
    <row r="1433" spans="1:4" x14ac:dyDescent="0.25">
      <c r="A1433" s="472" t="s">
        <v>3068</v>
      </c>
      <c r="B1433" s="472" t="s">
        <v>3436</v>
      </c>
      <c r="C1433" s="472" t="s">
        <v>3404</v>
      </c>
      <c r="D1433" s="472">
        <v>13.98465515</v>
      </c>
    </row>
    <row r="1434" spans="1:4" x14ac:dyDescent="0.25">
      <c r="A1434" s="472" t="s">
        <v>3068</v>
      </c>
      <c r="B1434" s="472" t="s">
        <v>3436</v>
      </c>
      <c r="C1434" s="472" t="s">
        <v>3405</v>
      </c>
      <c r="D1434" s="472">
        <v>130.52813896000001</v>
      </c>
    </row>
    <row r="1435" spans="1:4" x14ac:dyDescent="0.25">
      <c r="A1435" s="472" t="s">
        <v>3068</v>
      </c>
      <c r="B1435" s="472" t="s">
        <v>3436</v>
      </c>
      <c r="C1435" s="472" t="s">
        <v>3407</v>
      </c>
      <c r="D1435" s="472">
        <v>3.4992416400000002</v>
      </c>
    </row>
    <row r="1436" spans="1:4" x14ac:dyDescent="0.25">
      <c r="A1436" s="472" t="s">
        <v>3068</v>
      </c>
      <c r="B1436" s="472" t="s">
        <v>3436</v>
      </c>
      <c r="C1436" s="472" t="s">
        <v>3408</v>
      </c>
      <c r="D1436" s="472">
        <v>0.23528180000000001</v>
      </c>
    </row>
    <row r="1437" spans="1:4" x14ac:dyDescent="0.25">
      <c r="A1437" s="472" t="s">
        <v>3068</v>
      </c>
      <c r="B1437" s="472" t="s">
        <v>3427</v>
      </c>
      <c r="C1437" s="472" t="s">
        <v>3400</v>
      </c>
      <c r="D1437" s="472">
        <v>8168.2122440899602</v>
      </c>
    </row>
    <row r="1438" spans="1:4" x14ac:dyDescent="0.25">
      <c r="A1438" s="472" t="s">
        <v>3068</v>
      </c>
      <c r="B1438" s="472" t="s">
        <v>3427</v>
      </c>
      <c r="C1438" s="472" t="s">
        <v>3620</v>
      </c>
      <c r="D1438" s="472">
        <v>955.6182042199996</v>
      </c>
    </row>
    <row r="1439" spans="1:4" x14ac:dyDescent="0.25">
      <c r="A1439" s="472" t="s">
        <v>3068</v>
      </c>
      <c r="B1439" s="472" t="s">
        <v>3427</v>
      </c>
      <c r="C1439" s="472" t="s">
        <v>3401</v>
      </c>
      <c r="D1439" s="472">
        <v>57904.201434960036</v>
      </c>
    </row>
    <row r="1440" spans="1:4" x14ac:dyDescent="0.25">
      <c r="A1440" s="472" t="s">
        <v>3068</v>
      </c>
      <c r="B1440" s="472" t="s">
        <v>3427</v>
      </c>
      <c r="C1440" s="472" t="s">
        <v>3402</v>
      </c>
      <c r="D1440" s="472">
        <v>170357.70537173108</v>
      </c>
    </row>
    <row r="1441" spans="1:4" x14ac:dyDescent="0.25">
      <c r="A1441" s="472" t="s">
        <v>3068</v>
      </c>
      <c r="B1441" s="472" t="s">
        <v>3427</v>
      </c>
      <c r="C1441" s="472" t="s">
        <v>3403</v>
      </c>
      <c r="D1441" s="472">
        <v>88439.638636249874</v>
      </c>
    </row>
    <row r="1442" spans="1:4" x14ac:dyDescent="0.25">
      <c r="A1442" s="472" t="s">
        <v>3068</v>
      </c>
      <c r="B1442" s="472" t="s">
        <v>3427</v>
      </c>
      <c r="C1442" s="472" t="s">
        <v>3404</v>
      </c>
      <c r="D1442" s="472">
        <v>106371.51734314876</v>
      </c>
    </row>
    <row r="1443" spans="1:4" x14ac:dyDescent="0.25">
      <c r="A1443" s="472" t="s">
        <v>3068</v>
      </c>
      <c r="B1443" s="472" t="s">
        <v>3427</v>
      </c>
      <c r="C1443" s="472" t="s">
        <v>3405</v>
      </c>
      <c r="D1443" s="472">
        <v>19251.534737890048</v>
      </c>
    </row>
    <row r="1444" spans="1:4" x14ac:dyDescent="0.25">
      <c r="A1444" s="472" t="s">
        <v>3068</v>
      </c>
      <c r="B1444" s="472" t="s">
        <v>3427</v>
      </c>
      <c r="C1444" s="472" t="s">
        <v>3406</v>
      </c>
      <c r="D1444" s="472">
        <v>3963.9552418600006</v>
      </c>
    </row>
    <row r="1445" spans="1:4" x14ac:dyDescent="0.25">
      <c r="A1445" s="472" t="s">
        <v>3068</v>
      </c>
      <c r="B1445" s="472" t="s">
        <v>3427</v>
      </c>
      <c r="C1445" s="472" t="s">
        <v>3407</v>
      </c>
      <c r="D1445" s="472">
        <v>1204.7421475099986</v>
      </c>
    </row>
    <row r="1446" spans="1:4" x14ac:dyDescent="0.25">
      <c r="A1446" s="472" t="s">
        <v>3068</v>
      </c>
      <c r="B1446" s="472" t="s">
        <v>3427</v>
      </c>
      <c r="C1446" s="472" t="s">
        <v>3408</v>
      </c>
      <c r="D1446" s="472">
        <v>503.15976532000025</v>
      </c>
    </row>
    <row r="1447" spans="1:4" x14ac:dyDescent="0.25">
      <c r="A1447" s="472" t="s">
        <v>3068</v>
      </c>
      <c r="B1447" s="472" t="s">
        <v>3431</v>
      </c>
      <c r="C1447" s="472" t="s">
        <v>3400</v>
      </c>
      <c r="D1447" s="472">
        <v>1490.3769946900004</v>
      </c>
    </row>
    <row r="1448" spans="1:4" x14ac:dyDescent="0.25">
      <c r="A1448" s="472" t="s">
        <v>3068</v>
      </c>
      <c r="B1448" s="472" t="s">
        <v>3431</v>
      </c>
      <c r="C1448" s="472" t="s">
        <v>3620</v>
      </c>
      <c r="D1448" s="472">
        <v>264.17133312000004</v>
      </c>
    </row>
    <row r="1449" spans="1:4" x14ac:dyDescent="0.25">
      <c r="A1449" s="472" t="s">
        <v>3068</v>
      </c>
      <c r="B1449" s="472" t="s">
        <v>3431</v>
      </c>
      <c r="C1449" s="472" t="s">
        <v>3401</v>
      </c>
      <c r="D1449" s="472">
        <v>13284.819827259964</v>
      </c>
    </row>
    <row r="1450" spans="1:4" x14ac:dyDescent="0.25">
      <c r="A1450" s="472" t="s">
        <v>3068</v>
      </c>
      <c r="B1450" s="472" t="s">
        <v>3431</v>
      </c>
      <c r="C1450" s="472" t="s">
        <v>3402</v>
      </c>
      <c r="D1450" s="472">
        <v>74381.325052190106</v>
      </c>
    </row>
    <row r="1451" spans="1:4" x14ac:dyDescent="0.25">
      <c r="A1451" s="472" t="s">
        <v>3068</v>
      </c>
      <c r="B1451" s="472" t="s">
        <v>3431</v>
      </c>
      <c r="C1451" s="472" t="s">
        <v>3403</v>
      </c>
      <c r="D1451" s="472">
        <v>29147.605371420024</v>
      </c>
    </row>
    <row r="1452" spans="1:4" x14ac:dyDescent="0.25">
      <c r="A1452" s="472" t="s">
        <v>3068</v>
      </c>
      <c r="B1452" s="472" t="s">
        <v>3431</v>
      </c>
      <c r="C1452" s="472" t="s">
        <v>3404</v>
      </c>
      <c r="D1452" s="472">
        <v>7455.3740746000058</v>
      </c>
    </row>
    <row r="1453" spans="1:4" x14ac:dyDescent="0.25">
      <c r="A1453" s="472" t="s">
        <v>3068</v>
      </c>
      <c r="B1453" s="472" t="s">
        <v>3431</v>
      </c>
      <c r="C1453" s="472" t="s">
        <v>3405</v>
      </c>
      <c r="D1453" s="472">
        <v>1434.7085767000001</v>
      </c>
    </row>
    <row r="1454" spans="1:4" x14ac:dyDescent="0.25">
      <c r="A1454" s="472" t="s">
        <v>3068</v>
      </c>
      <c r="B1454" s="472" t="s">
        <v>3431</v>
      </c>
      <c r="C1454" s="472" t="s">
        <v>3406</v>
      </c>
      <c r="D1454" s="472">
        <v>762.23734008000042</v>
      </c>
    </row>
    <row r="1455" spans="1:4" x14ac:dyDescent="0.25">
      <c r="A1455" s="472" t="s">
        <v>3068</v>
      </c>
      <c r="B1455" s="472" t="s">
        <v>3431</v>
      </c>
      <c r="C1455" s="472" t="s">
        <v>3407</v>
      </c>
      <c r="D1455" s="472">
        <v>119.89491347000002</v>
      </c>
    </row>
    <row r="1456" spans="1:4" x14ac:dyDescent="0.25">
      <c r="A1456" s="472" t="s">
        <v>3068</v>
      </c>
      <c r="B1456" s="472" t="s">
        <v>3431</v>
      </c>
      <c r="C1456" s="472" t="s">
        <v>3408</v>
      </c>
      <c r="D1456" s="472">
        <v>69.367387580000013</v>
      </c>
    </row>
    <row r="1457" spans="1:4" x14ac:dyDescent="0.25">
      <c r="A1457" s="472" t="s">
        <v>3068</v>
      </c>
      <c r="B1457" s="472" t="s">
        <v>3435</v>
      </c>
      <c r="C1457" s="472" t="s">
        <v>3400</v>
      </c>
      <c r="D1457" s="472">
        <v>1785.4880611599997</v>
      </c>
    </row>
    <row r="1458" spans="1:4" x14ac:dyDescent="0.25">
      <c r="A1458" s="472" t="s">
        <v>3068</v>
      </c>
      <c r="B1458" s="472" t="s">
        <v>3435</v>
      </c>
      <c r="C1458" s="472" t="s">
        <v>3620</v>
      </c>
      <c r="D1458" s="472">
        <v>22.227612609999998</v>
      </c>
    </row>
    <row r="1459" spans="1:4" x14ac:dyDescent="0.25">
      <c r="A1459" s="472" t="s">
        <v>3068</v>
      </c>
      <c r="B1459" s="472" t="s">
        <v>3435</v>
      </c>
      <c r="C1459" s="472" t="s">
        <v>3401</v>
      </c>
      <c r="D1459" s="472">
        <v>1171.4093491700003</v>
      </c>
    </row>
    <row r="1460" spans="1:4" x14ac:dyDescent="0.25">
      <c r="A1460" s="472" t="s">
        <v>3068</v>
      </c>
      <c r="B1460" s="472" t="s">
        <v>3435</v>
      </c>
      <c r="C1460" s="472" t="s">
        <v>3402</v>
      </c>
      <c r="D1460" s="472">
        <v>1823.7465080899999</v>
      </c>
    </row>
    <row r="1461" spans="1:4" x14ac:dyDescent="0.25">
      <c r="A1461" s="472" t="s">
        <v>3068</v>
      </c>
      <c r="B1461" s="472" t="s">
        <v>3435</v>
      </c>
      <c r="C1461" s="472" t="s">
        <v>3403</v>
      </c>
      <c r="D1461" s="472">
        <v>157.13917241999999</v>
      </c>
    </row>
    <row r="1462" spans="1:4" x14ac:dyDescent="0.25">
      <c r="A1462" s="472" t="s">
        <v>3068</v>
      </c>
      <c r="B1462" s="472" t="s">
        <v>3435</v>
      </c>
      <c r="C1462" s="472" t="s">
        <v>3404</v>
      </c>
      <c r="D1462" s="472">
        <v>57.574820160000002</v>
      </c>
    </row>
    <row r="1463" spans="1:4" x14ac:dyDescent="0.25">
      <c r="A1463" s="472" t="s">
        <v>3068</v>
      </c>
      <c r="B1463" s="472" t="s">
        <v>3435</v>
      </c>
      <c r="C1463" s="472" t="s">
        <v>3405</v>
      </c>
      <c r="D1463" s="472">
        <v>13.478019960000001</v>
      </c>
    </row>
    <row r="1464" spans="1:4" x14ac:dyDescent="0.25">
      <c r="A1464" s="472" t="s">
        <v>3068</v>
      </c>
      <c r="B1464" s="472" t="s">
        <v>3435</v>
      </c>
      <c r="C1464" s="472" t="s">
        <v>3406</v>
      </c>
      <c r="D1464" s="472">
        <v>12.421569140000001</v>
      </c>
    </row>
    <row r="1465" spans="1:4" x14ac:dyDescent="0.25">
      <c r="A1465" s="472" t="s">
        <v>3068</v>
      </c>
      <c r="B1465" s="472" t="s">
        <v>3435</v>
      </c>
      <c r="C1465" s="472" t="s">
        <v>3408</v>
      </c>
      <c r="D1465" s="472">
        <v>128.62706987999999</v>
      </c>
    </row>
    <row r="1466" spans="1:4" x14ac:dyDescent="0.25">
      <c r="A1466" s="472" t="s">
        <v>3068</v>
      </c>
      <c r="B1466" s="472" t="s">
        <v>3429</v>
      </c>
      <c r="C1466" s="472" t="s">
        <v>3400</v>
      </c>
      <c r="D1466" s="472">
        <v>613.93042936000052</v>
      </c>
    </row>
    <row r="1467" spans="1:4" x14ac:dyDescent="0.25">
      <c r="A1467" s="472" t="s">
        <v>3068</v>
      </c>
      <c r="B1467" s="472" t="s">
        <v>3429</v>
      </c>
      <c r="C1467" s="472" t="s">
        <v>3620</v>
      </c>
      <c r="D1467" s="472">
        <v>257.42030218999997</v>
      </c>
    </row>
    <row r="1468" spans="1:4" x14ac:dyDescent="0.25">
      <c r="A1468" s="472" t="s">
        <v>3068</v>
      </c>
      <c r="B1468" s="472" t="s">
        <v>3429</v>
      </c>
      <c r="C1468" s="472" t="s">
        <v>3401</v>
      </c>
      <c r="D1468" s="472">
        <v>503.28795263000012</v>
      </c>
    </row>
    <row r="1469" spans="1:4" x14ac:dyDescent="0.25">
      <c r="A1469" s="472" t="s">
        <v>3068</v>
      </c>
      <c r="B1469" s="472" t="s">
        <v>3429</v>
      </c>
      <c r="C1469" s="472" t="s">
        <v>3402</v>
      </c>
      <c r="D1469" s="472">
        <v>1047.0432566500006</v>
      </c>
    </row>
    <row r="1470" spans="1:4" x14ac:dyDescent="0.25">
      <c r="A1470" s="472" t="s">
        <v>3068</v>
      </c>
      <c r="B1470" s="472" t="s">
        <v>3429</v>
      </c>
      <c r="C1470" s="472" t="s">
        <v>3403</v>
      </c>
      <c r="D1470" s="472">
        <v>116.41983740999999</v>
      </c>
    </row>
    <row r="1471" spans="1:4" x14ac:dyDescent="0.25">
      <c r="A1471" s="472" t="s">
        <v>3068</v>
      </c>
      <c r="B1471" s="472" t="s">
        <v>3429</v>
      </c>
      <c r="C1471" s="472" t="s">
        <v>3404</v>
      </c>
      <c r="D1471" s="472">
        <v>75.303427690000007</v>
      </c>
    </row>
    <row r="1472" spans="1:4" x14ac:dyDescent="0.25">
      <c r="A1472" s="472" t="s">
        <v>3068</v>
      </c>
      <c r="B1472" s="472" t="s">
        <v>3429</v>
      </c>
      <c r="C1472" s="472" t="s">
        <v>3405</v>
      </c>
      <c r="D1472" s="472">
        <v>0.18821695000000002</v>
      </c>
    </row>
    <row r="1473" spans="1:4" x14ac:dyDescent="0.25">
      <c r="A1473" s="472" t="s">
        <v>3068</v>
      </c>
      <c r="B1473" s="472" t="s">
        <v>3429</v>
      </c>
      <c r="C1473" s="472" t="s">
        <v>3407</v>
      </c>
      <c r="D1473" s="472">
        <v>45.897137219999998</v>
      </c>
    </row>
    <row r="1474" spans="1:4" x14ac:dyDescent="0.25">
      <c r="A1474" s="472" t="s">
        <v>3068</v>
      </c>
      <c r="B1474" s="472" t="s">
        <v>3429</v>
      </c>
      <c r="C1474" s="472" t="s">
        <v>3408</v>
      </c>
      <c r="D1474" s="472">
        <v>100.88864629999999</v>
      </c>
    </row>
    <row r="1475" spans="1:4" x14ac:dyDescent="0.25">
      <c r="A1475" s="472" t="s">
        <v>3069</v>
      </c>
      <c r="B1475" s="472" t="s">
        <v>3434</v>
      </c>
      <c r="C1475" s="472" t="s">
        <v>3400</v>
      </c>
      <c r="D1475" s="472">
        <v>0.45960577000000002</v>
      </c>
    </row>
    <row r="1476" spans="1:4" x14ac:dyDescent="0.25">
      <c r="A1476" s="472" t="s">
        <v>3069</v>
      </c>
      <c r="B1476" s="472" t="s">
        <v>3434</v>
      </c>
      <c r="C1476" s="472" t="s">
        <v>3620</v>
      </c>
      <c r="D1476" s="472">
        <v>0.36244053999999998</v>
      </c>
    </row>
    <row r="1477" spans="1:4" x14ac:dyDescent="0.25">
      <c r="A1477" s="472" t="s">
        <v>3069</v>
      </c>
      <c r="B1477" s="472" t="s">
        <v>3434</v>
      </c>
      <c r="C1477" s="472" t="s">
        <v>3401</v>
      </c>
      <c r="D1477" s="472">
        <v>19.985733339999996</v>
      </c>
    </row>
    <row r="1478" spans="1:4" x14ac:dyDescent="0.25">
      <c r="A1478" s="472" t="s">
        <v>3069</v>
      </c>
      <c r="B1478" s="472" t="s">
        <v>3434</v>
      </c>
      <c r="C1478" s="472" t="s">
        <v>3402</v>
      </c>
      <c r="D1478" s="472">
        <v>130.05517642999996</v>
      </c>
    </row>
    <row r="1479" spans="1:4" x14ac:dyDescent="0.25">
      <c r="A1479" s="472" t="s">
        <v>3069</v>
      </c>
      <c r="B1479" s="472" t="s">
        <v>3434</v>
      </c>
      <c r="C1479" s="472" t="s">
        <v>3403</v>
      </c>
      <c r="D1479" s="472">
        <v>18.234280810000001</v>
      </c>
    </row>
    <row r="1480" spans="1:4" x14ac:dyDescent="0.25">
      <c r="A1480" s="472" t="s">
        <v>3069</v>
      </c>
      <c r="B1480" s="472" t="s">
        <v>3434</v>
      </c>
      <c r="C1480" s="472" t="s">
        <v>3404</v>
      </c>
      <c r="D1480" s="472">
        <v>6.4370262599999997</v>
      </c>
    </row>
    <row r="1481" spans="1:4" x14ac:dyDescent="0.25">
      <c r="A1481" s="472" t="s">
        <v>3069</v>
      </c>
      <c r="B1481" s="472" t="s">
        <v>3434</v>
      </c>
      <c r="C1481" s="472" t="s">
        <v>3405</v>
      </c>
      <c r="D1481" s="472">
        <v>2.7639992499999999</v>
      </c>
    </row>
    <row r="1482" spans="1:4" x14ac:dyDescent="0.25">
      <c r="A1482" s="472" t="s">
        <v>3069</v>
      </c>
      <c r="B1482" s="472" t="s">
        <v>3430</v>
      </c>
      <c r="C1482" s="472" t="s">
        <v>3400</v>
      </c>
      <c r="D1482" s="472">
        <v>2.6890315199999999</v>
      </c>
    </row>
    <row r="1483" spans="1:4" x14ac:dyDescent="0.25">
      <c r="A1483" s="472" t="s">
        <v>3069</v>
      </c>
      <c r="B1483" s="472" t="s">
        <v>3430</v>
      </c>
      <c r="C1483" s="472" t="s">
        <v>3620</v>
      </c>
      <c r="D1483" s="472">
        <v>14.132471220000001</v>
      </c>
    </row>
    <row r="1484" spans="1:4" x14ac:dyDescent="0.25">
      <c r="A1484" s="472" t="s">
        <v>3069</v>
      </c>
      <c r="B1484" s="472" t="s">
        <v>3430</v>
      </c>
      <c r="C1484" s="472" t="s">
        <v>3401</v>
      </c>
      <c r="D1484" s="472">
        <v>11.361942519999999</v>
      </c>
    </row>
    <row r="1485" spans="1:4" x14ac:dyDescent="0.25">
      <c r="A1485" s="472" t="s">
        <v>3069</v>
      </c>
      <c r="B1485" s="472" t="s">
        <v>3430</v>
      </c>
      <c r="C1485" s="472" t="s">
        <v>3402</v>
      </c>
      <c r="D1485" s="472">
        <v>204.51010658000001</v>
      </c>
    </row>
    <row r="1486" spans="1:4" x14ac:dyDescent="0.25">
      <c r="A1486" s="472" t="s">
        <v>3069</v>
      </c>
      <c r="B1486" s="472" t="s">
        <v>3430</v>
      </c>
      <c r="C1486" s="472" t="s">
        <v>3403</v>
      </c>
      <c r="D1486" s="472">
        <v>242.60678873999993</v>
      </c>
    </row>
    <row r="1487" spans="1:4" x14ac:dyDescent="0.25">
      <c r="A1487" s="472" t="s">
        <v>3069</v>
      </c>
      <c r="B1487" s="472" t="s">
        <v>3430</v>
      </c>
      <c r="C1487" s="472" t="s">
        <v>3404</v>
      </c>
      <c r="D1487" s="472">
        <v>308.93179671999991</v>
      </c>
    </row>
    <row r="1488" spans="1:4" x14ac:dyDescent="0.25">
      <c r="A1488" s="472" t="s">
        <v>3069</v>
      </c>
      <c r="B1488" s="472" t="s">
        <v>3430</v>
      </c>
      <c r="C1488" s="472" t="s">
        <v>3405</v>
      </c>
      <c r="D1488" s="472">
        <v>54.053532650000001</v>
      </c>
    </row>
    <row r="1489" spans="1:4" x14ac:dyDescent="0.25">
      <c r="A1489" s="472" t="s">
        <v>3069</v>
      </c>
      <c r="B1489" s="472" t="s">
        <v>3430</v>
      </c>
      <c r="C1489" s="472" t="s">
        <v>3406</v>
      </c>
      <c r="D1489" s="472">
        <v>44.668640460000006</v>
      </c>
    </row>
    <row r="1490" spans="1:4" x14ac:dyDescent="0.25">
      <c r="A1490" s="472" t="s">
        <v>3069</v>
      </c>
      <c r="B1490" s="472" t="s">
        <v>3430</v>
      </c>
      <c r="C1490" s="472" t="s">
        <v>3407</v>
      </c>
      <c r="D1490" s="472">
        <v>27.606136659999997</v>
      </c>
    </row>
    <row r="1491" spans="1:4" x14ac:dyDescent="0.25">
      <c r="A1491" s="472" t="s">
        <v>3069</v>
      </c>
      <c r="B1491" s="472" t="s">
        <v>3430</v>
      </c>
      <c r="C1491" s="472" t="s">
        <v>3408</v>
      </c>
      <c r="D1491" s="472">
        <v>43.400442159999997</v>
      </c>
    </row>
    <row r="1492" spans="1:4" x14ac:dyDescent="0.25">
      <c r="A1492" s="472" t="s">
        <v>3069</v>
      </c>
      <c r="B1492" s="472" t="s">
        <v>3428</v>
      </c>
      <c r="C1492" s="472" t="s">
        <v>3400</v>
      </c>
      <c r="D1492" s="472">
        <v>0.36233112000000001</v>
      </c>
    </row>
    <row r="1493" spans="1:4" x14ac:dyDescent="0.25">
      <c r="A1493" s="472" t="s">
        <v>3069</v>
      </c>
      <c r="B1493" s="472" t="s">
        <v>3428</v>
      </c>
      <c r="C1493" s="472" t="s">
        <v>3401</v>
      </c>
      <c r="D1493" s="472">
        <v>1.7446922200000001</v>
      </c>
    </row>
    <row r="1494" spans="1:4" x14ac:dyDescent="0.25">
      <c r="A1494" s="472" t="s">
        <v>3069</v>
      </c>
      <c r="B1494" s="472" t="s">
        <v>3428</v>
      </c>
      <c r="C1494" s="472" t="s">
        <v>3402</v>
      </c>
      <c r="D1494" s="472">
        <v>0.99508296000000007</v>
      </c>
    </row>
    <row r="1495" spans="1:4" x14ac:dyDescent="0.25">
      <c r="A1495" s="472" t="s">
        <v>3069</v>
      </c>
      <c r="B1495" s="472" t="s">
        <v>3428</v>
      </c>
      <c r="C1495" s="472" t="s">
        <v>3403</v>
      </c>
      <c r="D1495" s="472">
        <v>0.18795899999999999</v>
      </c>
    </row>
    <row r="1496" spans="1:4" x14ac:dyDescent="0.25">
      <c r="A1496" s="472" t="s">
        <v>3069</v>
      </c>
      <c r="B1496" s="472" t="s">
        <v>3432</v>
      </c>
      <c r="C1496" s="472" t="s">
        <v>3400</v>
      </c>
      <c r="D1496" s="472">
        <v>7.1633420000000003E-2</v>
      </c>
    </row>
    <row r="1497" spans="1:4" x14ac:dyDescent="0.25">
      <c r="A1497" s="472" t="s">
        <v>3069</v>
      </c>
      <c r="B1497" s="472" t="s">
        <v>3432</v>
      </c>
      <c r="C1497" s="472" t="s">
        <v>3401</v>
      </c>
      <c r="D1497" s="472">
        <v>19.610772369999999</v>
      </c>
    </row>
    <row r="1498" spans="1:4" x14ac:dyDescent="0.25">
      <c r="A1498" s="472" t="s">
        <v>3069</v>
      </c>
      <c r="B1498" s="472" t="s">
        <v>3432</v>
      </c>
      <c r="C1498" s="472" t="s">
        <v>3402</v>
      </c>
      <c r="D1498" s="472">
        <v>49.765762030000005</v>
      </c>
    </row>
    <row r="1499" spans="1:4" x14ac:dyDescent="0.25">
      <c r="A1499" s="472" t="s">
        <v>3069</v>
      </c>
      <c r="B1499" s="472" t="s">
        <v>3433</v>
      </c>
      <c r="C1499" s="472" t="s">
        <v>3400</v>
      </c>
      <c r="D1499" s="472">
        <v>0.72225550999999999</v>
      </c>
    </row>
    <row r="1500" spans="1:4" x14ac:dyDescent="0.25">
      <c r="A1500" s="472" t="s">
        <v>3069</v>
      </c>
      <c r="B1500" s="472" t="s">
        <v>3433</v>
      </c>
      <c r="C1500" s="472" t="s">
        <v>3620</v>
      </c>
      <c r="D1500" s="472">
        <v>14.27869201</v>
      </c>
    </row>
    <row r="1501" spans="1:4" x14ac:dyDescent="0.25">
      <c r="A1501" s="472" t="s">
        <v>3069</v>
      </c>
      <c r="B1501" s="472" t="s">
        <v>3433</v>
      </c>
      <c r="C1501" s="472" t="s">
        <v>3401</v>
      </c>
      <c r="D1501" s="472">
        <v>58.449358779999997</v>
      </c>
    </row>
    <row r="1502" spans="1:4" x14ac:dyDescent="0.25">
      <c r="A1502" s="472" t="s">
        <v>3069</v>
      </c>
      <c r="B1502" s="472" t="s">
        <v>3433</v>
      </c>
      <c r="C1502" s="472" t="s">
        <v>3402</v>
      </c>
      <c r="D1502" s="472">
        <v>417.01444642000001</v>
      </c>
    </row>
    <row r="1503" spans="1:4" x14ac:dyDescent="0.25">
      <c r="A1503" s="472" t="s">
        <v>3069</v>
      </c>
      <c r="B1503" s="472" t="s">
        <v>3433</v>
      </c>
      <c r="C1503" s="472" t="s">
        <v>3403</v>
      </c>
      <c r="D1503" s="472">
        <v>125.20096114000002</v>
      </c>
    </row>
    <row r="1504" spans="1:4" x14ac:dyDescent="0.25">
      <c r="A1504" s="472" t="s">
        <v>3069</v>
      </c>
      <c r="B1504" s="472" t="s">
        <v>3433</v>
      </c>
      <c r="C1504" s="472" t="s">
        <v>3404</v>
      </c>
      <c r="D1504" s="472">
        <v>45.953007460000002</v>
      </c>
    </row>
    <row r="1505" spans="1:4" x14ac:dyDescent="0.25">
      <c r="A1505" s="472" t="s">
        <v>3069</v>
      </c>
      <c r="B1505" s="472" t="s">
        <v>3433</v>
      </c>
      <c r="C1505" s="472" t="s">
        <v>3407</v>
      </c>
      <c r="D1505" s="472">
        <v>2.9991517499999998</v>
      </c>
    </row>
    <row r="1506" spans="1:4" x14ac:dyDescent="0.25">
      <c r="A1506" s="472" t="s">
        <v>3069</v>
      </c>
      <c r="B1506" s="472" t="s">
        <v>3436</v>
      </c>
      <c r="C1506" s="472" t="s">
        <v>3402</v>
      </c>
      <c r="D1506" s="472">
        <v>1.61809863</v>
      </c>
    </row>
    <row r="1507" spans="1:4" x14ac:dyDescent="0.25">
      <c r="A1507" s="472" t="s">
        <v>3069</v>
      </c>
      <c r="B1507" s="472" t="s">
        <v>3427</v>
      </c>
      <c r="C1507" s="472" t="s">
        <v>3400</v>
      </c>
      <c r="D1507" s="472">
        <v>4.2692223599999997</v>
      </c>
    </row>
    <row r="1508" spans="1:4" x14ac:dyDescent="0.25">
      <c r="A1508" s="472" t="s">
        <v>3069</v>
      </c>
      <c r="B1508" s="472" t="s">
        <v>3427</v>
      </c>
      <c r="C1508" s="472" t="s">
        <v>3620</v>
      </c>
      <c r="D1508" s="472">
        <v>0.9733238099999999</v>
      </c>
    </row>
    <row r="1509" spans="1:4" x14ac:dyDescent="0.25">
      <c r="A1509" s="472" t="s">
        <v>3069</v>
      </c>
      <c r="B1509" s="472" t="s">
        <v>3427</v>
      </c>
      <c r="C1509" s="472" t="s">
        <v>3401</v>
      </c>
      <c r="D1509" s="472">
        <v>16.938769409999999</v>
      </c>
    </row>
    <row r="1510" spans="1:4" x14ac:dyDescent="0.25">
      <c r="A1510" s="472" t="s">
        <v>3069</v>
      </c>
      <c r="B1510" s="472" t="s">
        <v>3427</v>
      </c>
      <c r="C1510" s="472" t="s">
        <v>3402</v>
      </c>
      <c r="D1510" s="472">
        <v>48.322205790000005</v>
      </c>
    </row>
    <row r="1511" spans="1:4" x14ac:dyDescent="0.25">
      <c r="A1511" s="472" t="s">
        <v>3069</v>
      </c>
      <c r="B1511" s="472" t="s">
        <v>3427</v>
      </c>
      <c r="C1511" s="472" t="s">
        <v>3403</v>
      </c>
      <c r="D1511" s="472">
        <v>34.233111739999977</v>
      </c>
    </row>
    <row r="1512" spans="1:4" x14ac:dyDescent="0.25">
      <c r="A1512" s="472" t="s">
        <v>3069</v>
      </c>
      <c r="B1512" s="472" t="s">
        <v>3427</v>
      </c>
      <c r="C1512" s="472" t="s">
        <v>3404</v>
      </c>
      <c r="D1512" s="472">
        <v>15.979256310000002</v>
      </c>
    </row>
    <row r="1513" spans="1:4" x14ac:dyDescent="0.25">
      <c r="A1513" s="472" t="s">
        <v>3069</v>
      </c>
      <c r="B1513" s="472" t="s">
        <v>3427</v>
      </c>
      <c r="C1513" s="472" t="s">
        <v>3405</v>
      </c>
      <c r="D1513" s="472">
        <v>1.7342315100000003</v>
      </c>
    </row>
    <row r="1514" spans="1:4" x14ac:dyDescent="0.25">
      <c r="A1514" s="472" t="s">
        <v>3069</v>
      </c>
      <c r="B1514" s="472" t="s">
        <v>3427</v>
      </c>
      <c r="C1514" s="472" t="s">
        <v>3406</v>
      </c>
      <c r="D1514" s="472">
        <v>0.76401399999999997</v>
      </c>
    </row>
    <row r="1515" spans="1:4" x14ac:dyDescent="0.25">
      <c r="A1515" s="472" t="s">
        <v>3069</v>
      </c>
      <c r="B1515" s="472" t="s">
        <v>3427</v>
      </c>
      <c r="C1515" s="472" t="s">
        <v>3407</v>
      </c>
      <c r="D1515" s="472">
        <v>0.11961347</v>
      </c>
    </row>
    <row r="1516" spans="1:4" x14ac:dyDescent="0.25">
      <c r="A1516" s="472" t="s">
        <v>3069</v>
      </c>
      <c r="B1516" s="472" t="s">
        <v>3427</v>
      </c>
      <c r="C1516" s="472" t="s">
        <v>3408</v>
      </c>
      <c r="D1516" s="472">
        <v>8.6968469099999997</v>
      </c>
    </row>
    <row r="1517" spans="1:4" x14ac:dyDescent="0.25">
      <c r="A1517" s="472" t="s">
        <v>3069</v>
      </c>
      <c r="B1517" s="472" t="s">
        <v>3431</v>
      </c>
      <c r="C1517" s="472" t="s">
        <v>3400</v>
      </c>
      <c r="D1517" s="472">
        <v>3.7585790200000009</v>
      </c>
    </row>
    <row r="1518" spans="1:4" x14ac:dyDescent="0.25">
      <c r="A1518" s="472" t="s">
        <v>3069</v>
      </c>
      <c r="B1518" s="472" t="s">
        <v>3431</v>
      </c>
      <c r="C1518" s="472" t="s">
        <v>3620</v>
      </c>
      <c r="D1518" s="472">
        <v>0.58872591000000007</v>
      </c>
    </row>
    <row r="1519" spans="1:4" x14ac:dyDescent="0.25">
      <c r="A1519" s="472" t="s">
        <v>3069</v>
      </c>
      <c r="B1519" s="472" t="s">
        <v>3431</v>
      </c>
      <c r="C1519" s="472" t="s">
        <v>3401</v>
      </c>
      <c r="D1519" s="472">
        <v>5.7851854299999994</v>
      </c>
    </row>
    <row r="1520" spans="1:4" x14ac:dyDescent="0.25">
      <c r="A1520" s="472" t="s">
        <v>3069</v>
      </c>
      <c r="B1520" s="472" t="s">
        <v>3431</v>
      </c>
      <c r="C1520" s="472" t="s">
        <v>3402</v>
      </c>
      <c r="D1520" s="472">
        <v>86.013816759999983</v>
      </c>
    </row>
    <row r="1521" spans="1:4" x14ac:dyDescent="0.25">
      <c r="A1521" s="472" t="s">
        <v>3069</v>
      </c>
      <c r="B1521" s="472" t="s">
        <v>3431</v>
      </c>
      <c r="C1521" s="472" t="s">
        <v>3403</v>
      </c>
      <c r="D1521" s="472">
        <v>253.11575798999996</v>
      </c>
    </row>
    <row r="1522" spans="1:4" x14ac:dyDescent="0.25">
      <c r="A1522" s="472" t="s">
        <v>3069</v>
      </c>
      <c r="B1522" s="472" t="s">
        <v>3431</v>
      </c>
      <c r="C1522" s="472" t="s">
        <v>3404</v>
      </c>
      <c r="D1522" s="472">
        <v>170.31153600999988</v>
      </c>
    </row>
    <row r="1523" spans="1:4" x14ac:dyDescent="0.25">
      <c r="A1523" s="472" t="s">
        <v>3069</v>
      </c>
      <c r="B1523" s="472" t="s">
        <v>3431</v>
      </c>
      <c r="C1523" s="472" t="s">
        <v>3405</v>
      </c>
      <c r="D1523" s="472">
        <v>30.891973419999996</v>
      </c>
    </row>
    <row r="1524" spans="1:4" x14ac:dyDescent="0.25">
      <c r="A1524" s="472" t="s">
        <v>3069</v>
      </c>
      <c r="B1524" s="472" t="s">
        <v>3431</v>
      </c>
      <c r="C1524" s="472" t="s">
        <v>3406</v>
      </c>
      <c r="D1524" s="472">
        <v>13.004874140000002</v>
      </c>
    </row>
    <row r="1525" spans="1:4" x14ac:dyDescent="0.25">
      <c r="A1525" s="472" t="s">
        <v>3069</v>
      </c>
      <c r="B1525" s="472" t="s">
        <v>3431</v>
      </c>
      <c r="C1525" s="472" t="s">
        <v>3407</v>
      </c>
      <c r="D1525" s="472">
        <v>9.9981551999999994</v>
      </c>
    </row>
    <row r="1526" spans="1:4" x14ac:dyDescent="0.25">
      <c r="A1526" s="472" t="s">
        <v>3069</v>
      </c>
      <c r="B1526" s="472" t="s">
        <v>3431</v>
      </c>
      <c r="C1526" s="472" t="s">
        <v>3408</v>
      </c>
      <c r="D1526" s="472">
        <v>5.9003446400000001</v>
      </c>
    </row>
    <row r="1527" spans="1:4" x14ac:dyDescent="0.25">
      <c r="A1527" s="472" t="s">
        <v>3069</v>
      </c>
      <c r="B1527" s="472" t="s">
        <v>3435</v>
      </c>
      <c r="C1527" s="472" t="s">
        <v>3400</v>
      </c>
      <c r="D1527" s="472">
        <v>6.7931506800000001</v>
      </c>
    </row>
    <row r="1528" spans="1:4" x14ac:dyDescent="0.25">
      <c r="A1528" s="472" t="s">
        <v>3069</v>
      </c>
      <c r="B1528" s="472" t="s">
        <v>3435</v>
      </c>
      <c r="C1528" s="472" t="s">
        <v>3620</v>
      </c>
      <c r="D1528" s="472">
        <v>227.57848559999999</v>
      </c>
    </row>
    <row r="1529" spans="1:4" x14ac:dyDescent="0.25">
      <c r="A1529" s="472" t="s">
        <v>3069</v>
      </c>
      <c r="B1529" s="472" t="s">
        <v>3435</v>
      </c>
      <c r="C1529" s="472" t="s">
        <v>3401</v>
      </c>
      <c r="D1529" s="472">
        <v>45.47348637000001</v>
      </c>
    </row>
    <row r="1530" spans="1:4" x14ac:dyDescent="0.25">
      <c r="A1530" s="472" t="s">
        <v>3069</v>
      </c>
      <c r="B1530" s="472" t="s">
        <v>3435</v>
      </c>
      <c r="C1530" s="472" t="s">
        <v>3402</v>
      </c>
      <c r="D1530" s="472">
        <v>69.735418899999999</v>
      </c>
    </row>
    <row r="1531" spans="1:4" x14ac:dyDescent="0.25">
      <c r="A1531" s="472" t="s">
        <v>3069</v>
      </c>
      <c r="B1531" s="472" t="s">
        <v>3435</v>
      </c>
      <c r="C1531" s="472" t="s">
        <v>3403</v>
      </c>
      <c r="D1531" s="472">
        <v>214.57672394000002</v>
      </c>
    </row>
    <row r="1532" spans="1:4" x14ac:dyDescent="0.25">
      <c r="A1532" s="472" t="s">
        <v>3069</v>
      </c>
      <c r="B1532" s="472" t="s">
        <v>3435</v>
      </c>
      <c r="C1532" s="472" t="s">
        <v>3404</v>
      </c>
      <c r="D1532" s="472">
        <v>14.82408676</v>
      </c>
    </row>
    <row r="1533" spans="1:4" x14ac:dyDescent="0.25">
      <c r="A1533" s="472" t="s">
        <v>3069</v>
      </c>
      <c r="B1533" s="472" t="s">
        <v>3429</v>
      </c>
      <c r="C1533" s="472" t="s">
        <v>3400</v>
      </c>
      <c r="D1533" s="472">
        <v>4.81166581</v>
      </c>
    </row>
    <row r="1534" spans="1:4" x14ac:dyDescent="0.25">
      <c r="A1534" s="472" t="s">
        <v>3069</v>
      </c>
      <c r="B1534" s="472" t="s">
        <v>3429</v>
      </c>
      <c r="C1534" s="472" t="s">
        <v>3401</v>
      </c>
      <c r="D1534" s="472">
        <v>3.8784153900000002</v>
      </c>
    </row>
    <row r="1535" spans="1:4" x14ac:dyDescent="0.25">
      <c r="A1535" s="472" t="s">
        <v>3069</v>
      </c>
      <c r="B1535" s="472" t="s">
        <v>3429</v>
      </c>
      <c r="C1535" s="472" t="s">
        <v>3402</v>
      </c>
      <c r="D1535" s="472">
        <v>0.64635721000000002</v>
      </c>
    </row>
    <row r="1536" spans="1:4" x14ac:dyDescent="0.25">
      <c r="A1536" s="472" t="s">
        <v>3069</v>
      </c>
      <c r="B1536" s="472" t="s">
        <v>3429</v>
      </c>
      <c r="C1536" s="472" t="s">
        <v>3403</v>
      </c>
      <c r="D1536" s="472">
        <v>19.770259549999999</v>
      </c>
    </row>
    <row r="1537" spans="1:4" x14ac:dyDescent="0.25">
      <c r="A1537" s="472" t="s">
        <v>3069</v>
      </c>
      <c r="B1537" s="472" t="s">
        <v>3429</v>
      </c>
      <c r="C1537" s="472" t="s">
        <v>3404</v>
      </c>
      <c r="D1537" s="472">
        <v>2.0756894699999999</v>
      </c>
    </row>
    <row r="1538" spans="1:4" x14ac:dyDescent="0.25">
      <c r="A1538" s="472" t="s">
        <v>3070</v>
      </c>
      <c r="B1538" s="472" t="s">
        <v>3434</v>
      </c>
      <c r="C1538" s="472" t="s">
        <v>3400</v>
      </c>
      <c r="D1538" s="472">
        <v>2.0054586800000003</v>
      </c>
    </row>
    <row r="1539" spans="1:4" x14ac:dyDescent="0.25">
      <c r="A1539" s="472" t="s">
        <v>3070</v>
      </c>
      <c r="B1539" s="472" t="s">
        <v>3434</v>
      </c>
      <c r="C1539" s="472" t="s">
        <v>3401</v>
      </c>
      <c r="D1539" s="472">
        <v>0.22265389000000002</v>
      </c>
    </row>
    <row r="1540" spans="1:4" x14ac:dyDescent="0.25">
      <c r="A1540" s="472" t="s">
        <v>3070</v>
      </c>
      <c r="B1540" s="472" t="s">
        <v>3430</v>
      </c>
      <c r="C1540" s="472" t="s">
        <v>3400</v>
      </c>
      <c r="D1540" s="472">
        <v>688.55052078999984</v>
      </c>
    </row>
    <row r="1541" spans="1:4" x14ac:dyDescent="0.25">
      <c r="A1541" s="472" t="s">
        <v>3070</v>
      </c>
      <c r="B1541" s="472" t="s">
        <v>3430</v>
      </c>
      <c r="C1541" s="472" t="s">
        <v>3401</v>
      </c>
      <c r="D1541" s="472">
        <v>768.73746596999922</v>
      </c>
    </row>
    <row r="1542" spans="1:4" x14ac:dyDescent="0.25">
      <c r="A1542" s="472" t="s">
        <v>3070</v>
      </c>
      <c r="B1542" s="472" t="s">
        <v>3430</v>
      </c>
      <c r="C1542" s="472" t="s">
        <v>3402</v>
      </c>
      <c r="D1542" s="472">
        <v>214.60426935999988</v>
      </c>
    </row>
    <row r="1543" spans="1:4" x14ac:dyDescent="0.25">
      <c r="A1543" s="472" t="s">
        <v>3070</v>
      </c>
      <c r="B1543" s="472" t="s">
        <v>3430</v>
      </c>
      <c r="C1543" s="472" t="s">
        <v>3403</v>
      </c>
      <c r="D1543" s="472">
        <v>10.79212497</v>
      </c>
    </row>
    <row r="1544" spans="1:4" x14ac:dyDescent="0.25">
      <c r="A1544" s="472" t="s">
        <v>3070</v>
      </c>
      <c r="B1544" s="472" t="s">
        <v>3430</v>
      </c>
      <c r="C1544" s="472" t="s">
        <v>3406</v>
      </c>
      <c r="D1544" s="472">
        <v>7.9676908700000002</v>
      </c>
    </row>
    <row r="1545" spans="1:4" x14ac:dyDescent="0.25">
      <c r="A1545" s="472" t="s">
        <v>3070</v>
      </c>
      <c r="B1545" s="472" t="s">
        <v>3428</v>
      </c>
      <c r="C1545" s="472" t="s">
        <v>3400</v>
      </c>
      <c r="D1545" s="472">
        <v>34.531006570000002</v>
      </c>
    </row>
    <row r="1546" spans="1:4" x14ac:dyDescent="0.25">
      <c r="A1546" s="472" t="s">
        <v>3070</v>
      </c>
      <c r="B1546" s="472" t="s">
        <v>3428</v>
      </c>
      <c r="C1546" s="472" t="s">
        <v>3401</v>
      </c>
      <c r="D1546" s="472">
        <v>27.01024443</v>
      </c>
    </row>
    <row r="1547" spans="1:4" x14ac:dyDescent="0.25">
      <c r="A1547" s="472" t="s">
        <v>3070</v>
      </c>
      <c r="B1547" s="472" t="s">
        <v>3428</v>
      </c>
      <c r="C1547" s="472" t="s">
        <v>3402</v>
      </c>
      <c r="D1547" s="472">
        <v>1.2517992600000001</v>
      </c>
    </row>
    <row r="1548" spans="1:4" x14ac:dyDescent="0.25">
      <c r="A1548" s="472" t="s">
        <v>3070</v>
      </c>
      <c r="B1548" s="472" t="s">
        <v>3432</v>
      </c>
      <c r="C1548" s="472" t="s">
        <v>3400</v>
      </c>
      <c r="D1548" s="472">
        <v>4.5822395499999997</v>
      </c>
    </row>
    <row r="1549" spans="1:4" x14ac:dyDescent="0.25">
      <c r="A1549" s="472" t="s">
        <v>3070</v>
      </c>
      <c r="B1549" s="472" t="s">
        <v>3432</v>
      </c>
      <c r="C1549" s="472" t="s">
        <v>3401</v>
      </c>
      <c r="D1549" s="472">
        <v>11.244093100000001</v>
      </c>
    </row>
    <row r="1550" spans="1:4" x14ac:dyDescent="0.25">
      <c r="A1550" s="472" t="s">
        <v>3070</v>
      </c>
      <c r="B1550" s="472" t="s">
        <v>3433</v>
      </c>
      <c r="C1550" s="472" t="s">
        <v>3400</v>
      </c>
      <c r="D1550" s="472">
        <v>5.2499760199999992</v>
      </c>
    </row>
    <row r="1551" spans="1:4" x14ac:dyDescent="0.25">
      <c r="A1551" s="472" t="s">
        <v>3070</v>
      </c>
      <c r="B1551" s="472" t="s">
        <v>3433</v>
      </c>
      <c r="C1551" s="472" t="s">
        <v>3401</v>
      </c>
      <c r="D1551" s="472">
        <v>26.456432279999998</v>
      </c>
    </row>
    <row r="1552" spans="1:4" x14ac:dyDescent="0.25">
      <c r="A1552" s="472" t="s">
        <v>3070</v>
      </c>
      <c r="B1552" s="472" t="s">
        <v>3433</v>
      </c>
      <c r="C1552" s="472" t="s">
        <v>3402</v>
      </c>
      <c r="D1552" s="472">
        <v>214.67091264999999</v>
      </c>
    </row>
    <row r="1553" spans="1:4" x14ac:dyDescent="0.25">
      <c r="A1553" s="472" t="s">
        <v>3070</v>
      </c>
      <c r="B1553" s="472" t="s">
        <v>3433</v>
      </c>
      <c r="C1553" s="472" t="s">
        <v>3403</v>
      </c>
      <c r="D1553" s="472">
        <v>0.89229040000000004</v>
      </c>
    </row>
    <row r="1554" spans="1:4" x14ac:dyDescent="0.25">
      <c r="A1554" s="472" t="s">
        <v>3070</v>
      </c>
      <c r="B1554" s="472" t="s">
        <v>3433</v>
      </c>
      <c r="C1554" s="472" t="s">
        <v>3407</v>
      </c>
      <c r="D1554" s="472">
        <v>1.3060336699999999</v>
      </c>
    </row>
    <row r="1555" spans="1:4" x14ac:dyDescent="0.25">
      <c r="A1555" s="472" t="s">
        <v>3070</v>
      </c>
      <c r="B1555" s="472" t="s">
        <v>3436</v>
      </c>
      <c r="C1555" s="472" t="s">
        <v>3400</v>
      </c>
      <c r="D1555" s="472">
        <v>0.21011389000000003</v>
      </c>
    </row>
    <row r="1556" spans="1:4" x14ac:dyDescent="0.25">
      <c r="A1556" s="472" t="s">
        <v>3070</v>
      </c>
      <c r="B1556" s="472" t="s">
        <v>3427</v>
      </c>
      <c r="C1556" s="472" t="s">
        <v>3400</v>
      </c>
      <c r="D1556" s="472">
        <v>548.60073181999906</v>
      </c>
    </row>
    <row r="1557" spans="1:4" x14ac:dyDescent="0.25">
      <c r="A1557" s="472" t="s">
        <v>3070</v>
      </c>
      <c r="B1557" s="472" t="s">
        <v>3427</v>
      </c>
      <c r="C1557" s="472" t="s">
        <v>3620</v>
      </c>
      <c r="D1557" s="472">
        <v>1.9436219499999998</v>
      </c>
    </row>
    <row r="1558" spans="1:4" x14ac:dyDescent="0.25">
      <c r="A1558" s="472" t="s">
        <v>3070</v>
      </c>
      <c r="B1558" s="472" t="s">
        <v>3427</v>
      </c>
      <c r="C1558" s="472" t="s">
        <v>3401</v>
      </c>
      <c r="D1558" s="472">
        <v>1041.6606710099989</v>
      </c>
    </row>
    <row r="1559" spans="1:4" x14ac:dyDescent="0.25">
      <c r="A1559" s="472" t="s">
        <v>3070</v>
      </c>
      <c r="B1559" s="472" t="s">
        <v>3427</v>
      </c>
      <c r="C1559" s="472" t="s">
        <v>3402</v>
      </c>
      <c r="D1559" s="472">
        <v>157.13980107999987</v>
      </c>
    </row>
    <row r="1560" spans="1:4" x14ac:dyDescent="0.25">
      <c r="A1560" s="472" t="s">
        <v>3070</v>
      </c>
      <c r="B1560" s="472" t="s">
        <v>3427</v>
      </c>
      <c r="C1560" s="472" t="s">
        <v>3403</v>
      </c>
      <c r="D1560" s="472">
        <v>11.509792099999999</v>
      </c>
    </row>
    <row r="1561" spans="1:4" x14ac:dyDescent="0.25">
      <c r="A1561" s="472" t="s">
        <v>3070</v>
      </c>
      <c r="B1561" s="472" t="s">
        <v>3427</v>
      </c>
      <c r="C1561" s="472" t="s">
        <v>3404</v>
      </c>
      <c r="D1561" s="472">
        <v>3.4853983099999999</v>
      </c>
    </row>
    <row r="1562" spans="1:4" x14ac:dyDescent="0.25">
      <c r="A1562" s="472" t="s">
        <v>3070</v>
      </c>
      <c r="B1562" s="472" t="s">
        <v>3427</v>
      </c>
      <c r="C1562" s="472" t="s">
        <v>3405</v>
      </c>
      <c r="D1562" s="472">
        <v>4.2455359999999998E-2</v>
      </c>
    </row>
    <row r="1563" spans="1:4" x14ac:dyDescent="0.25">
      <c r="A1563" s="472" t="s">
        <v>3070</v>
      </c>
      <c r="B1563" s="472" t="s">
        <v>3427</v>
      </c>
      <c r="C1563" s="472" t="s">
        <v>3406</v>
      </c>
      <c r="D1563" s="472">
        <v>0.75737139000000009</v>
      </c>
    </row>
    <row r="1564" spans="1:4" x14ac:dyDescent="0.25">
      <c r="A1564" s="472" t="s">
        <v>3070</v>
      </c>
      <c r="B1564" s="472" t="s">
        <v>3427</v>
      </c>
      <c r="C1564" s="472" t="s">
        <v>3407</v>
      </c>
      <c r="D1564" s="472">
        <v>0.70726939</v>
      </c>
    </row>
    <row r="1565" spans="1:4" x14ac:dyDescent="0.25">
      <c r="A1565" s="472" t="s">
        <v>3070</v>
      </c>
      <c r="B1565" s="472" t="s">
        <v>3427</v>
      </c>
      <c r="C1565" s="472" t="s">
        <v>3408</v>
      </c>
      <c r="D1565" s="472">
        <v>2.4861777500000004</v>
      </c>
    </row>
    <row r="1566" spans="1:4" x14ac:dyDescent="0.25">
      <c r="A1566" s="472" t="s">
        <v>3070</v>
      </c>
      <c r="B1566" s="472" t="s">
        <v>3431</v>
      </c>
      <c r="C1566" s="472" t="s">
        <v>3400</v>
      </c>
      <c r="D1566" s="472">
        <v>11.118747489999999</v>
      </c>
    </row>
    <row r="1567" spans="1:4" x14ac:dyDescent="0.25">
      <c r="A1567" s="472" t="s">
        <v>3070</v>
      </c>
      <c r="B1567" s="472" t="s">
        <v>3431</v>
      </c>
      <c r="C1567" s="472" t="s">
        <v>3401</v>
      </c>
      <c r="D1567" s="472">
        <v>12.877197729999999</v>
      </c>
    </row>
    <row r="1568" spans="1:4" x14ac:dyDescent="0.25">
      <c r="A1568" s="472" t="s">
        <v>3070</v>
      </c>
      <c r="B1568" s="472" t="s">
        <v>3431</v>
      </c>
      <c r="C1568" s="472" t="s">
        <v>3402</v>
      </c>
      <c r="D1568" s="472">
        <v>12.722283469999997</v>
      </c>
    </row>
    <row r="1569" spans="1:4" x14ac:dyDescent="0.25">
      <c r="A1569" s="472" t="s">
        <v>3070</v>
      </c>
      <c r="B1569" s="472" t="s">
        <v>3431</v>
      </c>
      <c r="C1569" s="472" t="s">
        <v>3404</v>
      </c>
      <c r="D1569" s="472">
        <v>0.28847831999999995</v>
      </c>
    </row>
    <row r="1570" spans="1:4" x14ac:dyDescent="0.25">
      <c r="A1570" s="472" t="s">
        <v>3070</v>
      </c>
      <c r="B1570" s="472" t="s">
        <v>3431</v>
      </c>
      <c r="C1570" s="472" t="s">
        <v>3406</v>
      </c>
      <c r="D1570" s="472">
        <v>38.99</v>
      </c>
    </row>
    <row r="1571" spans="1:4" x14ac:dyDescent="0.25">
      <c r="A1571" s="472" t="s">
        <v>3070</v>
      </c>
      <c r="B1571" s="472" t="s">
        <v>3435</v>
      </c>
      <c r="C1571" s="472" t="s">
        <v>3400</v>
      </c>
      <c r="D1571" s="472">
        <v>291.13635346999985</v>
      </c>
    </row>
    <row r="1572" spans="1:4" x14ac:dyDescent="0.25">
      <c r="A1572" s="472" t="s">
        <v>3070</v>
      </c>
      <c r="B1572" s="472" t="s">
        <v>3435</v>
      </c>
      <c r="C1572" s="472" t="s">
        <v>3620</v>
      </c>
      <c r="D1572" s="472">
        <v>190.81253267999998</v>
      </c>
    </row>
    <row r="1573" spans="1:4" x14ac:dyDescent="0.25">
      <c r="A1573" s="472" t="s">
        <v>3070</v>
      </c>
      <c r="B1573" s="472" t="s">
        <v>3435</v>
      </c>
      <c r="C1573" s="472" t="s">
        <v>3401</v>
      </c>
      <c r="D1573" s="472">
        <v>543.0439331499997</v>
      </c>
    </row>
    <row r="1574" spans="1:4" x14ac:dyDescent="0.25">
      <c r="A1574" s="472" t="s">
        <v>3070</v>
      </c>
      <c r="B1574" s="472" t="s">
        <v>3435</v>
      </c>
      <c r="C1574" s="472" t="s">
        <v>3402</v>
      </c>
      <c r="D1574" s="472">
        <v>824.7610713800002</v>
      </c>
    </row>
    <row r="1575" spans="1:4" x14ac:dyDescent="0.25">
      <c r="A1575" s="472" t="s">
        <v>3070</v>
      </c>
      <c r="B1575" s="472" t="s">
        <v>3435</v>
      </c>
      <c r="C1575" s="472" t="s">
        <v>3403</v>
      </c>
      <c r="D1575" s="472">
        <v>154.41032306999995</v>
      </c>
    </row>
    <row r="1576" spans="1:4" x14ac:dyDescent="0.25">
      <c r="A1576" s="472" t="s">
        <v>3070</v>
      </c>
      <c r="B1576" s="472" t="s">
        <v>3435</v>
      </c>
      <c r="C1576" s="472" t="s">
        <v>3404</v>
      </c>
      <c r="D1576" s="472">
        <v>268.61419444000001</v>
      </c>
    </row>
    <row r="1577" spans="1:4" x14ac:dyDescent="0.25">
      <c r="A1577" s="472" t="s">
        <v>3070</v>
      </c>
      <c r="B1577" s="472" t="s">
        <v>3435</v>
      </c>
      <c r="C1577" s="472" t="s">
        <v>3405</v>
      </c>
      <c r="D1577" s="472">
        <v>45.364890010000003</v>
      </c>
    </row>
    <row r="1578" spans="1:4" x14ac:dyDescent="0.25">
      <c r="A1578" s="472" t="s">
        <v>3070</v>
      </c>
      <c r="B1578" s="472" t="s">
        <v>3435</v>
      </c>
      <c r="C1578" s="472" t="s">
        <v>3406</v>
      </c>
      <c r="D1578" s="472">
        <v>16.122350319999999</v>
      </c>
    </row>
    <row r="1579" spans="1:4" x14ac:dyDescent="0.25">
      <c r="A1579" s="472" t="s">
        <v>3070</v>
      </c>
      <c r="B1579" s="472" t="s">
        <v>3435</v>
      </c>
      <c r="C1579" s="472" t="s">
        <v>3407</v>
      </c>
      <c r="D1579" s="472">
        <v>7.0307775900000005</v>
      </c>
    </row>
    <row r="1580" spans="1:4" x14ac:dyDescent="0.25">
      <c r="A1580" s="472" t="s">
        <v>3070</v>
      </c>
      <c r="B1580" s="472" t="s">
        <v>3435</v>
      </c>
      <c r="C1580" s="472" t="s">
        <v>3408</v>
      </c>
      <c r="D1580" s="472">
        <v>126.70729124</v>
      </c>
    </row>
    <row r="1581" spans="1:4" x14ac:dyDescent="0.25">
      <c r="A1581" s="472" t="s">
        <v>3070</v>
      </c>
      <c r="B1581" s="472" t="s">
        <v>3429</v>
      </c>
      <c r="C1581" s="472" t="s">
        <v>3400</v>
      </c>
      <c r="D1581" s="472">
        <v>28782.131062880118</v>
      </c>
    </row>
    <row r="1582" spans="1:4" x14ac:dyDescent="0.25">
      <c r="A1582" s="472" t="s">
        <v>3070</v>
      </c>
      <c r="B1582" s="472" t="s">
        <v>3429</v>
      </c>
      <c r="C1582" s="472" t="s">
        <v>3620</v>
      </c>
      <c r="D1582" s="472">
        <v>9065.1052119599954</v>
      </c>
    </row>
    <row r="1583" spans="1:4" x14ac:dyDescent="0.25">
      <c r="A1583" s="472" t="s">
        <v>3070</v>
      </c>
      <c r="B1583" s="472" t="s">
        <v>3429</v>
      </c>
      <c r="C1583" s="472" t="s">
        <v>3401</v>
      </c>
      <c r="D1583" s="472">
        <v>10224.362157660011</v>
      </c>
    </row>
    <row r="1584" spans="1:4" x14ac:dyDescent="0.25">
      <c r="A1584" s="472" t="s">
        <v>3070</v>
      </c>
      <c r="B1584" s="472" t="s">
        <v>3429</v>
      </c>
      <c r="C1584" s="472" t="s">
        <v>3402</v>
      </c>
      <c r="D1584" s="472">
        <v>7622.9729462499981</v>
      </c>
    </row>
    <row r="1585" spans="1:4" x14ac:dyDescent="0.25">
      <c r="A1585" s="472" t="s">
        <v>3070</v>
      </c>
      <c r="B1585" s="472" t="s">
        <v>3429</v>
      </c>
      <c r="C1585" s="472" t="s">
        <v>3403</v>
      </c>
      <c r="D1585" s="472">
        <v>1932.7759135199999</v>
      </c>
    </row>
    <row r="1586" spans="1:4" x14ac:dyDescent="0.25">
      <c r="A1586" s="472" t="s">
        <v>3070</v>
      </c>
      <c r="B1586" s="472" t="s">
        <v>3429</v>
      </c>
      <c r="C1586" s="472" t="s">
        <v>3404</v>
      </c>
      <c r="D1586" s="472">
        <v>2265.0858991399982</v>
      </c>
    </row>
    <row r="1587" spans="1:4" x14ac:dyDescent="0.25">
      <c r="A1587" s="472" t="s">
        <v>3070</v>
      </c>
      <c r="B1587" s="472" t="s">
        <v>3429</v>
      </c>
      <c r="C1587" s="472" t="s">
        <v>3405</v>
      </c>
      <c r="D1587" s="472">
        <v>493.33108378000003</v>
      </c>
    </row>
    <row r="1588" spans="1:4" x14ac:dyDescent="0.25">
      <c r="A1588" s="472" t="s">
        <v>3070</v>
      </c>
      <c r="B1588" s="472" t="s">
        <v>3429</v>
      </c>
      <c r="C1588" s="472" t="s">
        <v>3406</v>
      </c>
      <c r="D1588" s="472">
        <v>422.86017020999998</v>
      </c>
    </row>
    <row r="1589" spans="1:4" x14ac:dyDescent="0.25">
      <c r="A1589" s="472" t="s">
        <v>3070</v>
      </c>
      <c r="B1589" s="472" t="s">
        <v>3429</v>
      </c>
      <c r="C1589" s="472" t="s">
        <v>3407</v>
      </c>
      <c r="D1589" s="472">
        <v>178.28132980000001</v>
      </c>
    </row>
    <row r="1590" spans="1:4" x14ac:dyDescent="0.25">
      <c r="A1590" s="472" t="s">
        <v>3070</v>
      </c>
      <c r="B1590" s="472" t="s">
        <v>3429</v>
      </c>
      <c r="C1590" s="472" t="s">
        <v>3408</v>
      </c>
      <c r="D1590" s="472">
        <v>1289.10869716</v>
      </c>
    </row>
    <row r="1591" spans="1:4" x14ac:dyDescent="0.25">
      <c r="A1591" s="472" t="s">
        <v>3065</v>
      </c>
      <c r="B1591" s="472" t="s">
        <v>3434</v>
      </c>
      <c r="C1591" s="472" t="s">
        <v>3426</v>
      </c>
      <c r="D1591" s="472">
        <v>14.683031961789707</v>
      </c>
    </row>
    <row r="1592" spans="1:4" x14ac:dyDescent="0.25">
      <c r="A1592" s="472" t="s">
        <v>3065</v>
      </c>
      <c r="B1592" s="472" t="s">
        <v>3430</v>
      </c>
      <c r="C1592" s="472" t="s">
        <v>3426</v>
      </c>
      <c r="D1592" s="472">
        <v>45.438781244318463</v>
      </c>
    </row>
    <row r="1593" spans="1:4" x14ac:dyDescent="0.25">
      <c r="A1593" s="472" t="s">
        <v>3065</v>
      </c>
      <c r="B1593" s="472" t="s">
        <v>3428</v>
      </c>
      <c r="C1593" s="472" t="s">
        <v>3426</v>
      </c>
      <c r="D1593" s="472">
        <v>24.120326283833279</v>
      </c>
    </row>
    <row r="1594" spans="1:4" x14ac:dyDescent="0.25">
      <c r="A1594" s="472" t="s">
        <v>3065</v>
      </c>
      <c r="B1594" s="472" t="s">
        <v>3432</v>
      </c>
      <c r="C1594" s="472" t="s">
        <v>3426</v>
      </c>
      <c r="D1594" s="472">
        <v>49.600789520832265</v>
      </c>
    </row>
    <row r="1595" spans="1:4" x14ac:dyDescent="0.25">
      <c r="A1595" s="472" t="s">
        <v>3065</v>
      </c>
      <c r="B1595" s="472" t="s">
        <v>3433</v>
      </c>
      <c r="C1595" s="472" t="s">
        <v>3426</v>
      </c>
      <c r="D1595" s="472">
        <v>34.927734933378325</v>
      </c>
    </row>
    <row r="1596" spans="1:4" x14ac:dyDescent="0.25">
      <c r="A1596" s="472" t="s">
        <v>3065</v>
      </c>
      <c r="B1596" s="472" t="s">
        <v>3436</v>
      </c>
      <c r="C1596" s="472" t="s">
        <v>3426</v>
      </c>
      <c r="D1596" s="472">
        <v>6.2561966386177801</v>
      </c>
    </row>
    <row r="1597" spans="1:4" x14ac:dyDescent="0.25">
      <c r="A1597" s="472" t="s">
        <v>3065</v>
      </c>
      <c r="B1597" s="472" t="s">
        <v>3427</v>
      </c>
      <c r="C1597" s="472" t="s">
        <v>3426</v>
      </c>
      <c r="D1597" s="472">
        <v>31.884071970549538</v>
      </c>
    </row>
    <row r="1598" spans="1:4" x14ac:dyDescent="0.25">
      <c r="A1598" s="472" t="s">
        <v>3065</v>
      </c>
      <c r="B1598" s="472" t="s">
        <v>3431</v>
      </c>
      <c r="C1598" s="472" t="s">
        <v>3426</v>
      </c>
      <c r="D1598" s="472">
        <v>37.004905551519244</v>
      </c>
    </row>
    <row r="1599" spans="1:4" x14ac:dyDescent="0.25">
      <c r="A1599" s="472" t="s">
        <v>3065</v>
      </c>
      <c r="B1599" s="472" t="s">
        <v>3435</v>
      </c>
      <c r="C1599" s="472" t="s">
        <v>3426</v>
      </c>
      <c r="D1599" s="472">
        <v>30.087300511701027</v>
      </c>
    </row>
    <row r="1600" spans="1:4" x14ac:dyDescent="0.25">
      <c r="A1600" s="472" t="s">
        <v>3065</v>
      </c>
      <c r="B1600" s="472" t="s">
        <v>3429</v>
      </c>
      <c r="C1600" s="472" t="s">
        <v>3426</v>
      </c>
      <c r="D1600" s="472">
        <v>19.715676566197597</v>
      </c>
    </row>
    <row r="1601" spans="1:4" x14ac:dyDescent="0.25">
      <c r="A1601" s="472" t="s">
        <v>3066</v>
      </c>
      <c r="B1601" s="472" t="s">
        <v>3434</v>
      </c>
      <c r="C1601" s="472" t="s">
        <v>3426</v>
      </c>
      <c r="D1601" s="472">
        <v>37.417358992709623</v>
      </c>
    </row>
    <row r="1602" spans="1:4" x14ac:dyDescent="0.25">
      <c r="A1602" s="472" t="s">
        <v>3066</v>
      </c>
      <c r="B1602" s="472" t="s">
        <v>3430</v>
      </c>
      <c r="C1602" s="472" t="s">
        <v>3426</v>
      </c>
      <c r="D1602" s="472">
        <v>33.693449921437889</v>
      </c>
    </row>
    <row r="1603" spans="1:4" x14ac:dyDescent="0.25">
      <c r="A1603" s="472" t="s">
        <v>3066</v>
      </c>
      <c r="B1603" s="472" t="s">
        <v>3428</v>
      </c>
      <c r="C1603" s="472" t="s">
        <v>3426</v>
      </c>
      <c r="D1603" s="472">
        <v>50.567677562597645</v>
      </c>
    </row>
    <row r="1604" spans="1:4" x14ac:dyDescent="0.25">
      <c r="A1604" s="472" t="s">
        <v>3066</v>
      </c>
      <c r="B1604" s="472" t="s">
        <v>3432</v>
      </c>
      <c r="C1604" s="472" t="s">
        <v>3426</v>
      </c>
      <c r="D1604" s="472">
        <v>42.270737560816627</v>
      </c>
    </row>
    <row r="1605" spans="1:4" x14ac:dyDescent="0.25">
      <c r="A1605" s="472" t="s">
        <v>3066</v>
      </c>
      <c r="B1605" s="472" t="s">
        <v>3433</v>
      </c>
      <c r="C1605" s="472" t="s">
        <v>3426</v>
      </c>
      <c r="D1605" s="472">
        <v>39.668891734377368</v>
      </c>
    </row>
    <row r="1606" spans="1:4" x14ac:dyDescent="0.25">
      <c r="A1606" s="472" t="s">
        <v>3066</v>
      </c>
      <c r="B1606" s="472" t="s">
        <v>3436</v>
      </c>
      <c r="C1606" s="472" t="s">
        <v>3426</v>
      </c>
      <c r="D1606" s="472">
        <v>45.348301328663268</v>
      </c>
    </row>
    <row r="1607" spans="1:4" x14ac:dyDescent="0.25">
      <c r="A1607" s="472" t="s">
        <v>3066</v>
      </c>
      <c r="B1607" s="472" t="s">
        <v>3427</v>
      </c>
      <c r="C1607" s="472" t="s">
        <v>3426</v>
      </c>
      <c r="D1607" s="472">
        <v>58.90625116764609</v>
      </c>
    </row>
    <row r="1608" spans="1:4" x14ac:dyDescent="0.25">
      <c r="A1608" s="472" t="s">
        <v>3066</v>
      </c>
      <c r="B1608" s="472" t="s">
        <v>3431</v>
      </c>
      <c r="C1608" s="472" t="s">
        <v>3426</v>
      </c>
      <c r="D1608" s="472">
        <v>48.966550919060886</v>
      </c>
    </row>
    <row r="1609" spans="1:4" x14ac:dyDescent="0.25">
      <c r="A1609" s="472" t="s">
        <v>3066</v>
      </c>
      <c r="B1609" s="472" t="s">
        <v>3435</v>
      </c>
      <c r="C1609" s="472" t="s">
        <v>3426</v>
      </c>
      <c r="D1609" s="472">
        <v>36.160400694082547</v>
      </c>
    </row>
    <row r="1610" spans="1:4" x14ac:dyDescent="0.25">
      <c r="A1610" s="472" t="s">
        <v>3066</v>
      </c>
      <c r="B1610" s="472" t="s">
        <v>3429</v>
      </c>
      <c r="C1610" s="472" t="s">
        <v>3426</v>
      </c>
      <c r="D1610" s="472">
        <v>39.413533874087051</v>
      </c>
    </row>
    <row r="1611" spans="1:4" x14ac:dyDescent="0.25">
      <c r="A1611" s="472" t="s">
        <v>3067</v>
      </c>
      <c r="B1611" s="472" t="s">
        <v>3434</v>
      </c>
      <c r="C1611" s="472" t="s">
        <v>3426</v>
      </c>
      <c r="D1611" s="472">
        <v>59.925698217040434</v>
      </c>
    </row>
    <row r="1612" spans="1:4" x14ac:dyDescent="0.25">
      <c r="A1612" s="472" t="s">
        <v>3067</v>
      </c>
      <c r="B1612" s="472" t="s">
        <v>3430</v>
      </c>
      <c r="C1612" s="472" t="s">
        <v>3426</v>
      </c>
      <c r="D1612" s="472">
        <v>64.027836772810673</v>
      </c>
    </row>
    <row r="1613" spans="1:4" x14ac:dyDescent="0.25">
      <c r="A1613" s="472" t="s">
        <v>3067</v>
      </c>
      <c r="B1613" s="472" t="s">
        <v>3428</v>
      </c>
      <c r="C1613" s="472" t="s">
        <v>3426</v>
      </c>
      <c r="D1613" s="472">
        <v>29.242022001721487</v>
      </c>
    </row>
    <row r="1614" spans="1:4" x14ac:dyDescent="0.25">
      <c r="A1614" s="472" t="s">
        <v>3067</v>
      </c>
      <c r="B1614" s="472" t="s">
        <v>3432</v>
      </c>
      <c r="C1614" s="472" t="s">
        <v>3426</v>
      </c>
      <c r="D1614" s="472">
        <v>49.937020514486328</v>
      </c>
    </row>
    <row r="1615" spans="1:4" x14ac:dyDescent="0.25">
      <c r="A1615" s="472" t="s">
        <v>3067</v>
      </c>
      <c r="B1615" s="472" t="s">
        <v>3433</v>
      </c>
      <c r="C1615" s="472" t="s">
        <v>3426</v>
      </c>
      <c r="D1615" s="472">
        <v>53.433130593913177</v>
      </c>
    </row>
    <row r="1616" spans="1:4" x14ac:dyDescent="0.25">
      <c r="A1616" s="472" t="s">
        <v>3067</v>
      </c>
      <c r="B1616" s="472" t="s">
        <v>3436</v>
      </c>
      <c r="C1616" s="472" t="s">
        <v>3426</v>
      </c>
      <c r="D1616" s="472">
        <v>40.614963334644287</v>
      </c>
    </row>
    <row r="1617" spans="1:4" x14ac:dyDescent="0.25">
      <c r="A1617" s="472" t="s">
        <v>3067</v>
      </c>
      <c r="B1617" s="472" t="s">
        <v>3427</v>
      </c>
      <c r="C1617" s="472" t="s">
        <v>3426</v>
      </c>
      <c r="D1617" s="472">
        <v>57.00802025552084</v>
      </c>
    </row>
    <row r="1618" spans="1:4" x14ac:dyDescent="0.25">
      <c r="A1618" s="472" t="s">
        <v>3067</v>
      </c>
      <c r="B1618" s="472" t="s">
        <v>3431</v>
      </c>
      <c r="C1618" s="472" t="s">
        <v>3426</v>
      </c>
      <c r="D1618" s="472">
        <v>65.70259383646551</v>
      </c>
    </row>
    <row r="1619" spans="1:4" x14ac:dyDescent="0.25">
      <c r="A1619" s="472" t="s">
        <v>3067</v>
      </c>
      <c r="B1619" s="472" t="s">
        <v>3435</v>
      </c>
      <c r="C1619" s="472" t="s">
        <v>3426</v>
      </c>
      <c r="D1619" s="472">
        <v>49.420465809713491</v>
      </c>
    </row>
    <row r="1620" spans="1:4" x14ac:dyDescent="0.25">
      <c r="A1620" s="472" t="s">
        <v>3067</v>
      </c>
      <c r="B1620" s="472" t="s">
        <v>3429</v>
      </c>
      <c r="C1620" s="472" t="s">
        <v>3426</v>
      </c>
      <c r="D1620" s="472">
        <v>36.578674108898895</v>
      </c>
    </row>
    <row r="1621" spans="1:4" x14ac:dyDescent="0.25">
      <c r="A1621" s="472" t="s">
        <v>3068</v>
      </c>
      <c r="B1621" s="472" t="s">
        <v>3434</v>
      </c>
      <c r="C1621" s="472" t="s">
        <v>3426</v>
      </c>
      <c r="D1621" s="472">
        <v>45.744719676759807</v>
      </c>
    </row>
    <row r="1622" spans="1:4" x14ac:dyDescent="0.25">
      <c r="A1622" s="472" t="s">
        <v>3068</v>
      </c>
      <c r="B1622" s="472" t="s">
        <v>3430</v>
      </c>
      <c r="C1622" s="472" t="s">
        <v>3426</v>
      </c>
      <c r="D1622" s="472">
        <v>44.747481230198773</v>
      </c>
    </row>
    <row r="1623" spans="1:4" x14ac:dyDescent="0.25">
      <c r="A1623" s="472" t="s">
        <v>3068</v>
      </c>
      <c r="B1623" s="472" t="s">
        <v>3428</v>
      </c>
      <c r="C1623" s="472" t="s">
        <v>3426</v>
      </c>
      <c r="D1623" s="472">
        <v>50.669090772214169</v>
      </c>
    </row>
    <row r="1624" spans="1:4" x14ac:dyDescent="0.25">
      <c r="A1624" s="472" t="s">
        <v>3068</v>
      </c>
      <c r="B1624" s="472" t="s">
        <v>3432</v>
      </c>
      <c r="C1624" s="472" t="s">
        <v>3426</v>
      </c>
      <c r="D1624" s="472">
        <v>40.484066344698945</v>
      </c>
    </row>
    <row r="1625" spans="1:4" x14ac:dyDescent="0.25">
      <c r="A1625" s="472" t="s">
        <v>3068</v>
      </c>
      <c r="B1625" s="472" t="s">
        <v>3433</v>
      </c>
      <c r="C1625" s="472" t="s">
        <v>3426</v>
      </c>
      <c r="D1625" s="472">
        <v>44.525560391719438</v>
      </c>
    </row>
    <row r="1626" spans="1:4" x14ac:dyDescent="0.25">
      <c r="A1626" s="472" t="s">
        <v>3068</v>
      </c>
      <c r="B1626" s="472" t="s">
        <v>3436</v>
      </c>
      <c r="C1626" s="472" t="s">
        <v>3426</v>
      </c>
      <c r="D1626" s="472">
        <v>38.811670372031543</v>
      </c>
    </row>
    <row r="1627" spans="1:4" x14ac:dyDescent="0.25">
      <c r="A1627" s="472" t="s">
        <v>3068</v>
      </c>
      <c r="B1627" s="472" t="s">
        <v>3427</v>
      </c>
      <c r="C1627" s="472" t="s">
        <v>3426</v>
      </c>
      <c r="D1627" s="472">
        <v>58.46253261938714</v>
      </c>
    </row>
    <row r="1628" spans="1:4" x14ac:dyDescent="0.25">
      <c r="A1628" s="472" t="s">
        <v>3068</v>
      </c>
      <c r="B1628" s="472" t="s">
        <v>3431</v>
      </c>
      <c r="C1628" s="472" t="s">
        <v>3426</v>
      </c>
      <c r="D1628" s="472">
        <v>54.34667275702315</v>
      </c>
    </row>
    <row r="1629" spans="1:4" x14ac:dyDescent="0.25">
      <c r="A1629" s="472" t="s">
        <v>3068</v>
      </c>
      <c r="B1629" s="472" t="s">
        <v>3435</v>
      </c>
      <c r="C1629" s="472" t="s">
        <v>3426</v>
      </c>
      <c r="D1629" s="472">
        <v>35.36313585653609</v>
      </c>
    </row>
    <row r="1630" spans="1:4" x14ac:dyDescent="0.25">
      <c r="A1630" s="472" t="s">
        <v>3068</v>
      </c>
      <c r="B1630" s="472" t="s">
        <v>3429</v>
      </c>
      <c r="C1630" s="472" t="s">
        <v>3426</v>
      </c>
      <c r="D1630" s="472">
        <v>49.307850041739705</v>
      </c>
    </row>
    <row r="1631" spans="1:4" x14ac:dyDescent="0.25">
      <c r="A1631" s="472" t="s">
        <v>3069</v>
      </c>
      <c r="B1631" s="472" t="s">
        <v>3434</v>
      </c>
      <c r="C1631" s="472" t="s">
        <v>3426</v>
      </c>
      <c r="D1631" s="472">
        <v>52.647192565587766</v>
      </c>
    </row>
    <row r="1632" spans="1:4" x14ac:dyDescent="0.25">
      <c r="A1632" s="472" t="s">
        <v>3069</v>
      </c>
      <c r="B1632" s="472" t="s">
        <v>3430</v>
      </c>
      <c r="C1632" s="472" t="s">
        <v>3426</v>
      </c>
      <c r="D1632" s="472">
        <v>70.213986794328278</v>
      </c>
    </row>
    <row r="1633" spans="1:4" x14ac:dyDescent="0.25">
      <c r="A1633" s="472" t="s">
        <v>3069</v>
      </c>
      <c r="B1633" s="472" t="s">
        <v>3428</v>
      </c>
      <c r="C1633" s="472" t="s">
        <v>3426</v>
      </c>
      <c r="D1633" s="472">
        <v>35.558301814148827</v>
      </c>
    </row>
    <row r="1634" spans="1:4" x14ac:dyDescent="0.25">
      <c r="A1634" s="472" t="s">
        <v>3069</v>
      </c>
      <c r="B1634" s="472" t="s">
        <v>3432</v>
      </c>
      <c r="C1634" s="472" t="s">
        <v>3426</v>
      </c>
      <c r="D1634" s="472">
        <v>44.764353829890979</v>
      </c>
    </row>
    <row r="1635" spans="1:4" x14ac:dyDescent="0.25">
      <c r="A1635" s="472" t="s">
        <v>3069</v>
      </c>
      <c r="B1635" s="472" t="s">
        <v>3433</v>
      </c>
      <c r="C1635" s="472" t="s">
        <v>3426</v>
      </c>
      <c r="D1635" s="472">
        <v>54.909935777521831</v>
      </c>
    </row>
    <row r="1636" spans="1:4" x14ac:dyDescent="0.25">
      <c r="A1636" s="472" t="s">
        <v>3069</v>
      </c>
      <c r="B1636" s="472" t="s">
        <v>3436</v>
      </c>
      <c r="C1636" s="472" t="s">
        <v>3426</v>
      </c>
      <c r="D1636" s="472">
        <v>43.049314050257898</v>
      </c>
    </row>
    <row r="1637" spans="1:4" x14ac:dyDescent="0.25">
      <c r="A1637" s="472" t="s">
        <v>3069</v>
      </c>
      <c r="B1637" s="472" t="s">
        <v>3427</v>
      </c>
      <c r="C1637" s="472" t="s">
        <v>3426</v>
      </c>
      <c r="D1637" s="472">
        <v>58.498783971129754</v>
      </c>
    </row>
    <row r="1638" spans="1:4" x14ac:dyDescent="0.25">
      <c r="A1638" s="472" t="s">
        <v>3069</v>
      </c>
      <c r="B1638" s="472" t="s">
        <v>3431</v>
      </c>
      <c r="C1638" s="472" t="s">
        <v>3426</v>
      </c>
      <c r="D1638" s="472">
        <v>68.280302801408723</v>
      </c>
    </row>
    <row r="1639" spans="1:4" x14ac:dyDescent="0.25">
      <c r="A1639" s="472" t="s">
        <v>3069</v>
      </c>
      <c r="B1639" s="472" t="s">
        <v>3435</v>
      </c>
      <c r="C1639" s="472" t="s">
        <v>3426</v>
      </c>
      <c r="D1639" s="472">
        <v>74.319545301046091</v>
      </c>
    </row>
    <row r="1640" spans="1:4" x14ac:dyDescent="0.25">
      <c r="A1640" s="472" t="s">
        <v>3069</v>
      </c>
      <c r="B1640" s="472" t="s">
        <v>3429</v>
      </c>
      <c r="C1640" s="472" t="s">
        <v>3426</v>
      </c>
      <c r="D1640" s="472">
        <v>51.27282276207761</v>
      </c>
    </row>
    <row r="1641" spans="1:4" x14ac:dyDescent="0.25">
      <c r="A1641" s="472" t="s">
        <v>3070</v>
      </c>
      <c r="B1641" s="472" t="s">
        <v>3434</v>
      </c>
      <c r="C1641" s="472" t="s">
        <v>3426</v>
      </c>
      <c r="D1641" s="472">
        <v>5.2011151728141662</v>
      </c>
    </row>
    <row r="1642" spans="1:4" x14ac:dyDescent="0.25">
      <c r="A1642" s="472" t="s">
        <v>3070</v>
      </c>
      <c r="B1642" s="472" t="s">
        <v>3430</v>
      </c>
      <c r="C1642" s="472" t="s">
        <v>3426</v>
      </c>
      <c r="D1642" s="472">
        <v>26.111707602239562</v>
      </c>
    </row>
    <row r="1643" spans="1:4" x14ac:dyDescent="0.25">
      <c r="A1643" s="472" t="s">
        <v>3070</v>
      </c>
      <c r="B1643" s="472" t="s">
        <v>3428</v>
      </c>
      <c r="C1643" s="472" t="s">
        <v>3426</v>
      </c>
      <c r="D1643" s="472">
        <v>19.94388508161002</v>
      </c>
    </row>
    <row r="1644" spans="1:4" x14ac:dyDescent="0.25">
      <c r="A1644" s="472" t="s">
        <v>3070</v>
      </c>
      <c r="B1644" s="472" t="s">
        <v>3432</v>
      </c>
      <c r="C1644" s="472" t="s">
        <v>3426</v>
      </c>
      <c r="D1644" s="472">
        <v>19.16200641932879</v>
      </c>
    </row>
    <row r="1645" spans="1:4" x14ac:dyDescent="0.25">
      <c r="A1645" s="472" t="s">
        <v>3070</v>
      </c>
      <c r="B1645" s="472" t="s">
        <v>3433</v>
      </c>
      <c r="C1645" s="472" t="s">
        <v>3426</v>
      </c>
      <c r="D1645" s="472">
        <v>53.64332563272815</v>
      </c>
    </row>
    <row r="1646" spans="1:4" x14ac:dyDescent="0.25">
      <c r="A1646" s="472" t="s">
        <v>3070</v>
      </c>
      <c r="B1646" s="472" t="s">
        <v>3436</v>
      </c>
      <c r="C1646" s="472" t="s">
        <v>3426</v>
      </c>
      <c r="D1646" s="472">
        <v>3.3002360876895798E-3</v>
      </c>
    </row>
    <row r="1647" spans="1:4" x14ac:dyDescent="0.25">
      <c r="A1647" s="472" t="s">
        <v>3070</v>
      </c>
      <c r="B1647" s="472" t="s">
        <v>3427</v>
      </c>
      <c r="C1647" s="472" t="s">
        <v>3426</v>
      </c>
      <c r="D1647" s="472">
        <v>25.793938291116337</v>
      </c>
    </row>
    <row r="1648" spans="1:4" x14ac:dyDescent="0.25">
      <c r="A1648" s="472" t="s">
        <v>3070</v>
      </c>
      <c r="B1648" s="472" t="s">
        <v>3431</v>
      </c>
      <c r="C1648" s="472" t="s">
        <v>3426</v>
      </c>
      <c r="D1648" s="472">
        <v>63.150924742950771</v>
      </c>
    </row>
    <row r="1649" spans="1:4" x14ac:dyDescent="0.25">
      <c r="A1649" s="472" t="s">
        <v>3070</v>
      </c>
      <c r="B1649" s="472" t="s">
        <v>3435</v>
      </c>
      <c r="C1649" s="472" t="s">
        <v>3426</v>
      </c>
      <c r="D1649" s="472">
        <v>54.969100056875845</v>
      </c>
    </row>
    <row r="1650" spans="1:4" x14ac:dyDescent="0.25">
      <c r="A1650" s="472" t="s">
        <v>3070</v>
      </c>
      <c r="B1650" s="472" t="s">
        <v>3429</v>
      </c>
      <c r="C1650" s="472" t="s">
        <v>3426</v>
      </c>
      <c r="D1650" s="472">
        <v>40.602343968007453</v>
      </c>
    </row>
    <row r="1651" spans="1:4" x14ac:dyDescent="0.25">
      <c r="A1651" s="472" t="s">
        <v>3065</v>
      </c>
      <c r="B1651" s="472" t="s">
        <v>3437</v>
      </c>
      <c r="C1651" s="472" t="s">
        <v>3426</v>
      </c>
      <c r="D1651" s="472">
        <v>39.100672253452601</v>
      </c>
    </row>
    <row r="1652" spans="1:4" x14ac:dyDescent="0.25">
      <c r="A1652" s="472" t="s">
        <v>3066</v>
      </c>
      <c r="B1652" s="472" t="s">
        <v>3437</v>
      </c>
      <c r="C1652" s="472" t="s">
        <v>3426</v>
      </c>
      <c r="D1652" s="472">
        <v>55.170163811635554</v>
      </c>
    </row>
    <row r="1653" spans="1:4" x14ac:dyDescent="0.25">
      <c r="A1653" s="472" t="s">
        <v>3067</v>
      </c>
      <c r="B1653" s="472" t="s">
        <v>3437</v>
      </c>
      <c r="C1653" s="472" t="s">
        <v>3426</v>
      </c>
      <c r="D1653" s="472">
        <v>57.583766291333802</v>
      </c>
    </row>
    <row r="1654" spans="1:4" x14ac:dyDescent="0.25">
      <c r="A1654" s="472" t="s">
        <v>3068</v>
      </c>
      <c r="B1654" s="472" t="s">
        <v>3437</v>
      </c>
      <c r="C1654" s="472" t="s">
        <v>3426</v>
      </c>
      <c r="D1654" s="472">
        <v>54.015837490090959</v>
      </c>
    </row>
    <row r="1655" spans="1:4" x14ac:dyDescent="0.25">
      <c r="A1655" s="472" t="s">
        <v>3069</v>
      </c>
      <c r="B1655" s="472" t="s">
        <v>3437</v>
      </c>
      <c r="C1655" s="472" t="s">
        <v>3426</v>
      </c>
      <c r="D1655" s="472">
        <v>65.168394459129303</v>
      </c>
    </row>
    <row r="1656" spans="1:4" x14ac:dyDescent="0.25">
      <c r="A1656" s="472" t="s">
        <v>3070</v>
      </c>
      <c r="B1656" s="472" t="s">
        <v>3437</v>
      </c>
      <c r="C1656" s="472" t="s">
        <v>3426</v>
      </c>
      <c r="D1656" s="472">
        <v>40.427493330818827</v>
      </c>
    </row>
    <row r="1657" spans="1:4" x14ac:dyDescent="0.25">
      <c r="A1657" s="472" t="s">
        <v>3065</v>
      </c>
      <c r="B1657" s="472" t="s">
        <v>3481</v>
      </c>
      <c r="C1657" s="472" t="s">
        <v>3387</v>
      </c>
      <c r="D1657" s="472">
        <v>16.785765489999999</v>
      </c>
    </row>
    <row r="1658" spans="1:4" x14ac:dyDescent="0.25">
      <c r="A1658" s="472" t="s">
        <v>3065</v>
      </c>
      <c r="B1658" s="472" t="s">
        <v>3491</v>
      </c>
      <c r="C1658" s="472" t="s">
        <v>770</v>
      </c>
      <c r="D1658" s="472">
        <v>4.7551319799999998</v>
      </c>
    </row>
    <row r="1659" spans="1:4" x14ac:dyDescent="0.25">
      <c r="A1659" s="472" t="s">
        <v>3065</v>
      </c>
      <c r="B1659" s="472" t="s">
        <v>3491</v>
      </c>
      <c r="C1659" s="472" t="s">
        <v>3387</v>
      </c>
      <c r="D1659" s="472">
        <v>605.55700000000013</v>
      </c>
    </row>
    <row r="1660" spans="1:4" x14ac:dyDescent="0.25">
      <c r="A1660" s="472" t="s">
        <v>3065</v>
      </c>
      <c r="B1660" s="472" t="s">
        <v>3491</v>
      </c>
      <c r="C1660" s="472" t="s">
        <v>3389</v>
      </c>
      <c r="D1660" s="472">
        <v>2922.9500000000003</v>
      </c>
    </row>
    <row r="1661" spans="1:4" x14ac:dyDescent="0.25">
      <c r="A1661" s="472" t="s">
        <v>3065</v>
      </c>
      <c r="B1661" s="472" t="s">
        <v>3491</v>
      </c>
      <c r="C1661" s="472" t="s">
        <v>3390</v>
      </c>
      <c r="D1661" s="472">
        <v>28.368637499999998</v>
      </c>
    </row>
    <row r="1662" spans="1:4" x14ac:dyDescent="0.25">
      <c r="A1662" s="472" t="s">
        <v>3065</v>
      </c>
      <c r="B1662" s="472" t="s">
        <v>3491</v>
      </c>
      <c r="C1662" s="472" t="s">
        <v>3388</v>
      </c>
      <c r="D1662" s="472">
        <v>21.847999999999999</v>
      </c>
    </row>
    <row r="1663" spans="1:4" x14ac:dyDescent="0.25">
      <c r="A1663" s="472" t="s">
        <v>3065</v>
      </c>
      <c r="B1663" s="472" t="s">
        <v>3493</v>
      </c>
      <c r="C1663" s="472" t="s">
        <v>770</v>
      </c>
      <c r="D1663" s="472">
        <v>2.0498986599999998</v>
      </c>
    </row>
    <row r="1664" spans="1:4" x14ac:dyDescent="0.25">
      <c r="A1664" s="472" t="s">
        <v>3065</v>
      </c>
      <c r="B1664" s="472" t="s">
        <v>3493</v>
      </c>
      <c r="C1664" s="472" t="s">
        <v>3384</v>
      </c>
      <c r="D1664" s="472">
        <v>0.62712186999999997</v>
      </c>
    </row>
    <row r="1665" spans="1:4" x14ac:dyDescent="0.25">
      <c r="A1665" s="472" t="s">
        <v>3065</v>
      </c>
      <c r="B1665" s="472" t="s">
        <v>3493</v>
      </c>
      <c r="C1665" s="472" t="s">
        <v>3388</v>
      </c>
      <c r="D1665" s="472">
        <v>2.016</v>
      </c>
    </row>
    <row r="1666" spans="1:4" x14ac:dyDescent="0.25">
      <c r="A1666" s="472" t="s">
        <v>3065</v>
      </c>
      <c r="B1666" s="472" t="s">
        <v>3499</v>
      </c>
      <c r="C1666" s="472" t="s">
        <v>770</v>
      </c>
      <c r="D1666" s="472">
        <v>7.8998034199999987</v>
      </c>
    </row>
    <row r="1667" spans="1:4" x14ac:dyDescent="0.25">
      <c r="A1667" s="472" t="s">
        <v>3065</v>
      </c>
      <c r="B1667" s="472" t="s">
        <v>3499</v>
      </c>
      <c r="C1667" s="472" t="s">
        <v>3387</v>
      </c>
      <c r="D1667" s="472">
        <v>2.0826356700000002</v>
      </c>
    </row>
    <row r="1668" spans="1:4" x14ac:dyDescent="0.25">
      <c r="A1668" s="472" t="s">
        <v>3065</v>
      </c>
      <c r="B1668" s="472" t="s">
        <v>3499</v>
      </c>
      <c r="C1668" s="472" t="s">
        <v>3385</v>
      </c>
      <c r="D1668" s="472">
        <v>42.874290659999957</v>
      </c>
    </row>
    <row r="1669" spans="1:4" x14ac:dyDescent="0.25">
      <c r="A1669" s="472" t="s">
        <v>3065</v>
      </c>
      <c r="B1669" s="472" t="s">
        <v>3499</v>
      </c>
      <c r="C1669" s="472" t="s">
        <v>3389</v>
      </c>
      <c r="D1669" s="472">
        <v>0.92161009999999999</v>
      </c>
    </row>
    <row r="1670" spans="1:4" x14ac:dyDescent="0.25">
      <c r="A1670" s="472" t="s">
        <v>3065</v>
      </c>
      <c r="B1670" s="472" t="s">
        <v>3499</v>
      </c>
      <c r="C1670" s="472" t="s">
        <v>3390</v>
      </c>
      <c r="D1670" s="472">
        <v>22.476445949999992</v>
      </c>
    </row>
    <row r="1671" spans="1:4" x14ac:dyDescent="0.25">
      <c r="A1671" s="472" t="s">
        <v>3065</v>
      </c>
      <c r="B1671" s="472" t="s">
        <v>3499</v>
      </c>
      <c r="C1671" s="472" t="s">
        <v>136</v>
      </c>
      <c r="D1671" s="472">
        <v>0.26766900999999999</v>
      </c>
    </row>
    <row r="1672" spans="1:4" x14ac:dyDescent="0.25">
      <c r="A1672" s="472" t="s">
        <v>3065</v>
      </c>
      <c r="B1672" s="472" t="s">
        <v>3499</v>
      </c>
      <c r="C1672" s="472" t="s">
        <v>3384</v>
      </c>
      <c r="D1672" s="472">
        <v>768.95966662999717</v>
      </c>
    </row>
    <row r="1673" spans="1:4" x14ac:dyDescent="0.25">
      <c r="A1673" s="472" t="s">
        <v>3065</v>
      </c>
      <c r="B1673" s="472" t="s">
        <v>3499</v>
      </c>
      <c r="C1673" s="472" t="s">
        <v>3388</v>
      </c>
      <c r="D1673" s="472">
        <v>39.842611960000013</v>
      </c>
    </row>
    <row r="1674" spans="1:4" x14ac:dyDescent="0.25">
      <c r="A1674" s="472" t="s">
        <v>3065</v>
      </c>
      <c r="B1674" s="472" t="s">
        <v>3499</v>
      </c>
      <c r="C1674" s="472" t="s">
        <v>3391</v>
      </c>
      <c r="D1674" s="472">
        <v>22.78206466</v>
      </c>
    </row>
    <row r="1675" spans="1:4" x14ac:dyDescent="0.25">
      <c r="A1675" s="472" t="s">
        <v>3065</v>
      </c>
      <c r="B1675" s="472" t="s">
        <v>3499</v>
      </c>
      <c r="C1675" s="472" t="s">
        <v>3386</v>
      </c>
      <c r="D1675" s="472">
        <v>101.06022637999997</v>
      </c>
    </row>
    <row r="1676" spans="1:4" x14ac:dyDescent="0.25">
      <c r="A1676" s="472" t="s">
        <v>3065</v>
      </c>
      <c r="B1676" s="472" t="s">
        <v>3501</v>
      </c>
      <c r="C1676" s="472" t="s">
        <v>3387</v>
      </c>
      <c r="D1676" s="472">
        <v>11.49052077</v>
      </c>
    </row>
    <row r="1677" spans="1:4" x14ac:dyDescent="0.25">
      <c r="A1677" s="472" t="s">
        <v>3065</v>
      </c>
      <c r="B1677" s="472" t="s">
        <v>3501</v>
      </c>
      <c r="C1677" s="472" t="s">
        <v>136</v>
      </c>
      <c r="D1677" s="472">
        <v>0.13005700000000003</v>
      </c>
    </row>
    <row r="1678" spans="1:4" x14ac:dyDescent="0.25">
      <c r="A1678" s="472" t="s">
        <v>3065</v>
      </c>
      <c r="B1678" s="472" t="s">
        <v>3501</v>
      </c>
      <c r="C1678" s="472" t="s">
        <v>3391</v>
      </c>
      <c r="D1678" s="472">
        <v>2.3983297099999996</v>
      </c>
    </row>
    <row r="1679" spans="1:4" x14ac:dyDescent="0.25">
      <c r="A1679" s="472" t="s">
        <v>3065</v>
      </c>
      <c r="B1679" s="472" t="s">
        <v>3506</v>
      </c>
      <c r="C1679" s="472" t="s">
        <v>770</v>
      </c>
      <c r="D1679" s="472">
        <v>1.7966324499999999</v>
      </c>
    </row>
    <row r="1680" spans="1:4" x14ac:dyDescent="0.25">
      <c r="A1680" s="472" t="s">
        <v>3065</v>
      </c>
      <c r="B1680" s="472" t="s">
        <v>3506</v>
      </c>
      <c r="C1680" s="472" t="s">
        <v>3387</v>
      </c>
      <c r="D1680" s="472">
        <v>5.7234384600000006</v>
      </c>
    </row>
    <row r="1681" spans="1:4" x14ac:dyDescent="0.25">
      <c r="A1681" s="472" t="s">
        <v>3065</v>
      </c>
      <c r="B1681" s="472" t="s">
        <v>3506</v>
      </c>
      <c r="C1681" s="472" t="s">
        <v>3389</v>
      </c>
      <c r="D1681" s="472">
        <v>180.76634915000005</v>
      </c>
    </row>
    <row r="1682" spans="1:4" x14ac:dyDescent="0.25">
      <c r="A1682" s="472" t="s">
        <v>3065</v>
      </c>
      <c r="B1682" s="472" t="s">
        <v>3506</v>
      </c>
      <c r="C1682" s="472" t="s">
        <v>3390</v>
      </c>
      <c r="D1682" s="472">
        <v>82.057226009999994</v>
      </c>
    </row>
    <row r="1683" spans="1:4" x14ac:dyDescent="0.25">
      <c r="A1683" s="472" t="s">
        <v>3065</v>
      </c>
      <c r="B1683" s="472" t="s">
        <v>3506</v>
      </c>
      <c r="C1683" s="472" t="s">
        <v>136</v>
      </c>
      <c r="D1683" s="472">
        <v>4.6229952899999995</v>
      </c>
    </row>
    <row r="1684" spans="1:4" x14ac:dyDescent="0.25">
      <c r="A1684" s="472" t="s">
        <v>3065</v>
      </c>
      <c r="B1684" s="472" t="s">
        <v>3506</v>
      </c>
      <c r="C1684" s="472" t="s">
        <v>3384</v>
      </c>
      <c r="D1684" s="472">
        <v>5.5003081799999993</v>
      </c>
    </row>
    <row r="1685" spans="1:4" x14ac:dyDescent="0.25">
      <c r="A1685" s="472" t="s">
        <v>3065</v>
      </c>
      <c r="B1685" s="472" t="s">
        <v>3506</v>
      </c>
      <c r="C1685" s="472" t="s">
        <v>3388</v>
      </c>
      <c r="D1685" s="472">
        <v>79.05470656</v>
      </c>
    </row>
    <row r="1686" spans="1:4" x14ac:dyDescent="0.25">
      <c r="A1686" s="472" t="s">
        <v>3065</v>
      </c>
      <c r="B1686" s="472" t="s">
        <v>3506</v>
      </c>
      <c r="C1686" s="472" t="s">
        <v>3391</v>
      </c>
      <c r="D1686" s="472">
        <v>18.150323570000001</v>
      </c>
    </row>
    <row r="1687" spans="1:4" x14ac:dyDescent="0.25">
      <c r="A1687" s="472" t="s">
        <v>3065</v>
      </c>
      <c r="B1687" s="472" t="s">
        <v>3507</v>
      </c>
      <c r="C1687" s="472" t="s">
        <v>770</v>
      </c>
      <c r="D1687" s="472">
        <v>100.80862969</v>
      </c>
    </row>
    <row r="1688" spans="1:4" x14ac:dyDescent="0.25">
      <c r="A1688" s="472" t="s">
        <v>3065</v>
      </c>
      <c r="B1688" s="472" t="s">
        <v>3507</v>
      </c>
      <c r="C1688" s="472" t="s">
        <v>3387</v>
      </c>
      <c r="D1688" s="472">
        <v>58.24130161999998</v>
      </c>
    </row>
    <row r="1689" spans="1:4" x14ac:dyDescent="0.25">
      <c r="A1689" s="472" t="s">
        <v>3065</v>
      </c>
      <c r="B1689" s="472" t="s">
        <v>3507</v>
      </c>
      <c r="C1689" s="472" t="s">
        <v>3385</v>
      </c>
      <c r="D1689" s="472">
        <v>111.17029333000005</v>
      </c>
    </row>
    <row r="1690" spans="1:4" x14ac:dyDescent="0.25">
      <c r="A1690" s="472" t="s">
        <v>3065</v>
      </c>
      <c r="B1690" s="472" t="s">
        <v>3507</v>
      </c>
      <c r="C1690" s="472" t="s">
        <v>3389</v>
      </c>
      <c r="D1690" s="472">
        <v>1.4919498599999999</v>
      </c>
    </row>
    <row r="1691" spans="1:4" x14ac:dyDescent="0.25">
      <c r="A1691" s="472" t="s">
        <v>3065</v>
      </c>
      <c r="B1691" s="472" t="s">
        <v>3507</v>
      </c>
      <c r="C1691" s="472" t="s">
        <v>3390</v>
      </c>
      <c r="D1691" s="472">
        <v>35.061840219999979</v>
      </c>
    </row>
    <row r="1692" spans="1:4" x14ac:dyDescent="0.25">
      <c r="A1692" s="472" t="s">
        <v>3065</v>
      </c>
      <c r="B1692" s="472" t="s">
        <v>3507</v>
      </c>
      <c r="C1692" s="472" t="s">
        <v>3384</v>
      </c>
      <c r="D1692" s="472">
        <v>2966.8033899600027</v>
      </c>
    </row>
    <row r="1693" spans="1:4" x14ac:dyDescent="0.25">
      <c r="A1693" s="472" t="s">
        <v>3065</v>
      </c>
      <c r="B1693" s="472" t="s">
        <v>3507</v>
      </c>
      <c r="C1693" s="472" t="s">
        <v>3388</v>
      </c>
      <c r="D1693" s="472">
        <v>64.877136440000001</v>
      </c>
    </row>
    <row r="1694" spans="1:4" x14ac:dyDescent="0.25">
      <c r="A1694" s="472" t="s">
        <v>3065</v>
      </c>
      <c r="B1694" s="472" t="s">
        <v>3507</v>
      </c>
      <c r="C1694" s="472" t="s">
        <v>3391</v>
      </c>
      <c r="D1694" s="472">
        <v>64.482961100000026</v>
      </c>
    </row>
    <row r="1695" spans="1:4" x14ac:dyDescent="0.25">
      <c r="A1695" s="472" t="s">
        <v>3065</v>
      </c>
      <c r="B1695" s="472" t="s">
        <v>3507</v>
      </c>
      <c r="C1695" s="472" t="s">
        <v>3386</v>
      </c>
      <c r="D1695" s="472">
        <v>33.172974280000012</v>
      </c>
    </row>
    <row r="1696" spans="1:4" x14ac:dyDescent="0.25">
      <c r="A1696" s="472" t="s">
        <v>3066</v>
      </c>
      <c r="B1696" s="472" t="s">
        <v>3477</v>
      </c>
      <c r="C1696" s="472" t="s">
        <v>770</v>
      </c>
      <c r="D1696" s="472">
        <v>3476.5430143199987</v>
      </c>
    </row>
    <row r="1697" spans="1:4" x14ac:dyDescent="0.25">
      <c r="A1697" s="472" t="s">
        <v>3066</v>
      </c>
      <c r="B1697" s="472" t="s">
        <v>3477</v>
      </c>
      <c r="C1697" s="472" t="s">
        <v>3387</v>
      </c>
      <c r="D1697" s="472">
        <v>7113.726351940004</v>
      </c>
    </row>
    <row r="1698" spans="1:4" x14ac:dyDescent="0.25">
      <c r="A1698" s="472" t="s">
        <v>3066</v>
      </c>
      <c r="B1698" s="472" t="s">
        <v>3477</v>
      </c>
      <c r="C1698" s="472" t="s">
        <v>3385</v>
      </c>
      <c r="D1698" s="472">
        <v>5592.8331067599947</v>
      </c>
    </row>
    <row r="1699" spans="1:4" x14ac:dyDescent="0.25">
      <c r="A1699" s="472" t="s">
        <v>3066</v>
      </c>
      <c r="B1699" s="472" t="s">
        <v>3477</v>
      </c>
      <c r="C1699" s="472" t="s">
        <v>3389</v>
      </c>
      <c r="D1699" s="472">
        <v>3.9790000000000001</v>
      </c>
    </row>
    <row r="1700" spans="1:4" x14ac:dyDescent="0.25">
      <c r="A1700" s="472" t="s">
        <v>3066</v>
      </c>
      <c r="B1700" s="472" t="s">
        <v>3477</v>
      </c>
      <c r="C1700" s="472" t="s">
        <v>3390</v>
      </c>
      <c r="D1700" s="472">
        <v>5525.7397725799992</v>
      </c>
    </row>
    <row r="1701" spans="1:4" x14ac:dyDescent="0.25">
      <c r="A1701" s="472" t="s">
        <v>3066</v>
      </c>
      <c r="B1701" s="472" t="s">
        <v>3477</v>
      </c>
      <c r="C1701" s="472" t="s">
        <v>136</v>
      </c>
      <c r="D1701" s="472">
        <v>19.970999999999997</v>
      </c>
    </row>
    <row r="1702" spans="1:4" x14ac:dyDescent="0.25">
      <c r="A1702" s="472" t="s">
        <v>3066</v>
      </c>
      <c r="B1702" s="472" t="s">
        <v>3477</v>
      </c>
      <c r="C1702" s="472" t="s">
        <v>3384</v>
      </c>
      <c r="D1702" s="472">
        <v>114039.35058904056</v>
      </c>
    </row>
    <row r="1703" spans="1:4" x14ac:dyDescent="0.25">
      <c r="A1703" s="472" t="s">
        <v>3066</v>
      </c>
      <c r="B1703" s="472" t="s">
        <v>3477</v>
      </c>
      <c r="C1703" s="472" t="s">
        <v>3388</v>
      </c>
      <c r="D1703" s="472">
        <v>15530.313699139961</v>
      </c>
    </row>
    <row r="1704" spans="1:4" x14ac:dyDescent="0.25">
      <c r="A1704" s="472" t="s">
        <v>3066</v>
      </c>
      <c r="B1704" s="472" t="s">
        <v>3477</v>
      </c>
      <c r="C1704" s="472" t="s">
        <v>3391</v>
      </c>
      <c r="D1704" s="472">
        <v>36.650999999999996</v>
      </c>
    </row>
    <row r="1705" spans="1:4" x14ac:dyDescent="0.25">
      <c r="A1705" s="472" t="s">
        <v>3066</v>
      </c>
      <c r="B1705" s="472" t="s">
        <v>3477</v>
      </c>
      <c r="C1705" s="472" t="s">
        <v>3386</v>
      </c>
      <c r="D1705" s="472">
        <v>9.49</v>
      </c>
    </row>
    <row r="1706" spans="1:4" x14ac:dyDescent="0.25">
      <c r="A1706" s="472" t="s">
        <v>3066</v>
      </c>
      <c r="B1706" s="472" t="s">
        <v>3491</v>
      </c>
      <c r="C1706" s="472" t="s">
        <v>770</v>
      </c>
      <c r="D1706" s="472">
        <v>1.2348887</v>
      </c>
    </row>
    <row r="1707" spans="1:4" x14ac:dyDescent="0.25">
      <c r="A1707" s="472" t="s">
        <v>3066</v>
      </c>
      <c r="B1707" s="472" t="s">
        <v>3491</v>
      </c>
      <c r="C1707" s="472" t="s">
        <v>3387</v>
      </c>
      <c r="D1707" s="472">
        <v>499.79200000000003</v>
      </c>
    </row>
    <row r="1708" spans="1:4" x14ac:dyDescent="0.25">
      <c r="A1708" s="472" t="s">
        <v>3066</v>
      </c>
      <c r="B1708" s="472" t="s">
        <v>3491</v>
      </c>
      <c r="C1708" s="472" t="s">
        <v>3390</v>
      </c>
      <c r="D1708" s="472">
        <v>115.85730003</v>
      </c>
    </row>
    <row r="1709" spans="1:4" x14ac:dyDescent="0.25">
      <c r="A1709" s="472" t="s">
        <v>3066</v>
      </c>
      <c r="B1709" s="472" t="s">
        <v>3491</v>
      </c>
      <c r="C1709" s="472" t="s">
        <v>3384</v>
      </c>
      <c r="D1709" s="472">
        <v>1.5579999999999998</v>
      </c>
    </row>
    <row r="1710" spans="1:4" x14ac:dyDescent="0.25">
      <c r="A1710" s="472" t="s">
        <v>3066</v>
      </c>
      <c r="B1710" s="472" t="s">
        <v>3491</v>
      </c>
      <c r="C1710" s="472" t="s">
        <v>3388</v>
      </c>
      <c r="D1710" s="472">
        <v>3.8449999999999998</v>
      </c>
    </row>
    <row r="1711" spans="1:4" x14ac:dyDescent="0.25">
      <c r="A1711" s="472" t="s">
        <v>3066</v>
      </c>
      <c r="B1711" s="472" t="s">
        <v>3493</v>
      </c>
      <c r="C1711" s="472" t="s">
        <v>3384</v>
      </c>
      <c r="D1711" s="472">
        <v>58.277461249999995</v>
      </c>
    </row>
    <row r="1712" spans="1:4" x14ac:dyDescent="0.25">
      <c r="A1712" s="472" t="s">
        <v>3066</v>
      </c>
      <c r="B1712" s="472" t="s">
        <v>3499</v>
      </c>
      <c r="C1712" s="472" t="s">
        <v>770</v>
      </c>
      <c r="D1712" s="472">
        <v>1456.2977396899985</v>
      </c>
    </row>
    <row r="1713" spans="1:4" x14ac:dyDescent="0.25">
      <c r="A1713" s="472" t="s">
        <v>3066</v>
      </c>
      <c r="B1713" s="472" t="s">
        <v>3499</v>
      </c>
      <c r="C1713" s="472" t="s">
        <v>3387</v>
      </c>
      <c r="D1713" s="472">
        <v>11629.76446929001</v>
      </c>
    </row>
    <row r="1714" spans="1:4" x14ac:dyDescent="0.25">
      <c r="A1714" s="472" t="s">
        <v>3066</v>
      </c>
      <c r="B1714" s="472" t="s">
        <v>3499</v>
      </c>
      <c r="C1714" s="472" t="s">
        <v>3385</v>
      </c>
      <c r="D1714" s="472">
        <v>16442.03065500997</v>
      </c>
    </row>
    <row r="1715" spans="1:4" x14ac:dyDescent="0.25">
      <c r="A1715" s="472" t="s">
        <v>3066</v>
      </c>
      <c r="B1715" s="472" t="s">
        <v>3499</v>
      </c>
      <c r="C1715" s="472" t="s">
        <v>3389</v>
      </c>
      <c r="D1715" s="472">
        <v>2687.7701218100019</v>
      </c>
    </row>
    <row r="1716" spans="1:4" x14ac:dyDescent="0.25">
      <c r="A1716" s="472" t="s">
        <v>3066</v>
      </c>
      <c r="B1716" s="472" t="s">
        <v>3499</v>
      </c>
      <c r="C1716" s="472" t="s">
        <v>3390</v>
      </c>
      <c r="D1716" s="472">
        <v>14507.874100550032</v>
      </c>
    </row>
    <row r="1717" spans="1:4" x14ac:dyDescent="0.25">
      <c r="A1717" s="472" t="s">
        <v>3066</v>
      </c>
      <c r="B1717" s="472" t="s">
        <v>3499</v>
      </c>
      <c r="C1717" s="472" t="s">
        <v>136</v>
      </c>
      <c r="D1717" s="472">
        <v>5875.5672308699995</v>
      </c>
    </row>
    <row r="1718" spans="1:4" x14ac:dyDescent="0.25">
      <c r="A1718" s="472" t="s">
        <v>3066</v>
      </c>
      <c r="B1718" s="472" t="s">
        <v>3499</v>
      </c>
      <c r="C1718" s="472" t="s">
        <v>3384</v>
      </c>
      <c r="D1718" s="472">
        <v>313162.07194656623</v>
      </c>
    </row>
    <row r="1719" spans="1:4" x14ac:dyDescent="0.25">
      <c r="A1719" s="472" t="s">
        <v>3066</v>
      </c>
      <c r="B1719" s="472" t="s">
        <v>3499</v>
      </c>
      <c r="C1719" s="472" t="s">
        <v>3388</v>
      </c>
      <c r="D1719" s="472">
        <v>10819.642032670045</v>
      </c>
    </row>
    <row r="1720" spans="1:4" x14ac:dyDescent="0.25">
      <c r="A1720" s="472" t="s">
        <v>3066</v>
      </c>
      <c r="B1720" s="472" t="s">
        <v>3499</v>
      </c>
      <c r="C1720" s="472" t="s">
        <v>3391</v>
      </c>
      <c r="D1720" s="472">
        <v>4823.5166692000048</v>
      </c>
    </row>
    <row r="1721" spans="1:4" x14ac:dyDescent="0.25">
      <c r="A1721" s="472" t="s">
        <v>3066</v>
      </c>
      <c r="B1721" s="472" t="s">
        <v>3499</v>
      </c>
      <c r="C1721" s="472" t="s">
        <v>3386</v>
      </c>
      <c r="D1721" s="472">
        <v>21106.645608229985</v>
      </c>
    </row>
    <row r="1722" spans="1:4" x14ac:dyDescent="0.25">
      <c r="A1722" s="472" t="s">
        <v>3066</v>
      </c>
      <c r="B1722" s="472" t="s">
        <v>3506</v>
      </c>
      <c r="C1722" s="472" t="s">
        <v>770</v>
      </c>
      <c r="D1722" s="472">
        <v>1.3851037900000001</v>
      </c>
    </row>
    <row r="1723" spans="1:4" x14ac:dyDescent="0.25">
      <c r="A1723" s="472" t="s">
        <v>3066</v>
      </c>
      <c r="B1723" s="472" t="s">
        <v>3506</v>
      </c>
      <c r="C1723" s="472" t="s">
        <v>3385</v>
      </c>
      <c r="D1723" s="472">
        <v>0.32834758000000003</v>
      </c>
    </row>
    <row r="1724" spans="1:4" x14ac:dyDescent="0.25">
      <c r="A1724" s="472" t="s">
        <v>3066</v>
      </c>
      <c r="B1724" s="472" t="s">
        <v>3506</v>
      </c>
      <c r="C1724" s="472" t="s">
        <v>3389</v>
      </c>
      <c r="D1724" s="472">
        <v>2.9845247400000003</v>
      </c>
    </row>
    <row r="1725" spans="1:4" x14ac:dyDescent="0.25">
      <c r="A1725" s="472" t="s">
        <v>3066</v>
      </c>
      <c r="B1725" s="472" t="s">
        <v>3506</v>
      </c>
      <c r="C1725" s="472" t="s">
        <v>3390</v>
      </c>
      <c r="D1725" s="472">
        <v>45.416035190000002</v>
      </c>
    </row>
    <row r="1726" spans="1:4" x14ac:dyDescent="0.25">
      <c r="A1726" s="472" t="s">
        <v>3066</v>
      </c>
      <c r="B1726" s="472" t="s">
        <v>3506</v>
      </c>
      <c r="C1726" s="472" t="s">
        <v>3384</v>
      </c>
      <c r="D1726" s="472">
        <v>3.7092113699999998</v>
      </c>
    </row>
    <row r="1727" spans="1:4" x14ac:dyDescent="0.25">
      <c r="A1727" s="472" t="s">
        <v>3066</v>
      </c>
      <c r="B1727" s="472" t="s">
        <v>3506</v>
      </c>
      <c r="C1727" s="472" t="s">
        <v>3388</v>
      </c>
      <c r="D1727" s="472">
        <v>35.813720729999993</v>
      </c>
    </row>
    <row r="1728" spans="1:4" x14ac:dyDescent="0.25">
      <c r="A1728" s="472" t="s">
        <v>3066</v>
      </c>
      <c r="B1728" s="472" t="s">
        <v>3506</v>
      </c>
      <c r="C1728" s="472" t="s">
        <v>3391</v>
      </c>
      <c r="D1728" s="472">
        <v>4.2837584900000003</v>
      </c>
    </row>
    <row r="1729" spans="1:4" x14ac:dyDescent="0.25">
      <c r="A1729" s="472" t="s">
        <v>3066</v>
      </c>
      <c r="B1729" s="472" t="s">
        <v>3507</v>
      </c>
      <c r="C1729" s="472" t="s">
        <v>770</v>
      </c>
      <c r="D1729" s="472">
        <v>0.27851951000000003</v>
      </c>
    </row>
    <row r="1730" spans="1:4" x14ac:dyDescent="0.25">
      <c r="A1730" s="472" t="s">
        <v>3066</v>
      </c>
      <c r="B1730" s="472" t="s">
        <v>3507</v>
      </c>
      <c r="C1730" s="472" t="s">
        <v>3385</v>
      </c>
      <c r="D1730" s="472">
        <v>5.3074171499999991</v>
      </c>
    </row>
    <row r="1731" spans="1:4" x14ac:dyDescent="0.25">
      <c r="A1731" s="472" t="s">
        <v>3066</v>
      </c>
      <c r="B1731" s="472" t="s">
        <v>3507</v>
      </c>
      <c r="C1731" s="472" t="s">
        <v>3390</v>
      </c>
      <c r="D1731" s="472">
        <v>1.24395564</v>
      </c>
    </row>
    <row r="1732" spans="1:4" x14ac:dyDescent="0.25">
      <c r="A1732" s="472" t="s">
        <v>3066</v>
      </c>
      <c r="B1732" s="472" t="s">
        <v>3507</v>
      </c>
      <c r="C1732" s="472" t="s">
        <v>3384</v>
      </c>
      <c r="D1732" s="472">
        <v>183.38454458999985</v>
      </c>
    </row>
    <row r="1733" spans="1:4" x14ac:dyDescent="0.25">
      <c r="A1733" s="472" t="s">
        <v>3066</v>
      </c>
      <c r="B1733" s="472" t="s">
        <v>3507</v>
      </c>
      <c r="C1733" s="472" t="s">
        <v>3388</v>
      </c>
      <c r="D1733" s="472">
        <v>0.64913602000000004</v>
      </c>
    </row>
    <row r="1734" spans="1:4" x14ac:dyDescent="0.25">
      <c r="A1734" s="472" t="s">
        <v>3067</v>
      </c>
      <c r="B1734" s="472" t="s">
        <v>3481</v>
      </c>
      <c r="C1734" s="472" t="s">
        <v>770</v>
      </c>
      <c r="D1734" s="472">
        <v>5.1506532299999996</v>
      </c>
    </row>
    <row r="1735" spans="1:4" x14ac:dyDescent="0.25">
      <c r="A1735" s="472" t="s">
        <v>3067</v>
      </c>
      <c r="B1735" s="472" t="s">
        <v>3481</v>
      </c>
      <c r="C1735" s="472" t="s">
        <v>3387</v>
      </c>
      <c r="D1735" s="472">
        <v>25.21875605</v>
      </c>
    </row>
    <row r="1736" spans="1:4" x14ac:dyDescent="0.25">
      <c r="A1736" s="472" t="s">
        <v>3067</v>
      </c>
      <c r="B1736" s="472" t="s">
        <v>3481</v>
      </c>
      <c r="C1736" s="472" t="s">
        <v>3388</v>
      </c>
      <c r="D1736" s="472">
        <v>3.5498390899999999</v>
      </c>
    </row>
    <row r="1737" spans="1:4" x14ac:dyDescent="0.25">
      <c r="A1737" s="472" t="s">
        <v>3067</v>
      </c>
      <c r="B1737" s="472" t="s">
        <v>3483</v>
      </c>
      <c r="C1737" s="472" t="s">
        <v>770</v>
      </c>
      <c r="D1737" s="472">
        <v>37.760071020000005</v>
      </c>
    </row>
    <row r="1738" spans="1:4" x14ac:dyDescent="0.25">
      <c r="A1738" s="472" t="s">
        <v>3067</v>
      </c>
      <c r="B1738" s="472" t="s">
        <v>3483</v>
      </c>
      <c r="C1738" s="472" t="s">
        <v>3387</v>
      </c>
      <c r="D1738" s="472">
        <v>120.79385861999999</v>
      </c>
    </row>
    <row r="1739" spans="1:4" x14ac:dyDescent="0.25">
      <c r="A1739" s="472" t="s">
        <v>3067</v>
      </c>
      <c r="B1739" s="472" t="s">
        <v>3483</v>
      </c>
      <c r="C1739" s="472" t="s">
        <v>3389</v>
      </c>
      <c r="D1739" s="472">
        <v>1024.9883857899999</v>
      </c>
    </row>
    <row r="1740" spans="1:4" x14ac:dyDescent="0.25">
      <c r="A1740" s="472" t="s">
        <v>3067</v>
      </c>
      <c r="B1740" s="472" t="s">
        <v>3483</v>
      </c>
      <c r="C1740" s="472" t="s">
        <v>3390</v>
      </c>
      <c r="D1740" s="472">
        <v>142.28326242</v>
      </c>
    </row>
    <row r="1741" spans="1:4" x14ac:dyDescent="0.25">
      <c r="A1741" s="472" t="s">
        <v>3067</v>
      </c>
      <c r="B1741" s="472" t="s">
        <v>3483</v>
      </c>
      <c r="C1741" s="472" t="s">
        <v>3384</v>
      </c>
      <c r="D1741" s="472">
        <v>7.7326910199999999</v>
      </c>
    </row>
    <row r="1742" spans="1:4" x14ac:dyDescent="0.25">
      <c r="A1742" s="472" t="s">
        <v>3067</v>
      </c>
      <c r="B1742" s="472" t="s">
        <v>3483</v>
      </c>
      <c r="C1742" s="472" t="s">
        <v>3388</v>
      </c>
      <c r="D1742" s="472">
        <v>51.820988380000003</v>
      </c>
    </row>
    <row r="1743" spans="1:4" x14ac:dyDescent="0.25">
      <c r="A1743" s="472" t="s">
        <v>3067</v>
      </c>
      <c r="B1743" s="472" t="s">
        <v>3483</v>
      </c>
      <c r="C1743" s="472" t="s">
        <v>3391</v>
      </c>
      <c r="D1743" s="472">
        <v>18.734467350000003</v>
      </c>
    </row>
    <row r="1744" spans="1:4" x14ac:dyDescent="0.25">
      <c r="A1744" s="472" t="s">
        <v>3067</v>
      </c>
      <c r="B1744" s="472" t="s">
        <v>3485</v>
      </c>
      <c r="C1744" s="472" t="s">
        <v>770</v>
      </c>
      <c r="D1744" s="472">
        <v>6.7368308099999998</v>
      </c>
    </row>
    <row r="1745" spans="1:4" x14ac:dyDescent="0.25">
      <c r="A1745" s="472" t="s">
        <v>3067</v>
      </c>
      <c r="B1745" s="472" t="s">
        <v>3485</v>
      </c>
      <c r="C1745" s="472" t="s">
        <v>3387</v>
      </c>
      <c r="D1745" s="472">
        <v>44.003518589999992</v>
      </c>
    </row>
    <row r="1746" spans="1:4" x14ac:dyDescent="0.25">
      <c r="A1746" s="472" t="s">
        <v>3067</v>
      </c>
      <c r="B1746" s="472" t="s">
        <v>3485</v>
      </c>
      <c r="C1746" s="472" t="s">
        <v>3384</v>
      </c>
      <c r="D1746" s="472">
        <v>0.53350180000000003</v>
      </c>
    </row>
    <row r="1747" spans="1:4" x14ac:dyDescent="0.25">
      <c r="A1747" s="472" t="s">
        <v>3067</v>
      </c>
      <c r="B1747" s="472" t="s">
        <v>3485</v>
      </c>
      <c r="C1747" s="472" t="s">
        <v>3388</v>
      </c>
      <c r="D1747" s="472">
        <v>9.5098346199999995</v>
      </c>
    </row>
    <row r="1748" spans="1:4" x14ac:dyDescent="0.25">
      <c r="A1748" s="472" t="s">
        <v>3067</v>
      </c>
      <c r="B1748" s="472" t="s">
        <v>3485</v>
      </c>
      <c r="C1748" s="472" t="s">
        <v>3391</v>
      </c>
      <c r="D1748" s="472">
        <v>61.451252519999997</v>
      </c>
    </row>
    <row r="1749" spans="1:4" x14ac:dyDescent="0.25">
      <c r="A1749" s="472" t="s">
        <v>3067</v>
      </c>
      <c r="B1749" s="472" t="s">
        <v>3491</v>
      </c>
      <c r="C1749" s="472" t="s">
        <v>770</v>
      </c>
      <c r="D1749" s="472">
        <v>1927.5929762699996</v>
      </c>
    </row>
    <row r="1750" spans="1:4" x14ac:dyDescent="0.25">
      <c r="A1750" s="472" t="s">
        <v>3067</v>
      </c>
      <c r="B1750" s="472" t="s">
        <v>3491</v>
      </c>
      <c r="C1750" s="472" t="s">
        <v>3387</v>
      </c>
      <c r="D1750" s="472">
        <v>2239.5296135099989</v>
      </c>
    </row>
    <row r="1751" spans="1:4" x14ac:dyDescent="0.25">
      <c r="A1751" s="472" t="s">
        <v>3067</v>
      </c>
      <c r="B1751" s="472" t="s">
        <v>3491</v>
      </c>
      <c r="C1751" s="472" t="s">
        <v>3389</v>
      </c>
      <c r="D1751" s="472">
        <v>2045.6313265800002</v>
      </c>
    </row>
    <row r="1752" spans="1:4" x14ac:dyDescent="0.25">
      <c r="A1752" s="472" t="s">
        <v>3067</v>
      </c>
      <c r="B1752" s="472" t="s">
        <v>3491</v>
      </c>
      <c r="C1752" s="472" t="s">
        <v>3390</v>
      </c>
      <c r="D1752" s="472">
        <v>2033.9761686600009</v>
      </c>
    </row>
    <row r="1753" spans="1:4" x14ac:dyDescent="0.25">
      <c r="A1753" s="472" t="s">
        <v>3067</v>
      </c>
      <c r="B1753" s="472" t="s">
        <v>3491</v>
      </c>
      <c r="C1753" s="472" t="s">
        <v>136</v>
      </c>
      <c r="D1753" s="472">
        <v>46.608680399999997</v>
      </c>
    </row>
    <row r="1754" spans="1:4" x14ac:dyDescent="0.25">
      <c r="A1754" s="472" t="s">
        <v>3067</v>
      </c>
      <c r="B1754" s="472" t="s">
        <v>3491</v>
      </c>
      <c r="C1754" s="472" t="s">
        <v>3384</v>
      </c>
      <c r="D1754" s="472">
        <v>19.325212749999999</v>
      </c>
    </row>
    <row r="1755" spans="1:4" x14ac:dyDescent="0.25">
      <c r="A1755" s="472" t="s">
        <v>3067</v>
      </c>
      <c r="B1755" s="472" t="s">
        <v>3491</v>
      </c>
      <c r="C1755" s="472" t="s">
        <v>3388</v>
      </c>
      <c r="D1755" s="472">
        <v>607.35578970000006</v>
      </c>
    </row>
    <row r="1756" spans="1:4" x14ac:dyDescent="0.25">
      <c r="A1756" s="472" t="s">
        <v>3067</v>
      </c>
      <c r="B1756" s="472" t="s">
        <v>3491</v>
      </c>
      <c r="C1756" s="472" t="s">
        <v>3391</v>
      </c>
      <c r="D1756" s="472">
        <v>539.62059862000001</v>
      </c>
    </row>
    <row r="1757" spans="1:4" x14ac:dyDescent="0.25">
      <c r="A1757" s="472" t="s">
        <v>3067</v>
      </c>
      <c r="B1757" s="472" t="s">
        <v>3491</v>
      </c>
      <c r="C1757" s="472" t="s">
        <v>3386</v>
      </c>
      <c r="D1757" s="472">
        <v>21.466314130000001</v>
      </c>
    </row>
    <row r="1758" spans="1:4" x14ac:dyDescent="0.25">
      <c r="A1758" s="472" t="s">
        <v>3067</v>
      </c>
      <c r="B1758" s="472" t="s">
        <v>3499</v>
      </c>
      <c r="C1758" s="472" t="s">
        <v>770</v>
      </c>
      <c r="D1758" s="472">
        <v>0.13625435</v>
      </c>
    </row>
    <row r="1759" spans="1:4" x14ac:dyDescent="0.25">
      <c r="A1759" s="472" t="s">
        <v>3067</v>
      </c>
      <c r="B1759" s="472" t="s">
        <v>3499</v>
      </c>
      <c r="C1759" s="472" t="s">
        <v>3387</v>
      </c>
      <c r="D1759" s="472">
        <v>1.06497106</v>
      </c>
    </row>
    <row r="1760" spans="1:4" x14ac:dyDescent="0.25">
      <c r="A1760" s="472" t="s">
        <v>3067</v>
      </c>
      <c r="B1760" s="472" t="s">
        <v>3499</v>
      </c>
      <c r="C1760" s="472" t="s">
        <v>3390</v>
      </c>
      <c r="D1760" s="472">
        <v>0.62784123999999997</v>
      </c>
    </row>
    <row r="1761" spans="1:4" x14ac:dyDescent="0.25">
      <c r="A1761" s="472" t="s">
        <v>3067</v>
      </c>
      <c r="B1761" s="472" t="s">
        <v>3499</v>
      </c>
      <c r="C1761" s="472" t="s">
        <v>3388</v>
      </c>
      <c r="D1761" s="472">
        <v>1.36384851</v>
      </c>
    </row>
    <row r="1762" spans="1:4" x14ac:dyDescent="0.25">
      <c r="A1762" s="472" t="s">
        <v>3067</v>
      </c>
      <c r="B1762" s="472" t="s">
        <v>3501</v>
      </c>
      <c r="C1762" s="472" t="s">
        <v>770</v>
      </c>
      <c r="D1762" s="472">
        <v>381.74045595000018</v>
      </c>
    </row>
    <row r="1763" spans="1:4" x14ac:dyDescent="0.25">
      <c r="A1763" s="472" t="s">
        <v>3067</v>
      </c>
      <c r="B1763" s="472" t="s">
        <v>3501</v>
      </c>
      <c r="C1763" s="472" t="s">
        <v>3387</v>
      </c>
      <c r="D1763" s="472">
        <v>72.889215489999998</v>
      </c>
    </row>
    <row r="1764" spans="1:4" x14ac:dyDescent="0.25">
      <c r="A1764" s="472" t="s">
        <v>3067</v>
      </c>
      <c r="B1764" s="472" t="s">
        <v>3501</v>
      </c>
      <c r="C1764" s="472" t="s">
        <v>3389</v>
      </c>
      <c r="D1764" s="472">
        <v>250.1362399300001</v>
      </c>
    </row>
    <row r="1765" spans="1:4" x14ac:dyDescent="0.25">
      <c r="A1765" s="472" t="s">
        <v>3067</v>
      </c>
      <c r="B1765" s="472" t="s">
        <v>3501</v>
      </c>
      <c r="C1765" s="472" t="s">
        <v>3390</v>
      </c>
      <c r="D1765" s="472">
        <v>716.9080502500002</v>
      </c>
    </row>
    <row r="1766" spans="1:4" x14ac:dyDescent="0.25">
      <c r="A1766" s="472" t="s">
        <v>3067</v>
      </c>
      <c r="B1766" s="472" t="s">
        <v>3501</v>
      </c>
      <c r="C1766" s="472" t="s">
        <v>136</v>
      </c>
      <c r="D1766" s="472">
        <v>44.439094999999988</v>
      </c>
    </row>
    <row r="1767" spans="1:4" x14ac:dyDescent="0.25">
      <c r="A1767" s="472" t="s">
        <v>3067</v>
      </c>
      <c r="B1767" s="472" t="s">
        <v>3501</v>
      </c>
      <c r="C1767" s="472" t="s">
        <v>3384</v>
      </c>
      <c r="D1767" s="472">
        <v>67.508207420000005</v>
      </c>
    </row>
    <row r="1768" spans="1:4" x14ac:dyDescent="0.25">
      <c r="A1768" s="472" t="s">
        <v>3067</v>
      </c>
      <c r="B1768" s="472" t="s">
        <v>3501</v>
      </c>
      <c r="C1768" s="472" t="s">
        <v>3388</v>
      </c>
      <c r="D1768" s="472">
        <v>778.78327652999997</v>
      </c>
    </row>
    <row r="1769" spans="1:4" x14ac:dyDescent="0.25">
      <c r="A1769" s="472" t="s">
        <v>3067</v>
      </c>
      <c r="B1769" s="472" t="s">
        <v>3501</v>
      </c>
      <c r="C1769" s="472" t="s">
        <v>3391</v>
      </c>
      <c r="D1769" s="472">
        <v>86.37436962000001</v>
      </c>
    </row>
    <row r="1770" spans="1:4" x14ac:dyDescent="0.25">
      <c r="A1770" s="472" t="s">
        <v>3067</v>
      </c>
      <c r="B1770" s="472" t="s">
        <v>3502</v>
      </c>
      <c r="C1770" s="472" t="s">
        <v>770</v>
      </c>
      <c r="D1770" s="472">
        <v>841.6843520700005</v>
      </c>
    </row>
    <row r="1771" spans="1:4" x14ac:dyDescent="0.25">
      <c r="A1771" s="472" t="s">
        <v>3067</v>
      </c>
      <c r="B1771" s="472" t="s">
        <v>3502</v>
      </c>
      <c r="C1771" s="472" t="s">
        <v>3387</v>
      </c>
      <c r="D1771" s="472">
        <v>174.40899226000002</v>
      </c>
    </row>
    <row r="1772" spans="1:4" x14ac:dyDescent="0.25">
      <c r="A1772" s="472" t="s">
        <v>3067</v>
      </c>
      <c r="B1772" s="472" t="s">
        <v>3502</v>
      </c>
      <c r="C1772" s="472" t="s">
        <v>3389</v>
      </c>
      <c r="D1772" s="472">
        <v>289.07936060999998</v>
      </c>
    </row>
    <row r="1773" spans="1:4" x14ac:dyDescent="0.25">
      <c r="A1773" s="472" t="s">
        <v>3067</v>
      </c>
      <c r="B1773" s="472" t="s">
        <v>3502</v>
      </c>
      <c r="C1773" s="472" t="s">
        <v>3390</v>
      </c>
      <c r="D1773" s="472">
        <v>1689.3770381699999</v>
      </c>
    </row>
    <row r="1774" spans="1:4" x14ac:dyDescent="0.25">
      <c r="A1774" s="472" t="s">
        <v>3067</v>
      </c>
      <c r="B1774" s="472" t="s">
        <v>3502</v>
      </c>
      <c r="C1774" s="472" t="s">
        <v>136</v>
      </c>
      <c r="D1774" s="472">
        <v>110.45492080999999</v>
      </c>
    </row>
    <row r="1775" spans="1:4" x14ac:dyDescent="0.25">
      <c r="A1775" s="472" t="s">
        <v>3067</v>
      </c>
      <c r="B1775" s="472" t="s">
        <v>3502</v>
      </c>
      <c r="C1775" s="472" t="s">
        <v>3384</v>
      </c>
      <c r="D1775" s="472">
        <v>116.48715626999999</v>
      </c>
    </row>
    <row r="1776" spans="1:4" x14ac:dyDescent="0.25">
      <c r="A1776" s="472" t="s">
        <v>3067</v>
      </c>
      <c r="B1776" s="472" t="s">
        <v>3502</v>
      </c>
      <c r="C1776" s="472" t="s">
        <v>3388</v>
      </c>
      <c r="D1776" s="472">
        <v>1885.5000543499975</v>
      </c>
    </row>
    <row r="1777" spans="1:4" x14ac:dyDescent="0.25">
      <c r="A1777" s="472" t="s">
        <v>3067</v>
      </c>
      <c r="B1777" s="472" t="s">
        <v>3502</v>
      </c>
      <c r="C1777" s="472" t="s">
        <v>3391</v>
      </c>
      <c r="D1777" s="472">
        <v>279.43308501000001</v>
      </c>
    </row>
    <row r="1778" spans="1:4" x14ac:dyDescent="0.25">
      <c r="A1778" s="472" t="s">
        <v>3067</v>
      </c>
      <c r="B1778" s="472" t="s">
        <v>3503</v>
      </c>
      <c r="C1778" s="472" t="s">
        <v>770</v>
      </c>
      <c r="D1778" s="472">
        <v>462.27661085999983</v>
      </c>
    </row>
    <row r="1779" spans="1:4" x14ac:dyDescent="0.25">
      <c r="A1779" s="472" t="s">
        <v>3067</v>
      </c>
      <c r="B1779" s="472" t="s">
        <v>3503</v>
      </c>
      <c r="C1779" s="472" t="s">
        <v>3387</v>
      </c>
      <c r="D1779" s="472">
        <v>143.43909712000007</v>
      </c>
    </row>
    <row r="1780" spans="1:4" x14ac:dyDescent="0.25">
      <c r="A1780" s="472" t="s">
        <v>3067</v>
      </c>
      <c r="B1780" s="472" t="s">
        <v>3503</v>
      </c>
      <c r="C1780" s="472" t="s">
        <v>3389</v>
      </c>
      <c r="D1780" s="472">
        <v>251.93424032999997</v>
      </c>
    </row>
    <row r="1781" spans="1:4" x14ac:dyDescent="0.25">
      <c r="A1781" s="472" t="s">
        <v>3067</v>
      </c>
      <c r="B1781" s="472" t="s">
        <v>3503</v>
      </c>
      <c r="C1781" s="472" t="s">
        <v>3390</v>
      </c>
      <c r="D1781" s="472">
        <v>773.83254844000021</v>
      </c>
    </row>
    <row r="1782" spans="1:4" x14ac:dyDescent="0.25">
      <c r="A1782" s="472" t="s">
        <v>3067</v>
      </c>
      <c r="B1782" s="472" t="s">
        <v>3503</v>
      </c>
      <c r="C1782" s="472" t="s">
        <v>136</v>
      </c>
      <c r="D1782" s="472">
        <v>55.885293080000011</v>
      </c>
    </row>
    <row r="1783" spans="1:4" x14ac:dyDescent="0.25">
      <c r="A1783" s="472" t="s">
        <v>3067</v>
      </c>
      <c r="B1783" s="472" t="s">
        <v>3503</v>
      </c>
      <c r="C1783" s="472" t="s">
        <v>3384</v>
      </c>
      <c r="D1783" s="472">
        <v>67.826951149999985</v>
      </c>
    </row>
    <row r="1784" spans="1:4" x14ac:dyDescent="0.25">
      <c r="A1784" s="472" t="s">
        <v>3067</v>
      </c>
      <c r="B1784" s="472" t="s">
        <v>3503</v>
      </c>
      <c r="C1784" s="472" t="s">
        <v>3388</v>
      </c>
      <c r="D1784" s="472">
        <v>1247.3517956300011</v>
      </c>
    </row>
    <row r="1785" spans="1:4" x14ac:dyDescent="0.25">
      <c r="A1785" s="472" t="s">
        <v>3067</v>
      </c>
      <c r="B1785" s="472" t="s">
        <v>3503</v>
      </c>
      <c r="C1785" s="472" t="s">
        <v>3391</v>
      </c>
      <c r="D1785" s="472">
        <v>191.91938814999997</v>
      </c>
    </row>
    <row r="1786" spans="1:4" x14ac:dyDescent="0.25">
      <c r="A1786" s="472" t="s">
        <v>3067</v>
      </c>
      <c r="B1786" s="472" t="s">
        <v>3506</v>
      </c>
      <c r="C1786" s="472" t="s">
        <v>770</v>
      </c>
      <c r="D1786" s="472">
        <v>13468.740417679966</v>
      </c>
    </row>
    <row r="1787" spans="1:4" x14ac:dyDescent="0.25">
      <c r="A1787" s="472" t="s">
        <v>3067</v>
      </c>
      <c r="B1787" s="472" t="s">
        <v>3506</v>
      </c>
      <c r="C1787" s="472" t="s">
        <v>3387</v>
      </c>
      <c r="D1787" s="472">
        <v>95.755669469999958</v>
      </c>
    </row>
    <row r="1788" spans="1:4" x14ac:dyDescent="0.25">
      <c r="A1788" s="472" t="s">
        <v>3067</v>
      </c>
      <c r="B1788" s="472" t="s">
        <v>3506</v>
      </c>
      <c r="C1788" s="472" t="s">
        <v>3385</v>
      </c>
      <c r="D1788" s="472">
        <v>4.8186201000000004</v>
      </c>
    </row>
    <row r="1789" spans="1:4" x14ac:dyDescent="0.25">
      <c r="A1789" s="472" t="s">
        <v>3067</v>
      </c>
      <c r="B1789" s="472" t="s">
        <v>3506</v>
      </c>
      <c r="C1789" s="472" t="s">
        <v>3389</v>
      </c>
      <c r="D1789" s="472">
        <v>3453.5374126500001</v>
      </c>
    </row>
    <row r="1790" spans="1:4" x14ac:dyDescent="0.25">
      <c r="A1790" s="472" t="s">
        <v>3067</v>
      </c>
      <c r="B1790" s="472" t="s">
        <v>3506</v>
      </c>
      <c r="C1790" s="472" t="s">
        <v>3390</v>
      </c>
      <c r="D1790" s="472">
        <v>10633.035557089988</v>
      </c>
    </row>
    <row r="1791" spans="1:4" x14ac:dyDescent="0.25">
      <c r="A1791" s="472" t="s">
        <v>3067</v>
      </c>
      <c r="B1791" s="472" t="s">
        <v>3506</v>
      </c>
      <c r="C1791" s="472" t="s">
        <v>136</v>
      </c>
      <c r="D1791" s="472">
        <v>539.04432475999999</v>
      </c>
    </row>
    <row r="1792" spans="1:4" x14ac:dyDescent="0.25">
      <c r="A1792" s="472" t="s">
        <v>3067</v>
      </c>
      <c r="B1792" s="472" t="s">
        <v>3506</v>
      </c>
      <c r="C1792" s="472" t="s">
        <v>3384</v>
      </c>
      <c r="D1792" s="472">
        <v>342.69318811000011</v>
      </c>
    </row>
    <row r="1793" spans="1:4" x14ac:dyDescent="0.25">
      <c r="A1793" s="472" t="s">
        <v>3067</v>
      </c>
      <c r="B1793" s="472" t="s">
        <v>3506</v>
      </c>
      <c r="C1793" s="472" t="s">
        <v>3388</v>
      </c>
      <c r="D1793" s="472">
        <v>8107.5462264500029</v>
      </c>
    </row>
    <row r="1794" spans="1:4" x14ac:dyDescent="0.25">
      <c r="A1794" s="472" t="s">
        <v>3067</v>
      </c>
      <c r="B1794" s="472" t="s">
        <v>3506</v>
      </c>
      <c r="C1794" s="472" t="s">
        <v>3391</v>
      </c>
      <c r="D1794" s="472">
        <v>1781.4521132300001</v>
      </c>
    </row>
    <row r="1795" spans="1:4" x14ac:dyDescent="0.25">
      <c r="A1795" s="472" t="s">
        <v>3067</v>
      </c>
      <c r="B1795" s="472" t="s">
        <v>3506</v>
      </c>
      <c r="C1795" s="472" t="s">
        <v>3386</v>
      </c>
      <c r="D1795" s="472">
        <v>49.879341080000003</v>
      </c>
    </row>
    <row r="1796" spans="1:4" x14ac:dyDescent="0.25">
      <c r="A1796" s="472" t="s">
        <v>3068</v>
      </c>
      <c r="B1796" s="472" t="s">
        <v>3477</v>
      </c>
      <c r="C1796" s="472" t="s">
        <v>3385</v>
      </c>
      <c r="D1796" s="472">
        <v>1072.4258503299984</v>
      </c>
    </row>
    <row r="1797" spans="1:4" x14ac:dyDescent="0.25">
      <c r="A1797" s="472" t="s">
        <v>3068</v>
      </c>
      <c r="B1797" s="472" t="s">
        <v>3477</v>
      </c>
      <c r="C1797" s="472" t="s">
        <v>3384</v>
      </c>
      <c r="D1797" s="472">
        <v>14477.935954580016</v>
      </c>
    </row>
    <row r="1798" spans="1:4" x14ac:dyDescent="0.25">
      <c r="A1798" s="472" t="s">
        <v>3068</v>
      </c>
      <c r="B1798" s="472" t="s">
        <v>3481</v>
      </c>
      <c r="C1798" s="472" t="s">
        <v>770</v>
      </c>
      <c r="D1798" s="472">
        <v>2700.4621180300019</v>
      </c>
    </row>
    <row r="1799" spans="1:4" x14ac:dyDescent="0.25">
      <c r="A1799" s="472" t="s">
        <v>3068</v>
      </c>
      <c r="B1799" s="472" t="s">
        <v>3481</v>
      </c>
      <c r="C1799" s="472" t="s">
        <v>3387</v>
      </c>
      <c r="D1799" s="472">
        <v>678.04781749000028</v>
      </c>
    </row>
    <row r="1800" spans="1:4" x14ac:dyDescent="0.25">
      <c r="A1800" s="472" t="s">
        <v>3068</v>
      </c>
      <c r="B1800" s="472" t="s">
        <v>3481</v>
      </c>
      <c r="C1800" s="472" t="s">
        <v>3385</v>
      </c>
      <c r="D1800" s="472">
        <v>2896.9827119199986</v>
      </c>
    </row>
    <row r="1801" spans="1:4" x14ac:dyDescent="0.25">
      <c r="A1801" s="472" t="s">
        <v>3068</v>
      </c>
      <c r="B1801" s="472" t="s">
        <v>3481</v>
      </c>
      <c r="C1801" s="472" t="s">
        <v>3389</v>
      </c>
      <c r="D1801" s="472">
        <v>1161.5820784700004</v>
      </c>
    </row>
    <row r="1802" spans="1:4" x14ac:dyDescent="0.25">
      <c r="A1802" s="472" t="s">
        <v>3068</v>
      </c>
      <c r="B1802" s="472" t="s">
        <v>3481</v>
      </c>
      <c r="C1802" s="472" t="s">
        <v>3390</v>
      </c>
      <c r="D1802" s="472">
        <v>1984.9815371100003</v>
      </c>
    </row>
    <row r="1803" spans="1:4" x14ac:dyDescent="0.25">
      <c r="A1803" s="472" t="s">
        <v>3068</v>
      </c>
      <c r="B1803" s="472" t="s">
        <v>3481</v>
      </c>
      <c r="C1803" s="472" t="s">
        <v>136</v>
      </c>
      <c r="D1803" s="472">
        <v>11.54534467</v>
      </c>
    </row>
    <row r="1804" spans="1:4" x14ac:dyDescent="0.25">
      <c r="A1804" s="472" t="s">
        <v>3068</v>
      </c>
      <c r="B1804" s="472" t="s">
        <v>3481</v>
      </c>
      <c r="C1804" s="472" t="s">
        <v>3384</v>
      </c>
      <c r="D1804" s="472">
        <v>38069.285155569742</v>
      </c>
    </row>
    <row r="1805" spans="1:4" x14ac:dyDescent="0.25">
      <c r="A1805" s="472" t="s">
        <v>3068</v>
      </c>
      <c r="B1805" s="472" t="s">
        <v>3481</v>
      </c>
      <c r="C1805" s="472" t="s">
        <v>3388</v>
      </c>
      <c r="D1805" s="472">
        <v>8598.9926103100152</v>
      </c>
    </row>
    <row r="1806" spans="1:4" x14ac:dyDescent="0.25">
      <c r="A1806" s="472" t="s">
        <v>3068</v>
      </c>
      <c r="B1806" s="472" t="s">
        <v>3481</v>
      </c>
      <c r="C1806" s="472" t="s">
        <v>3391</v>
      </c>
      <c r="D1806" s="472">
        <v>26.959454280000003</v>
      </c>
    </row>
    <row r="1807" spans="1:4" x14ac:dyDescent="0.25">
      <c r="A1807" s="472" t="s">
        <v>3068</v>
      </c>
      <c r="B1807" s="472" t="s">
        <v>3483</v>
      </c>
      <c r="C1807" s="472" t="s">
        <v>770</v>
      </c>
      <c r="D1807" s="472">
        <v>3551.2881471499977</v>
      </c>
    </row>
    <row r="1808" spans="1:4" x14ac:dyDescent="0.25">
      <c r="A1808" s="472" t="s">
        <v>3068</v>
      </c>
      <c r="B1808" s="472" t="s">
        <v>3483</v>
      </c>
      <c r="C1808" s="472" t="s">
        <v>3387</v>
      </c>
      <c r="D1808" s="472">
        <v>1056.9591708799996</v>
      </c>
    </row>
    <row r="1809" spans="1:4" x14ac:dyDescent="0.25">
      <c r="A1809" s="472" t="s">
        <v>3068</v>
      </c>
      <c r="B1809" s="472" t="s">
        <v>3483</v>
      </c>
      <c r="C1809" s="472" t="s">
        <v>3385</v>
      </c>
      <c r="D1809" s="472">
        <v>3438.3074084499904</v>
      </c>
    </row>
    <row r="1810" spans="1:4" x14ac:dyDescent="0.25">
      <c r="A1810" s="472" t="s">
        <v>3068</v>
      </c>
      <c r="B1810" s="472" t="s">
        <v>3483</v>
      </c>
      <c r="C1810" s="472" t="s">
        <v>3389</v>
      </c>
      <c r="D1810" s="472">
        <v>1174.3424049899997</v>
      </c>
    </row>
    <row r="1811" spans="1:4" x14ac:dyDescent="0.25">
      <c r="A1811" s="472" t="s">
        <v>3068</v>
      </c>
      <c r="B1811" s="472" t="s">
        <v>3483</v>
      </c>
      <c r="C1811" s="472" t="s">
        <v>3390</v>
      </c>
      <c r="D1811" s="472">
        <v>5552.3498381100007</v>
      </c>
    </row>
    <row r="1812" spans="1:4" x14ac:dyDescent="0.25">
      <c r="A1812" s="472" t="s">
        <v>3068</v>
      </c>
      <c r="B1812" s="472" t="s">
        <v>3483</v>
      </c>
      <c r="C1812" s="472" t="s">
        <v>136</v>
      </c>
      <c r="D1812" s="472">
        <v>115.38562875999999</v>
      </c>
    </row>
    <row r="1813" spans="1:4" x14ac:dyDescent="0.25">
      <c r="A1813" s="472" t="s">
        <v>3068</v>
      </c>
      <c r="B1813" s="472" t="s">
        <v>3483</v>
      </c>
      <c r="C1813" s="472" t="s">
        <v>3384</v>
      </c>
      <c r="D1813" s="472">
        <v>57916.050675270228</v>
      </c>
    </row>
    <row r="1814" spans="1:4" x14ac:dyDescent="0.25">
      <c r="A1814" s="472" t="s">
        <v>3068</v>
      </c>
      <c r="B1814" s="472" t="s">
        <v>3483</v>
      </c>
      <c r="C1814" s="472" t="s">
        <v>3388</v>
      </c>
      <c r="D1814" s="472">
        <v>20677.762894789987</v>
      </c>
    </row>
    <row r="1815" spans="1:4" x14ac:dyDescent="0.25">
      <c r="A1815" s="472" t="s">
        <v>3068</v>
      </c>
      <c r="B1815" s="472" t="s">
        <v>3483</v>
      </c>
      <c r="C1815" s="472" t="s">
        <v>3391</v>
      </c>
      <c r="D1815" s="472">
        <v>41.994469680000002</v>
      </c>
    </row>
    <row r="1816" spans="1:4" x14ac:dyDescent="0.25">
      <c r="A1816" s="472" t="s">
        <v>3068</v>
      </c>
      <c r="B1816" s="472" t="s">
        <v>3485</v>
      </c>
      <c r="C1816" s="472" t="s">
        <v>770</v>
      </c>
      <c r="D1816" s="472">
        <v>1823.302692270001</v>
      </c>
    </row>
    <row r="1817" spans="1:4" x14ac:dyDescent="0.25">
      <c r="A1817" s="472" t="s">
        <v>3068</v>
      </c>
      <c r="B1817" s="472" t="s">
        <v>3485</v>
      </c>
      <c r="C1817" s="472" t="s">
        <v>3387</v>
      </c>
      <c r="D1817" s="472">
        <v>1649.0661186499985</v>
      </c>
    </row>
    <row r="1818" spans="1:4" x14ac:dyDescent="0.25">
      <c r="A1818" s="472" t="s">
        <v>3068</v>
      </c>
      <c r="B1818" s="472" t="s">
        <v>3485</v>
      </c>
      <c r="C1818" s="472" t="s">
        <v>3385</v>
      </c>
      <c r="D1818" s="472">
        <v>1775.7942404600005</v>
      </c>
    </row>
    <row r="1819" spans="1:4" x14ac:dyDescent="0.25">
      <c r="A1819" s="472" t="s">
        <v>3068</v>
      </c>
      <c r="B1819" s="472" t="s">
        <v>3485</v>
      </c>
      <c r="C1819" s="472" t="s">
        <v>3389</v>
      </c>
      <c r="D1819" s="472">
        <v>188.54282110000003</v>
      </c>
    </row>
    <row r="1820" spans="1:4" x14ac:dyDescent="0.25">
      <c r="A1820" s="472" t="s">
        <v>3068</v>
      </c>
      <c r="B1820" s="472" t="s">
        <v>3485</v>
      </c>
      <c r="C1820" s="472" t="s">
        <v>3390</v>
      </c>
      <c r="D1820" s="472">
        <v>3655.9103691899991</v>
      </c>
    </row>
    <row r="1821" spans="1:4" x14ac:dyDescent="0.25">
      <c r="A1821" s="472" t="s">
        <v>3068</v>
      </c>
      <c r="B1821" s="472" t="s">
        <v>3485</v>
      </c>
      <c r="C1821" s="472" t="s">
        <v>136</v>
      </c>
      <c r="D1821" s="472">
        <v>94.512299519999999</v>
      </c>
    </row>
    <row r="1822" spans="1:4" x14ac:dyDescent="0.25">
      <c r="A1822" s="472" t="s">
        <v>3068</v>
      </c>
      <c r="B1822" s="472" t="s">
        <v>3485</v>
      </c>
      <c r="C1822" s="472" t="s">
        <v>3384</v>
      </c>
      <c r="D1822" s="472">
        <v>26031.543152500017</v>
      </c>
    </row>
    <row r="1823" spans="1:4" x14ac:dyDescent="0.25">
      <c r="A1823" s="472" t="s">
        <v>3068</v>
      </c>
      <c r="B1823" s="472" t="s">
        <v>3485</v>
      </c>
      <c r="C1823" s="472" t="s">
        <v>3388</v>
      </c>
      <c r="D1823" s="472">
        <v>12953.949218309999</v>
      </c>
    </row>
    <row r="1824" spans="1:4" x14ac:dyDescent="0.25">
      <c r="A1824" s="472" t="s">
        <v>3068</v>
      </c>
      <c r="B1824" s="472" t="s">
        <v>3485</v>
      </c>
      <c r="C1824" s="472" t="s">
        <v>3391</v>
      </c>
      <c r="D1824" s="472">
        <v>218.43053636999997</v>
      </c>
    </row>
    <row r="1825" spans="1:4" x14ac:dyDescent="0.25">
      <c r="A1825" s="472" t="s">
        <v>3068</v>
      </c>
      <c r="B1825" s="472" t="s">
        <v>3487</v>
      </c>
      <c r="C1825" s="472" t="s">
        <v>770</v>
      </c>
      <c r="D1825" s="472">
        <v>113.29469887</v>
      </c>
    </row>
    <row r="1826" spans="1:4" x14ac:dyDescent="0.25">
      <c r="A1826" s="472" t="s">
        <v>3068</v>
      </c>
      <c r="B1826" s="472" t="s">
        <v>3487</v>
      </c>
      <c r="C1826" s="472" t="s">
        <v>3387</v>
      </c>
      <c r="D1826" s="472">
        <v>1368.9808448100009</v>
      </c>
    </row>
    <row r="1827" spans="1:4" x14ac:dyDescent="0.25">
      <c r="A1827" s="472" t="s">
        <v>3068</v>
      </c>
      <c r="B1827" s="472" t="s">
        <v>3487</v>
      </c>
      <c r="C1827" s="472" t="s">
        <v>3385</v>
      </c>
      <c r="D1827" s="472">
        <v>25.576977759999998</v>
      </c>
    </row>
    <row r="1828" spans="1:4" x14ac:dyDescent="0.25">
      <c r="A1828" s="472" t="s">
        <v>3068</v>
      </c>
      <c r="B1828" s="472" t="s">
        <v>3487</v>
      </c>
      <c r="C1828" s="472" t="s">
        <v>3390</v>
      </c>
      <c r="D1828" s="472">
        <v>66.021178649999996</v>
      </c>
    </row>
    <row r="1829" spans="1:4" x14ac:dyDescent="0.25">
      <c r="A1829" s="472" t="s">
        <v>3068</v>
      </c>
      <c r="B1829" s="472" t="s">
        <v>3487</v>
      </c>
      <c r="C1829" s="472" t="s">
        <v>3384</v>
      </c>
      <c r="D1829" s="472">
        <v>163.99906783</v>
      </c>
    </row>
    <row r="1830" spans="1:4" x14ac:dyDescent="0.25">
      <c r="A1830" s="472" t="s">
        <v>3068</v>
      </c>
      <c r="B1830" s="472" t="s">
        <v>3487</v>
      </c>
      <c r="C1830" s="472" t="s">
        <v>3388</v>
      </c>
      <c r="D1830" s="472">
        <v>2950.1882396600004</v>
      </c>
    </row>
    <row r="1831" spans="1:4" x14ac:dyDescent="0.25">
      <c r="A1831" s="472" t="s">
        <v>3068</v>
      </c>
      <c r="B1831" s="472" t="s">
        <v>3491</v>
      </c>
      <c r="C1831" s="472" t="s">
        <v>770</v>
      </c>
      <c r="D1831" s="472">
        <v>36625.410803500097</v>
      </c>
    </row>
    <row r="1832" spans="1:4" x14ac:dyDescent="0.25">
      <c r="A1832" s="472" t="s">
        <v>3068</v>
      </c>
      <c r="B1832" s="472" t="s">
        <v>3491</v>
      </c>
      <c r="C1832" s="472" t="s">
        <v>3387</v>
      </c>
      <c r="D1832" s="472">
        <v>4326.3618840799973</v>
      </c>
    </row>
    <row r="1833" spans="1:4" x14ac:dyDescent="0.25">
      <c r="A1833" s="472" t="s">
        <v>3068</v>
      </c>
      <c r="B1833" s="472" t="s">
        <v>3491</v>
      </c>
      <c r="C1833" s="472" t="s">
        <v>3385</v>
      </c>
      <c r="D1833" s="472">
        <v>6768.8511197700145</v>
      </c>
    </row>
    <row r="1834" spans="1:4" x14ac:dyDescent="0.25">
      <c r="A1834" s="472" t="s">
        <v>3068</v>
      </c>
      <c r="B1834" s="472" t="s">
        <v>3491</v>
      </c>
      <c r="C1834" s="472" t="s">
        <v>3389</v>
      </c>
      <c r="D1834" s="472">
        <v>9069.3389383400063</v>
      </c>
    </row>
    <row r="1835" spans="1:4" x14ac:dyDescent="0.25">
      <c r="A1835" s="472" t="s">
        <v>3068</v>
      </c>
      <c r="B1835" s="472" t="s">
        <v>3491</v>
      </c>
      <c r="C1835" s="472" t="s">
        <v>3390</v>
      </c>
      <c r="D1835" s="472">
        <v>57905.688730709946</v>
      </c>
    </row>
    <row r="1836" spans="1:4" x14ac:dyDescent="0.25">
      <c r="A1836" s="472" t="s">
        <v>3068</v>
      </c>
      <c r="B1836" s="472" t="s">
        <v>3491</v>
      </c>
      <c r="C1836" s="472" t="s">
        <v>136</v>
      </c>
      <c r="D1836" s="472">
        <v>2028.0248357500002</v>
      </c>
    </row>
    <row r="1837" spans="1:4" x14ac:dyDescent="0.25">
      <c r="A1837" s="472" t="s">
        <v>3068</v>
      </c>
      <c r="B1837" s="472" t="s">
        <v>3491</v>
      </c>
      <c r="C1837" s="472" t="s">
        <v>3384</v>
      </c>
      <c r="D1837" s="472">
        <v>101543.378132301</v>
      </c>
    </row>
    <row r="1838" spans="1:4" x14ac:dyDescent="0.25">
      <c r="A1838" s="472" t="s">
        <v>3068</v>
      </c>
      <c r="B1838" s="472" t="s">
        <v>3491</v>
      </c>
      <c r="C1838" s="472" t="s">
        <v>3388</v>
      </c>
      <c r="D1838" s="472">
        <v>62225.026914190144</v>
      </c>
    </row>
    <row r="1839" spans="1:4" x14ac:dyDescent="0.25">
      <c r="A1839" s="472" t="s">
        <v>3068</v>
      </c>
      <c r="B1839" s="472" t="s">
        <v>3491</v>
      </c>
      <c r="C1839" s="472" t="s">
        <v>3391</v>
      </c>
      <c r="D1839" s="472">
        <v>2687.1098184999996</v>
      </c>
    </row>
    <row r="1840" spans="1:4" x14ac:dyDescent="0.25">
      <c r="A1840" s="472" t="s">
        <v>3068</v>
      </c>
      <c r="B1840" s="472" t="s">
        <v>3491</v>
      </c>
      <c r="C1840" s="472" t="s">
        <v>3386</v>
      </c>
      <c r="D1840" s="472">
        <v>11.90439074</v>
      </c>
    </row>
    <row r="1841" spans="1:4" x14ac:dyDescent="0.25">
      <c r="A1841" s="472" t="s">
        <v>3068</v>
      </c>
      <c r="B1841" s="472" t="s">
        <v>3493</v>
      </c>
      <c r="C1841" s="472" t="s">
        <v>770</v>
      </c>
      <c r="D1841" s="472">
        <v>101.69058534000001</v>
      </c>
    </row>
    <row r="1842" spans="1:4" x14ac:dyDescent="0.25">
      <c r="A1842" s="472" t="s">
        <v>3068</v>
      </c>
      <c r="B1842" s="472" t="s">
        <v>3493</v>
      </c>
      <c r="C1842" s="472" t="s">
        <v>3387</v>
      </c>
      <c r="D1842" s="472">
        <v>75.980079360000019</v>
      </c>
    </row>
    <row r="1843" spans="1:4" x14ac:dyDescent="0.25">
      <c r="A1843" s="472" t="s">
        <v>3068</v>
      </c>
      <c r="B1843" s="472" t="s">
        <v>3493</v>
      </c>
      <c r="C1843" s="472" t="s">
        <v>3385</v>
      </c>
      <c r="D1843" s="472">
        <v>382.81896591000009</v>
      </c>
    </row>
    <row r="1844" spans="1:4" x14ac:dyDescent="0.25">
      <c r="A1844" s="472" t="s">
        <v>3068</v>
      </c>
      <c r="B1844" s="472" t="s">
        <v>3493</v>
      </c>
      <c r="C1844" s="472" t="s">
        <v>3390</v>
      </c>
      <c r="D1844" s="472">
        <v>8.6325228400000018</v>
      </c>
    </row>
    <row r="1845" spans="1:4" x14ac:dyDescent="0.25">
      <c r="A1845" s="472" t="s">
        <v>3068</v>
      </c>
      <c r="B1845" s="472" t="s">
        <v>3493</v>
      </c>
      <c r="C1845" s="472" t="s">
        <v>136</v>
      </c>
      <c r="D1845" s="472">
        <v>1.3879999999999999</v>
      </c>
    </row>
    <row r="1846" spans="1:4" x14ac:dyDescent="0.25">
      <c r="A1846" s="472" t="s">
        <v>3068</v>
      </c>
      <c r="B1846" s="472" t="s">
        <v>3493</v>
      </c>
      <c r="C1846" s="472" t="s">
        <v>3384</v>
      </c>
      <c r="D1846" s="472">
        <v>10950.521447670044</v>
      </c>
    </row>
    <row r="1847" spans="1:4" x14ac:dyDescent="0.25">
      <c r="A1847" s="472" t="s">
        <v>3068</v>
      </c>
      <c r="B1847" s="472" t="s">
        <v>3493</v>
      </c>
      <c r="C1847" s="472" t="s">
        <v>3388</v>
      </c>
      <c r="D1847" s="472">
        <v>106.36700000000002</v>
      </c>
    </row>
    <row r="1848" spans="1:4" x14ac:dyDescent="0.25">
      <c r="A1848" s="472" t="s">
        <v>3068</v>
      </c>
      <c r="B1848" s="472" t="s">
        <v>3499</v>
      </c>
      <c r="C1848" s="472" t="s">
        <v>3385</v>
      </c>
      <c r="D1848" s="472">
        <v>143.09443120000003</v>
      </c>
    </row>
    <row r="1849" spans="1:4" x14ac:dyDescent="0.25">
      <c r="A1849" s="472" t="s">
        <v>3068</v>
      </c>
      <c r="B1849" s="472" t="s">
        <v>3499</v>
      </c>
      <c r="C1849" s="472" t="s">
        <v>3384</v>
      </c>
      <c r="D1849" s="472">
        <v>2270.0933987600029</v>
      </c>
    </row>
    <row r="1850" spans="1:4" x14ac:dyDescent="0.25">
      <c r="A1850" s="472" t="s">
        <v>3068</v>
      </c>
      <c r="B1850" s="472" t="s">
        <v>3501</v>
      </c>
      <c r="C1850" s="472" t="s">
        <v>770</v>
      </c>
      <c r="D1850" s="472">
        <v>1114.4742272799999</v>
      </c>
    </row>
    <row r="1851" spans="1:4" x14ac:dyDescent="0.25">
      <c r="A1851" s="472" t="s">
        <v>3068</v>
      </c>
      <c r="B1851" s="472" t="s">
        <v>3501</v>
      </c>
      <c r="C1851" s="472" t="s">
        <v>3387</v>
      </c>
      <c r="D1851" s="472">
        <v>212.29547480000002</v>
      </c>
    </row>
    <row r="1852" spans="1:4" x14ac:dyDescent="0.25">
      <c r="A1852" s="472" t="s">
        <v>3068</v>
      </c>
      <c r="B1852" s="472" t="s">
        <v>3501</v>
      </c>
      <c r="C1852" s="472" t="s">
        <v>3385</v>
      </c>
      <c r="D1852" s="472">
        <v>2370.9857756099973</v>
      </c>
    </row>
    <row r="1853" spans="1:4" x14ac:dyDescent="0.25">
      <c r="A1853" s="472" t="s">
        <v>3068</v>
      </c>
      <c r="B1853" s="472" t="s">
        <v>3501</v>
      </c>
      <c r="C1853" s="472" t="s">
        <v>3389</v>
      </c>
      <c r="D1853" s="472">
        <v>366.19589183000011</v>
      </c>
    </row>
    <row r="1854" spans="1:4" x14ac:dyDescent="0.25">
      <c r="A1854" s="472" t="s">
        <v>3068</v>
      </c>
      <c r="B1854" s="472" t="s">
        <v>3501</v>
      </c>
      <c r="C1854" s="472" t="s">
        <v>3390</v>
      </c>
      <c r="D1854" s="472">
        <v>2169.2918472900051</v>
      </c>
    </row>
    <row r="1855" spans="1:4" x14ac:dyDescent="0.25">
      <c r="A1855" s="472" t="s">
        <v>3068</v>
      </c>
      <c r="B1855" s="472" t="s">
        <v>3501</v>
      </c>
      <c r="C1855" s="472" t="s">
        <v>136</v>
      </c>
      <c r="D1855" s="472">
        <v>119.14187335999998</v>
      </c>
    </row>
    <row r="1856" spans="1:4" x14ac:dyDescent="0.25">
      <c r="A1856" s="472" t="s">
        <v>3068</v>
      </c>
      <c r="B1856" s="472" t="s">
        <v>3501</v>
      </c>
      <c r="C1856" s="472" t="s">
        <v>3384</v>
      </c>
      <c r="D1856" s="472">
        <v>32059.896931949981</v>
      </c>
    </row>
    <row r="1857" spans="1:4" x14ac:dyDescent="0.25">
      <c r="A1857" s="472" t="s">
        <v>3068</v>
      </c>
      <c r="B1857" s="472" t="s">
        <v>3501</v>
      </c>
      <c r="C1857" s="472" t="s">
        <v>3388</v>
      </c>
      <c r="D1857" s="472">
        <v>2812.4766558000074</v>
      </c>
    </row>
    <row r="1858" spans="1:4" x14ac:dyDescent="0.25">
      <c r="A1858" s="472" t="s">
        <v>3068</v>
      </c>
      <c r="B1858" s="472" t="s">
        <v>3501</v>
      </c>
      <c r="C1858" s="472" t="s">
        <v>3391</v>
      </c>
      <c r="D1858" s="472">
        <v>390.06457439000002</v>
      </c>
    </row>
    <row r="1859" spans="1:4" x14ac:dyDescent="0.25">
      <c r="A1859" s="472" t="s">
        <v>3068</v>
      </c>
      <c r="B1859" s="472" t="s">
        <v>3501</v>
      </c>
      <c r="C1859" s="472" t="s">
        <v>3386</v>
      </c>
      <c r="D1859" s="472">
        <v>504.4008612599996</v>
      </c>
    </row>
    <row r="1860" spans="1:4" x14ac:dyDescent="0.25">
      <c r="A1860" s="472" t="s">
        <v>3068</v>
      </c>
      <c r="B1860" s="472" t="s">
        <v>3502</v>
      </c>
      <c r="C1860" s="472" t="s">
        <v>770</v>
      </c>
      <c r="D1860" s="472">
        <v>1074.5949384999992</v>
      </c>
    </row>
    <row r="1861" spans="1:4" x14ac:dyDescent="0.25">
      <c r="A1861" s="472" t="s">
        <v>3068</v>
      </c>
      <c r="B1861" s="472" t="s">
        <v>3502</v>
      </c>
      <c r="C1861" s="472" t="s">
        <v>3387</v>
      </c>
      <c r="D1861" s="472">
        <v>278.87606616000005</v>
      </c>
    </row>
    <row r="1862" spans="1:4" x14ac:dyDescent="0.25">
      <c r="A1862" s="472" t="s">
        <v>3068</v>
      </c>
      <c r="B1862" s="472" t="s">
        <v>3502</v>
      </c>
      <c r="C1862" s="472" t="s">
        <v>3385</v>
      </c>
      <c r="D1862" s="472">
        <v>3239.1657532299951</v>
      </c>
    </row>
    <row r="1863" spans="1:4" x14ac:dyDescent="0.25">
      <c r="A1863" s="472" t="s">
        <v>3068</v>
      </c>
      <c r="B1863" s="472" t="s">
        <v>3502</v>
      </c>
      <c r="C1863" s="472" t="s">
        <v>3389</v>
      </c>
      <c r="D1863" s="472">
        <v>703.15029567000033</v>
      </c>
    </row>
    <row r="1864" spans="1:4" x14ac:dyDescent="0.25">
      <c r="A1864" s="472" t="s">
        <v>3068</v>
      </c>
      <c r="B1864" s="472" t="s">
        <v>3502</v>
      </c>
      <c r="C1864" s="472" t="s">
        <v>3390</v>
      </c>
      <c r="D1864" s="472">
        <v>3859.5293474199957</v>
      </c>
    </row>
    <row r="1865" spans="1:4" x14ac:dyDescent="0.25">
      <c r="A1865" s="472" t="s">
        <v>3068</v>
      </c>
      <c r="B1865" s="472" t="s">
        <v>3502</v>
      </c>
      <c r="C1865" s="472" t="s">
        <v>136</v>
      </c>
      <c r="D1865" s="472">
        <v>615.47153096000022</v>
      </c>
    </row>
    <row r="1866" spans="1:4" x14ac:dyDescent="0.25">
      <c r="A1866" s="472" t="s">
        <v>3068</v>
      </c>
      <c r="B1866" s="472" t="s">
        <v>3502</v>
      </c>
      <c r="C1866" s="472" t="s">
        <v>3384</v>
      </c>
      <c r="D1866" s="472">
        <v>57479.4294566299</v>
      </c>
    </row>
    <row r="1867" spans="1:4" x14ac:dyDescent="0.25">
      <c r="A1867" s="472" t="s">
        <v>3068</v>
      </c>
      <c r="B1867" s="472" t="s">
        <v>3502</v>
      </c>
      <c r="C1867" s="472" t="s">
        <v>3388</v>
      </c>
      <c r="D1867" s="472">
        <v>4049.6368088700087</v>
      </c>
    </row>
    <row r="1868" spans="1:4" x14ac:dyDescent="0.25">
      <c r="A1868" s="472" t="s">
        <v>3068</v>
      </c>
      <c r="B1868" s="472" t="s">
        <v>3502</v>
      </c>
      <c r="C1868" s="472" t="s">
        <v>3391</v>
      </c>
      <c r="D1868" s="472">
        <v>178.22176904</v>
      </c>
    </row>
    <row r="1869" spans="1:4" x14ac:dyDescent="0.25">
      <c r="A1869" s="472" t="s">
        <v>3068</v>
      </c>
      <c r="B1869" s="472" t="s">
        <v>3502</v>
      </c>
      <c r="C1869" s="472" t="s">
        <v>3386</v>
      </c>
      <c r="D1869" s="472">
        <v>785.35544673000015</v>
      </c>
    </row>
    <row r="1870" spans="1:4" x14ac:dyDescent="0.25">
      <c r="A1870" s="472" t="s">
        <v>3068</v>
      </c>
      <c r="B1870" s="472" t="s">
        <v>3503</v>
      </c>
      <c r="C1870" s="472" t="s">
        <v>770</v>
      </c>
      <c r="D1870" s="472">
        <v>321.60691807000029</v>
      </c>
    </row>
    <row r="1871" spans="1:4" x14ac:dyDescent="0.25">
      <c r="A1871" s="472" t="s">
        <v>3068</v>
      </c>
      <c r="B1871" s="472" t="s">
        <v>3503</v>
      </c>
      <c r="C1871" s="472" t="s">
        <v>3387</v>
      </c>
      <c r="D1871" s="472">
        <v>173.25747305000007</v>
      </c>
    </row>
    <row r="1872" spans="1:4" x14ac:dyDescent="0.25">
      <c r="A1872" s="472" t="s">
        <v>3068</v>
      </c>
      <c r="B1872" s="472" t="s">
        <v>3503</v>
      </c>
      <c r="C1872" s="472" t="s">
        <v>3385</v>
      </c>
      <c r="D1872" s="472">
        <v>1888.0947245299972</v>
      </c>
    </row>
    <row r="1873" spans="1:4" x14ac:dyDescent="0.25">
      <c r="A1873" s="472" t="s">
        <v>3068</v>
      </c>
      <c r="B1873" s="472" t="s">
        <v>3503</v>
      </c>
      <c r="C1873" s="472" t="s">
        <v>3389</v>
      </c>
      <c r="D1873" s="472">
        <v>496.70851345999955</v>
      </c>
    </row>
    <row r="1874" spans="1:4" x14ac:dyDescent="0.25">
      <c r="A1874" s="472" t="s">
        <v>3068</v>
      </c>
      <c r="B1874" s="472" t="s">
        <v>3503</v>
      </c>
      <c r="C1874" s="472" t="s">
        <v>3390</v>
      </c>
      <c r="D1874" s="472">
        <v>2703.1407519500003</v>
      </c>
    </row>
    <row r="1875" spans="1:4" x14ac:dyDescent="0.25">
      <c r="A1875" s="472" t="s">
        <v>3068</v>
      </c>
      <c r="B1875" s="472" t="s">
        <v>3503</v>
      </c>
      <c r="C1875" s="472" t="s">
        <v>136</v>
      </c>
      <c r="D1875" s="472">
        <v>627.89805157000001</v>
      </c>
    </row>
    <row r="1876" spans="1:4" x14ac:dyDescent="0.25">
      <c r="A1876" s="472" t="s">
        <v>3068</v>
      </c>
      <c r="B1876" s="472" t="s">
        <v>3503</v>
      </c>
      <c r="C1876" s="472" t="s">
        <v>3384</v>
      </c>
      <c r="D1876" s="472">
        <v>30120.417758349904</v>
      </c>
    </row>
    <row r="1877" spans="1:4" x14ac:dyDescent="0.25">
      <c r="A1877" s="472" t="s">
        <v>3068</v>
      </c>
      <c r="B1877" s="472" t="s">
        <v>3503</v>
      </c>
      <c r="C1877" s="472" t="s">
        <v>3388</v>
      </c>
      <c r="D1877" s="472">
        <v>2590.8493354899915</v>
      </c>
    </row>
    <row r="1878" spans="1:4" x14ac:dyDescent="0.25">
      <c r="A1878" s="472" t="s">
        <v>3068</v>
      </c>
      <c r="B1878" s="472" t="s">
        <v>3503</v>
      </c>
      <c r="C1878" s="472" t="s">
        <v>3391</v>
      </c>
      <c r="D1878" s="472">
        <v>106.49371302999998</v>
      </c>
    </row>
    <row r="1879" spans="1:4" x14ac:dyDescent="0.25">
      <c r="A1879" s="472" t="s">
        <v>3068</v>
      </c>
      <c r="B1879" s="472" t="s">
        <v>3503</v>
      </c>
      <c r="C1879" s="472" t="s">
        <v>3386</v>
      </c>
      <c r="D1879" s="472">
        <v>1181.4672196599995</v>
      </c>
    </row>
    <row r="1880" spans="1:4" x14ac:dyDescent="0.25">
      <c r="A1880" s="472" t="s">
        <v>3068</v>
      </c>
      <c r="B1880" s="472" t="s">
        <v>3504</v>
      </c>
      <c r="C1880" s="472" t="s">
        <v>770</v>
      </c>
      <c r="D1880" s="472">
        <v>11.649204109999999</v>
      </c>
    </row>
    <row r="1881" spans="1:4" x14ac:dyDescent="0.25">
      <c r="A1881" s="472" t="s">
        <v>3068</v>
      </c>
      <c r="B1881" s="472" t="s">
        <v>3504</v>
      </c>
      <c r="C1881" s="472" t="s">
        <v>3387</v>
      </c>
      <c r="D1881" s="472">
        <v>71.023972970000017</v>
      </c>
    </row>
    <row r="1882" spans="1:4" x14ac:dyDescent="0.25">
      <c r="A1882" s="472" t="s">
        <v>3068</v>
      </c>
      <c r="B1882" s="472" t="s">
        <v>3504</v>
      </c>
      <c r="C1882" s="472" t="s">
        <v>3385</v>
      </c>
      <c r="D1882" s="472">
        <v>7.5750541800000004</v>
      </c>
    </row>
    <row r="1883" spans="1:4" x14ac:dyDescent="0.25">
      <c r="A1883" s="472" t="s">
        <v>3068</v>
      </c>
      <c r="B1883" s="472" t="s">
        <v>3504</v>
      </c>
      <c r="C1883" s="472" t="s">
        <v>3389</v>
      </c>
      <c r="D1883" s="472">
        <v>26.315854899999994</v>
      </c>
    </row>
    <row r="1884" spans="1:4" x14ac:dyDescent="0.25">
      <c r="A1884" s="472" t="s">
        <v>3068</v>
      </c>
      <c r="B1884" s="472" t="s">
        <v>3504</v>
      </c>
      <c r="C1884" s="472" t="s">
        <v>3390</v>
      </c>
      <c r="D1884" s="472">
        <v>682.49947506000012</v>
      </c>
    </row>
    <row r="1885" spans="1:4" x14ac:dyDescent="0.25">
      <c r="A1885" s="472" t="s">
        <v>3068</v>
      </c>
      <c r="B1885" s="472" t="s">
        <v>3504</v>
      </c>
      <c r="C1885" s="472" t="s">
        <v>136</v>
      </c>
      <c r="D1885" s="472">
        <v>18.639079029999998</v>
      </c>
    </row>
    <row r="1886" spans="1:4" x14ac:dyDescent="0.25">
      <c r="A1886" s="472" t="s">
        <v>3068</v>
      </c>
      <c r="B1886" s="472" t="s">
        <v>3504</v>
      </c>
      <c r="C1886" s="472" t="s">
        <v>3384</v>
      </c>
      <c r="D1886" s="472">
        <v>227.17839618000019</v>
      </c>
    </row>
    <row r="1887" spans="1:4" x14ac:dyDescent="0.25">
      <c r="A1887" s="472" t="s">
        <v>3068</v>
      </c>
      <c r="B1887" s="472" t="s">
        <v>3504</v>
      </c>
      <c r="C1887" s="472" t="s">
        <v>3388</v>
      </c>
      <c r="D1887" s="472">
        <v>300.9434318500002</v>
      </c>
    </row>
    <row r="1888" spans="1:4" x14ac:dyDescent="0.25">
      <c r="A1888" s="472" t="s">
        <v>3068</v>
      </c>
      <c r="B1888" s="472" t="s">
        <v>3504</v>
      </c>
      <c r="C1888" s="472" t="s">
        <v>3391</v>
      </c>
      <c r="D1888" s="472">
        <v>8.3354360500000002</v>
      </c>
    </row>
    <row r="1889" spans="1:4" x14ac:dyDescent="0.25">
      <c r="A1889" s="472" t="s">
        <v>3068</v>
      </c>
      <c r="B1889" s="472" t="s">
        <v>3504</v>
      </c>
      <c r="C1889" s="472" t="s">
        <v>3386</v>
      </c>
      <c r="D1889" s="472">
        <v>129.65323723</v>
      </c>
    </row>
    <row r="1890" spans="1:4" x14ac:dyDescent="0.25">
      <c r="A1890" s="472" t="s">
        <v>3068</v>
      </c>
      <c r="B1890" s="472" t="s">
        <v>3506</v>
      </c>
      <c r="C1890" s="472" t="s">
        <v>770</v>
      </c>
      <c r="D1890" s="472">
        <v>5386.1111887699954</v>
      </c>
    </row>
    <row r="1891" spans="1:4" x14ac:dyDescent="0.25">
      <c r="A1891" s="472" t="s">
        <v>3068</v>
      </c>
      <c r="B1891" s="472" t="s">
        <v>3506</v>
      </c>
      <c r="C1891" s="472" t="s">
        <v>3387</v>
      </c>
      <c r="D1891" s="472">
        <v>96.557176410000011</v>
      </c>
    </row>
    <row r="1892" spans="1:4" x14ac:dyDescent="0.25">
      <c r="A1892" s="472" t="s">
        <v>3068</v>
      </c>
      <c r="B1892" s="472" t="s">
        <v>3506</v>
      </c>
      <c r="C1892" s="472" t="s">
        <v>3385</v>
      </c>
      <c r="D1892" s="472">
        <v>5498.4176882600241</v>
      </c>
    </row>
    <row r="1893" spans="1:4" x14ac:dyDescent="0.25">
      <c r="A1893" s="472" t="s">
        <v>3068</v>
      </c>
      <c r="B1893" s="472" t="s">
        <v>3506</v>
      </c>
      <c r="C1893" s="472" t="s">
        <v>3389</v>
      </c>
      <c r="D1893" s="472">
        <v>4431.4088221399961</v>
      </c>
    </row>
    <row r="1894" spans="1:4" x14ac:dyDescent="0.25">
      <c r="A1894" s="472" t="s">
        <v>3068</v>
      </c>
      <c r="B1894" s="472" t="s">
        <v>3506</v>
      </c>
      <c r="C1894" s="472" t="s">
        <v>3390</v>
      </c>
      <c r="D1894" s="472">
        <v>24329.082046430005</v>
      </c>
    </row>
    <row r="1895" spans="1:4" x14ac:dyDescent="0.25">
      <c r="A1895" s="472" t="s">
        <v>3068</v>
      </c>
      <c r="B1895" s="472" t="s">
        <v>3506</v>
      </c>
      <c r="C1895" s="472" t="s">
        <v>136</v>
      </c>
      <c r="D1895" s="472">
        <v>4113.933683629999</v>
      </c>
    </row>
    <row r="1896" spans="1:4" x14ac:dyDescent="0.25">
      <c r="A1896" s="472" t="s">
        <v>3068</v>
      </c>
      <c r="B1896" s="472" t="s">
        <v>3506</v>
      </c>
      <c r="C1896" s="472" t="s">
        <v>3384</v>
      </c>
      <c r="D1896" s="472">
        <v>71973.119321950697</v>
      </c>
    </row>
    <row r="1897" spans="1:4" x14ac:dyDescent="0.25">
      <c r="A1897" s="472" t="s">
        <v>3068</v>
      </c>
      <c r="B1897" s="472" t="s">
        <v>3506</v>
      </c>
      <c r="C1897" s="472" t="s">
        <v>3388</v>
      </c>
      <c r="D1897" s="472">
        <v>10896.280667140021</v>
      </c>
    </row>
    <row r="1898" spans="1:4" x14ac:dyDescent="0.25">
      <c r="A1898" s="472" t="s">
        <v>3068</v>
      </c>
      <c r="B1898" s="472" t="s">
        <v>3506</v>
      </c>
      <c r="C1898" s="472" t="s">
        <v>3391</v>
      </c>
      <c r="D1898" s="472">
        <v>1474.5105456200001</v>
      </c>
    </row>
    <row r="1899" spans="1:4" x14ac:dyDescent="0.25">
      <c r="A1899" s="472" t="s">
        <v>3068</v>
      </c>
      <c r="B1899" s="472" t="s">
        <v>3506</v>
      </c>
      <c r="C1899" s="472" t="s">
        <v>3386</v>
      </c>
      <c r="D1899" s="472">
        <v>147.59805077999999</v>
      </c>
    </row>
    <row r="1900" spans="1:4" x14ac:dyDescent="0.25">
      <c r="A1900" s="472" t="s">
        <v>3068</v>
      </c>
      <c r="B1900" s="472" t="s">
        <v>3507</v>
      </c>
      <c r="C1900" s="472" t="s">
        <v>770</v>
      </c>
      <c r="D1900" s="472">
        <v>130.61259507999995</v>
      </c>
    </row>
    <row r="1901" spans="1:4" x14ac:dyDescent="0.25">
      <c r="A1901" s="472" t="s">
        <v>3068</v>
      </c>
      <c r="B1901" s="472" t="s">
        <v>3507</v>
      </c>
      <c r="C1901" s="472" t="s">
        <v>3387</v>
      </c>
      <c r="D1901" s="472">
        <v>41.875196979999991</v>
      </c>
    </row>
    <row r="1902" spans="1:4" x14ac:dyDescent="0.25">
      <c r="A1902" s="472" t="s">
        <v>3068</v>
      </c>
      <c r="B1902" s="472" t="s">
        <v>3507</v>
      </c>
      <c r="C1902" s="472" t="s">
        <v>3385</v>
      </c>
      <c r="D1902" s="472">
        <v>662.74656754000023</v>
      </c>
    </row>
    <row r="1903" spans="1:4" x14ac:dyDescent="0.25">
      <c r="A1903" s="472" t="s">
        <v>3068</v>
      </c>
      <c r="B1903" s="472" t="s">
        <v>3507</v>
      </c>
      <c r="C1903" s="472" t="s">
        <v>3389</v>
      </c>
      <c r="D1903" s="472">
        <v>10.702741020000001</v>
      </c>
    </row>
    <row r="1904" spans="1:4" x14ac:dyDescent="0.25">
      <c r="A1904" s="472" t="s">
        <v>3068</v>
      </c>
      <c r="B1904" s="472" t="s">
        <v>3507</v>
      </c>
      <c r="C1904" s="472" t="s">
        <v>3390</v>
      </c>
      <c r="D1904" s="472">
        <v>77.374191999999994</v>
      </c>
    </row>
    <row r="1905" spans="1:4" x14ac:dyDescent="0.25">
      <c r="A1905" s="472" t="s">
        <v>3068</v>
      </c>
      <c r="B1905" s="472" t="s">
        <v>3507</v>
      </c>
      <c r="C1905" s="472" t="s">
        <v>136</v>
      </c>
      <c r="D1905" s="472">
        <v>0.42582708000000002</v>
      </c>
    </row>
    <row r="1906" spans="1:4" x14ac:dyDescent="0.25">
      <c r="A1906" s="472" t="s">
        <v>3068</v>
      </c>
      <c r="B1906" s="472" t="s">
        <v>3507</v>
      </c>
      <c r="C1906" s="472" t="s">
        <v>3384</v>
      </c>
      <c r="D1906" s="472">
        <v>13837.436277440094</v>
      </c>
    </row>
    <row r="1907" spans="1:4" x14ac:dyDescent="0.25">
      <c r="A1907" s="472" t="s">
        <v>3068</v>
      </c>
      <c r="B1907" s="472" t="s">
        <v>3507</v>
      </c>
      <c r="C1907" s="472" t="s">
        <v>3388</v>
      </c>
      <c r="D1907" s="472">
        <v>247.4070947000001</v>
      </c>
    </row>
    <row r="1908" spans="1:4" x14ac:dyDescent="0.25">
      <c r="A1908" s="472" t="s">
        <v>3068</v>
      </c>
      <c r="B1908" s="472" t="s">
        <v>3507</v>
      </c>
      <c r="C1908" s="472" t="s">
        <v>3391</v>
      </c>
      <c r="D1908" s="472">
        <v>39.991865630000007</v>
      </c>
    </row>
    <row r="1909" spans="1:4" x14ac:dyDescent="0.25">
      <c r="A1909" s="472" t="s">
        <v>3069</v>
      </c>
      <c r="B1909" s="472" t="s">
        <v>3499</v>
      </c>
      <c r="C1909" s="472" t="s">
        <v>770</v>
      </c>
      <c r="D1909" s="472">
        <v>178.29826239999997</v>
      </c>
    </row>
    <row r="1910" spans="1:4" x14ac:dyDescent="0.25">
      <c r="A1910" s="472" t="s">
        <v>3069</v>
      </c>
      <c r="B1910" s="472" t="s">
        <v>3499</v>
      </c>
      <c r="C1910" s="472" t="s">
        <v>3387</v>
      </c>
      <c r="D1910" s="472">
        <v>953.96088922999979</v>
      </c>
    </row>
    <row r="1911" spans="1:4" x14ac:dyDescent="0.25">
      <c r="A1911" s="472" t="s">
        <v>3069</v>
      </c>
      <c r="B1911" s="472" t="s">
        <v>3499</v>
      </c>
      <c r="C1911" s="472" t="s">
        <v>3385</v>
      </c>
      <c r="D1911" s="472">
        <v>3.2900653000000002</v>
      </c>
    </row>
    <row r="1912" spans="1:4" x14ac:dyDescent="0.25">
      <c r="A1912" s="472" t="s">
        <v>3069</v>
      </c>
      <c r="B1912" s="472" t="s">
        <v>3499</v>
      </c>
      <c r="C1912" s="472" t="s">
        <v>3389</v>
      </c>
      <c r="D1912" s="472">
        <v>69.448167819999995</v>
      </c>
    </row>
    <row r="1913" spans="1:4" x14ac:dyDescent="0.25">
      <c r="A1913" s="472" t="s">
        <v>3069</v>
      </c>
      <c r="B1913" s="472" t="s">
        <v>3499</v>
      </c>
      <c r="C1913" s="472" t="s">
        <v>3390</v>
      </c>
      <c r="D1913" s="472">
        <v>664.61787307000009</v>
      </c>
    </row>
    <row r="1914" spans="1:4" x14ac:dyDescent="0.25">
      <c r="A1914" s="472" t="s">
        <v>3069</v>
      </c>
      <c r="B1914" s="472" t="s">
        <v>3499</v>
      </c>
      <c r="C1914" s="472" t="s">
        <v>136</v>
      </c>
      <c r="D1914" s="472">
        <v>1.61809863</v>
      </c>
    </row>
    <row r="1915" spans="1:4" x14ac:dyDescent="0.25">
      <c r="A1915" s="472" t="s">
        <v>3069</v>
      </c>
      <c r="B1915" s="472" t="s">
        <v>3499</v>
      </c>
      <c r="C1915" s="472" t="s">
        <v>3384</v>
      </c>
      <c r="D1915" s="472">
        <v>132.03059531000011</v>
      </c>
    </row>
    <row r="1916" spans="1:4" x14ac:dyDescent="0.25">
      <c r="A1916" s="472" t="s">
        <v>3069</v>
      </c>
      <c r="B1916" s="472" t="s">
        <v>3499</v>
      </c>
      <c r="C1916" s="472" t="s">
        <v>3388</v>
      </c>
      <c r="D1916" s="472">
        <v>579.36894852000023</v>
      </c>
    </row>
    <row r="1917" spans="1:4" x14ac:dyDescent="0.25">
      <c r="A1917" s="472" t="s">
        <v>3069</v>
      </c>
      <c r="B1917" s="472" t="s">
        <v>3499</v>
      </c>
      <c r="C1917" s="472" t="s">
        <v>3391</v>
      </c>
      <c r="D1917" s="472">
        <v>578.98135224999999</v>
      </c>
    </row>
    <row r="1918" spans="1:4" x14ac:dyDescent="0.25">
      <c r="A1918" s="472" t="s">
        <v>3069</v>
      </c>
      <c r="B1918" s="472" t="s">
        <v>3499</v>
      </c>
      <c r="C1918" s="472" t="s">
        <v>3386</v>
      </c>
      <c r="D1918" s="472">
        <v>31.182387430000002</v>
      </c>
    </row>
    <row r="1919" spans="1:4" x14ac:dyDescent="0.25">
      <c r="A1919" s="472" t="s">
        <v>3070</v>
      </c>
      <c r="B1919" s="472" t="s">
        <v>3477</v>
      </c>
      <c r="C1919" s="472" t="s">
        <v>3387</v>
      </c>
      <c r="D1919" s="472">
        <v>192.65899999999999</v>
      </c>
    </row>
    <row r="1920" spans="1:4" x14ac:dyDescent="0.25">
      <c r="A1920" s="472" t="s">
        <v>3070</v>
      </c>
      <c r="B1920" s="472" t="s">
        <v>3477</v>
      </c>
      <c r="C1920" s="472" t="s">
        <v>3388</v>
      </c>
      <c r="D1920" s="472">
        <v>38.99</v>
      </c>
    </row>
    <row r="1921" spans="1:4" x14ac:dyDescent="0.25">
      <c r="A1921" s="472" t="s">
        <v>3070</v>
      </c>
      <c r="B1921" s="472" t="s">
        <v>3477</v>
      </c>
      <c r="C1921" s="472" t="s">
        <v>3391</v>
      </c>
      <c r="D1921" s="472">
        <v>114.919</v>
      </c>
    </row>
    <row r="1922" spans="1:4" x14ac:dyDescent="0.25">
      <c r="A1922" s="472" t="s">
        <v>3070</v>
      </c>
      <c r="B1922" s="472" t="s">
        <v>3498</v>
      </c>
      <c r="C1922" s="472" t="s">
        <v>3387</v>
      </c>
      <c r="D1922" s="472">
        <v>814.54239958999926</v>
      </c>
    </row>
    <row r="1923" spans="1:4" x14ac:dyDescent="0.25">
      <c r="A1923" s="472" t="s">
        <v>3070</v>
      </c>
      <c r="B1923" s="472" t="s">
        <v>3498</v>
      </c>
      <c r="C1923" s="472" t="s">
        <v>136</v>
      </c>
      <c r="D1923" s="472">
        <v>0.21011389000000003</v>
      </c>
    </row>
    <row r="1924" spans="1:4" x14ac:dyDescent="0.25">
      <c r="A1924" s="472" t="s">
        <v>3070</v>
      </c>
      <c r="B1924" s="472" t="s">
        <v>3498</v>
      </c>
      <c r="C1924" s="472" t="s">
        <v>3384</v>
      </c>
      <c r="D1924" s="472">
        <v>11.03465834</v>
      </c>
    </row>
    <row r="1925" spans="1:4" x14ac:dyDescent="0.25">
      <c r="A1925" s="472" t="s">
        <v>3070</v>
      </c>
      <c r="B1925" s="472" t="s">
        <v>3498</v>
      </c>
      <c r="C1925" s="472" t="s">
        <v>3388</v>
      </c>
      <c r="D1925" s="472">
        <v>14.75457054</v>
      </c>
    </row>
    <row r="1926" spans="1:4" x14ac:dyDescent="0.25">
      <c r="A1926" s="472" t="s">
        <v>3070</v>
      </c>
      <c r="B1926" s="472" t="s">
        <v>3498</v>
      </c>
      <c r="C1926" s="472" t="s">
        <v>3391</v>
      </c>
      <c r="D1926" s="472">
        <v>24.606612699999996</v>
      </c>
    </row>
    <row r="1927" spans="1:4" x14ac:dyDescent="0.25">
      <c r="A1927" s="472" t="s">
        <v>3070</v>
      </c>
      <c r="B1927" s="472" t="s">
        <v>3498</v>
      </c>
      <c r="C1927" s="472" t="s">
        <v>3386</v>
      </c>
      <c r="D1927" s="472">
        <v>12893.880770290032</v>
      </c>
    </row>
    <row r="1928" spans="1:4" x14ac:dyDescent="0.25">
      <c r="A1928" s="472" t="s">
        <v>3070</v>
      </c>
      <c r="B1928" s="472" t="s">
        <v>3499</v>
      </c>
      <c r="C1928" s="472" t="s">
        <v>770</v>
      </c>
      <c r="D1928" s="472">
        <v>2.2281125700000008</v>
      </c>
    </row>
    <row r="1929" spans="1:4" x14ac:dyDescent="0.25">
      <c r="A1929" s="472" t="s">
        <v>3070</v>
      </c>
      <c r="B1929" s="472" t="s">
        <v>3499</v>
      </c>
      <c r="C1929" s="472" t="s">
        <v>3387</v>
      </c>
      <c r="D1929" s="472">
        <v>683.45067236999967</v>
      </c>
    </row>
    <row r="1930" spans="1:4" x14ac:dyDescent="0.25">
      <c r="A1930" s="472" t="s">
        <v>3070</v>
      </c>
      <c r="B1930" s="472" t="s">
        <v>3499</v>
      </c>
      <c r="C1930" s="472" t="s">
        <v>3385</v>
      </c>
      <c r="D1930" s="472">
        <v>15.064237060000004</v>
      </c>
    </row>
    <row r="1931" spans="1:4" x14ac:dyDescent="0.25">
      <c r="A1931" s="472" t="s">
        <v>3070</v>
      </c>
      <c r="B1931" s="472" t="s">
        <v>3499</v>
      </c>
      <c r="C1931" s="472" t="s">
        <v>3389</v>
      </c>
      <c r="D1931" s="472">
        <v>0.14485582000000002</v>
      </c>
    </row>
    <row r="1932" spans="1:4" x14ac:dyDescent="0.25">
      <c r="A1932" s="472" t="s">
        <v>3070</v>
      </c>
      <c r="B1932" s="472" t="s">
        <v>3499</v>
      </c>
      <c r="C1932" s="472" t="s">
        <v>3390</v>
      </c>
      <c r="D1932" s="472">
        <v>247.66597734000001</v>
      </c>
    </row>
    <row r="1933" spans="1:4" x14ac:dyDescent="0.25">
      <c r="A1933" s="472" t="s">
        <v>3070</v>
      </c>
      <c r="B1933" s="472" t="s">
        <v>3499</v>
      </c>
      <c r="C1933" s="472" t="s">
        <v>3384</v>
      </c>
      <c r="D1933" s="472">
        <v>380.76492923000114</v>
      </c>
    </row>
    <row r="1934" spans="1:4" x14ac:dyDescent="0.25">
      <c r="A1934" s="472" t="s">
        <v>3070</v>
      </c>
      <c r="B1934" s="472" t="s">
        <v>3499</v>
      </c>
      <c r="C1934" s="472" t="s">
        <v>3388</v>
      </c>
      <c r="D1934" s="472">
        <v>22.252136470000003</v>
      </c>
    </row>
    <row r="1935" spans="1:4" x14ac:dyDescent="0.25">
      <c r="A1935" s="472" t="s">
        <v>3070</v>
      </c>
      <c r="B1935" s="472" t="s">
        <v>3499</v>
      </c>
      <c r="C1935" s="472" t="s">
        <v>3391</v>
      </c>
      <c r="D1935" s="472">
        <v>2196.4030516099997</v>
      </c>
    </row>
    <row r="1936" spans="1:4" x14ac:dyDescent="0.25">
      <c r="A1936" s="472" t="s">
        <v>3070</v>
      </c>
      <c r="B1936" s="472" t="s">
        <v>3499</v>
      </c>
      <c r="C1936" s="472" t="s">
        <v>3386</v>
      </c>
      <c r="D1936" s="472">
        <v>1045.0029168600013</v>
      </c>
    </row>
    <row r="1937" spans="1:4" x14ac:dyDescent="0.25">
      <c r="A1937" s="472" t="s">
        <v>3070</v>
      </c>
      <c r="B1937" s="472" t="s">
        <v>3501</v>
      </c>
      <c r="C1937" s="472" t="s">
        <v>3391</v>
      </c>
      <c r="D1937" s="472">
        <v>10.61553191</v>
      </c>
    </row>
    <row r="1938" spans="1:4" x14ac:dyDescent="0.25">
      <c r="A1938" s="472" t="s">
        <v>3070</v>
      </c>
      <c r="B1938" s="472" t="s">
        <v>3501</v>
      </c>
      <c r="C1938" s="472" t="s">
        <v>3386</v>
      </c>
      <c r="D1938" s="472">
        <v>64.409133960000034</v>
      </c>
    </row>
    <row r="1939" spans="1:4" x14ac:dyDescent="0.25">
      <c r="A1939" s="472" t="s">
        <v>3070</v>
      </c>
      <c r="B1939" s="472" t="s">
        <v>3502</v>
      </c>
      <c r="C1939" s="472" t="s">
        <v>3391</v>
      </c>
      <c r="D1939" s="472">
        <v>12.584041859999999</v>
      </c>
    </row>
    <row r="1940" spans="1:4" x14ac:dyDescent="0.25">
      <c r="A1940" s="472" t="s">
        <v>3070</v>
      </c>
      <c r="B1940" s="472" t="s">
        <v>3502</v>
      </c>
      <c r="C1940" s="472" t="s">
        <v>3386</v>
      </c>
      <c r="D1940" s="472">
        <v>6274.5469435599916</v>
      </c>
    </row>
    <row r="1941" spans="1:4" x14ac:dyDescent="0.25">
      <c r="A1941" s="472" t="s">
        <v>3070</v>
      </c>
      <c r="B1941" s="472" t="s">
        <v>3503</v>
      </c>
      <c r="C1941" s="472" t="s">
        <v>3386</v>
      </c>
      <c r="D1941" s="472">
        <v>19463.240799670002</v>
      </c>
    </row>
    <row r="1942" spans="1:4" x14ac:dyDescent="0.25">
      <c r="A1942" s="472" t="s">
        <v>3070</v>
      </c>
      <c r="B1942" s="472" t="s">
        <v>3504</v>
      </c>
      <c r="C1942" s="472" t="s">
        <v>3389</v>
      </c>
      <c r="D1942" s="472">
        <v>15.681476830000001</v>
      </c>
    </row>
    <row r="1943" spans="1:4" x14ac:dyDescent="0.25">
      <c r="A1943" s="472" t="s">
        <v>3070</v>
      </c>
      <c r="B1943" s="472" t="s">
        <v>3504</v>
      </c>
      <c r="C1943" s="472" t="s">
        <v>3384</v>
      </c>
      <c r="D1943" s="472">
        <v>0.25176397</v>
      </c>
    </row>
    <row r="1944" spans="1:4" x14ac:dyDescent="0.25">
      <c r="A1944" s="472" t="s">
        <v>3070</v>
      </c>
      <c r="B1944" s="472" t="s">
        <v>3504</v>
      </c>
      <c r="C1944" s="472" t="s">
        <v>3391</v>
      </c>
      <c r="D1944" s="472">
        <v>6.5578596200000003</v>
      </c>
    </row>
    <row r="1945" spans="1:4" x14ac:dyDescent="0.25">
      <c r="A1945" s="472" t="s">
        <v>3070</v>
      </c>
      <c r="B1945" s="472" t="s">
        <v>3504</v>
      </c>
      <c r="C1945" s="472" t="s">
        <v>3386</v>
      </c>
      <c r="D1945" s="472">
        <v>22529.619949310007</v>
      </c>
    </row>
    <row r="1946" spans="1:4" x14ac:dyDescent="0.25">
      <c r="A1946" s="472" t="s">
        <v>3070</v>
      </c>
      <c r="B1946" s="472" t="s">
        <v>3506</v>
      </c>
      <c r="C1946" s="472" t="s">
        <v>3391</v>
      </c>
      <c r="D1946" s="472">
        <v>36.243173190000007</v>
      </c>
    </row>
    <row r="1947" spans="1:4" x14ac:dyDescent="0.25">
      <c r="A1947" s="472" t="s">
        <v>3070</v>
      </c>
      <c r="B1947" s="472" t="s">
        <v>3507</v>
      </c>
      <c r="C1947" s="472" t="s">
        <v>3385</v>
      </c>
      <c r="D1947" s="472">
        <v>47.728813200000012</v>
      </c>
    </row>
    <row r="1948" spans="1:4" x14ac:dyDescent="0.25">
      <c r="A1948" s="472" t="s">
        <v>3070</v>
      </c>
      <c r="B1948" s="472" t="s">
        <v>3507</v>
      </c>
      <c r="C1948" s="472" t="s">
        <v>3390</v>
      </c>
      <c r="D1948" s="472">
        <v>0.90966768000000009</v>
      </c>
    </row>
    <row r="1949" spans="1:4" x14ac:dyDescent="0.25">
      <c r="A1949" s="472" t="s">
        <v>3070</v>
      </c>
      <c r="B1949" s="472" t="s">
        <v>3507</v>
      </c>
      <c r="C1949" s="472" t="s">
        <v>3384</v>
      </c>
      <c r="D1949" s="472">
        <v>1376.2819386199969</v>
      </c>
    </row>
    <row r="1950" spans="1:4" x14ac:dyDescent="0.25">
      <c r="A1950" s="472" t="s">
        <v>3070</v>
      </c>
      <c r="B1950" s="472" t="s">
        <v>3507</v>
      </c>
      <c r="C1950" s="472" t="s">
        <v>3391</v>
      </c>
      <c r="D1950" s="472">
        <v>66.074446460000019</v>
      </c>
    </row>
    <row r="1951" spans="1:4" x14ac:dyDescent="0.25">
      <c r="A1951" s="472" t="s">
        <v>3070</v>
      </c>
      <c r="B1951" s="472" t="s">
        <v>3507</v>
      </c>
      <c r="C1951" s="472" t="s">
        <v>3386</v>
      </c>
      <c r="D1951" s="472">
        <v>5.3139587100000005</v>
      </c>
    </row>
    <row r="1952" spans="1:4" x14ac:dyDescent="0.25">
      <c r="A1952" s="472" t="s">
        <v>3065</v>
      </c>
      <c r="B1952" s="472" t="s">
        <v>3521</v>
      </c>
      <c r="C1952" s="472" t="s">
        <v>770</v>
      </c>
      <c r="D1952" s="472">
        <v>117.3100962</v>
      </c>
    </row>
    <row r="1953" spans="1:4" x14ac:dyDescent="0.25">
      <c r="A1953" s="472" t="s">
        <v>3065</v>
      </c>
      <c r="B1953" s="472" t="s">
        <v>3521</v>
      </c>
      <c r="C1953" s="472" t="s">
        <v>3387</v>
      </c>
      <c r="D1953" s="472">
        <v>699.88066200999992</v>
      </c>
    </row>
    <row r="1954" spans="1:4" x14ac:dyDescent="0.25">
      <c r="A1954" s="472" t="s">
        <v>3065</v>
      </c>
      <c r="B1954" s="472" t="s">
        <v>3521</v>
      </c>
      <c r="C1954" s="472" t="s">
        <v>3385</v>
      </c>
      <c r="D1954" s="472">
        <v>154.04458398999998</v>
      </c>
    </row>
    <row r="1955" spans="1:4" x14ac:dyDescent="0.25">
      <c r="A1955" s="472" t="s">
        <v>3065</v>
      </c>
      <c r="B1955" s="472" t="s">
        <v>3521</v>
      </c>
      <c r="C1955" s="472" t="s">
        <v>3389</v>
      </c>
      <c r="D1955" s="472">
        <v>3106.1299091100009</v>
      </c>
    </row>
    <row r="1956" spans="1:4" x14ac:dyDescent="0.25">
      <c r="A1956" s="472" t="s">
        <v>3065</v>
      </c>
      <c r="B1956" s="472" t="s">
        <v>3521</v>
      </c>
      <c r="C1956" s="472" t="s">
        <v>3390</v>
      </c>
      <c r="D1956" s="472">
        <v>167.9641496800003</v>
      </c>
    </row>
    <row r="1957" spans="1:4" x14ac:dyDescent="0.25">
      <c r="A1957" s="472" t="s">
        <v>3065</v>
      </c>
      <c r="B1957" s="472" t="s">
        <v>3521</v>
      </c>
      <c r="C1957" s="472" t="s">
        <v>136</v>
      </c>
      <c r="D1957" s="472">
        <v>5.0207212999999999</v>
      </c>
    </row>
    <row r="1958" spans="1:4" x14ac:dyDescent="0.25">
      <c r="A1958" s="472" t="s">
        <v>3065</v>
      </c>
      <c r="B1958" s="472" t="s">
        <v>3521</v>
      </c>
      <c r="C1958" s="472" t="s">
        <v>3384</v>
      </c>
      <c r="D1958" s="472">
        <v>3741.8904866400198</v>
      </c>
    </row>
    <row r="1959" spans="1:4" x14ac:dyDescent="0.25">
      <c r="A1959" s="472" t="s">
        <v>3065</v>
      </c>
      <c r="B1959" s="472" t="s">
        <v>3521</v>
      </c>
      <c r="C1959" s="472" t="s">
        <v>3388</v>
      </c>
      <c r="D1959" s="472">
        <v>207.63845495999993</v>
      </c>
    </row>
    <row r="1960" spans="1:4" x14ac:dyDescent="0.25">
      <c r="A1960" s="472" t="s">
        <v>3065</v>
      </c>
      <c r="B1960" s="472" t="s">
        <v>3521</v>
      </c>
      <c r="C1960" s="472" t="s">
        <v>3391</v>
      </c>
      <c r="D1960" s="472">
        <v>107.81367903999997</v>
      </c>
    </row>
    <row r="1961" spans="1:4" x14ac:dyDescent="0.25">
      <c r="A1961" s="472" t="s">
        <v>3065</v>
      </c>
      <c r="B1961" s="472" t="s">
        <v>3521</v>
      </c>
      <c r="C1961" s="472" t="s">
        <v>3386</v>
      </c>
      <c r="D1961" s="472">
        <v>134.23320066000011</v>
      </c>
    </row>
    <row r="1962" spans="1:4" x14ac:dyDescent="0.25">
      <c r="A1962" s="472" t="s">
        <v>3066</v>
      </c>
      <c r="B1962" s="472" t="s">
        <v>3515</v>
      </c>
      <c r="C1962" s="472" t="s">
        <v>770</v>
      </c>
      <c r="D1962" s="472">
        <v>148.29344917</v>
      </c>
    </row>
    <row r="1963" spans="1:4" x14ac:dyDescent="0.25">
      <c r="A1963" s="472" t="s">
        <v>3066</v>
      </c>
      <c r="B1963" s="472" t="s">
        <v>3515</v>
      </c>
      <c r="C1963" s="472" t="s">
        <v>3387</v>
      </c>
      <c r="D1963" s="472">
        <v>283.98140876000002</v>
      </c>
    </row>
    <row r="1964" spans="1:4" x14ac:dyDescent="0.25">
      <c r="A1964" s="472" t="s">
        <v>3066</v>
      </c>
      <c r="B1964" s="472" t="s">
        <v>3515</v>
      </c>
      <c r="C1964" s="472" t="s">
        <v>3385</v>
      </c>
      <c r="D1964" s="472">
        <v>675.99372254000014</v>
      </c>
    </row>
    <row r="1965" spans="1:4" x14ac:dyDescent="0.25">
      <c r="A1965" s="472" t="s">
        <v>3066</v>
      </c>
      <c r="B1965" s="472" t="s">
        <v>3515</v>
      </c>
      <c r="C1965" s="472" t="s">
        <v>3389</v>
      </c>
      <c r="D1965" s="472">
        <v>194.85566402999999</v>
      </c>
    </row>
    <row r="1966" spans="1:4" x14ac:dyDescent="0.25">
      <c r="A1966" s="472" t="s">
        <v>3066</v>
      </c>
      <c r="B1966" s="472" t="s">
        <v>3515</v>
      </c>
      <c r="C1966" s="472" t="s">
        <v>3390</v>
      </c>
      <c r="D1966" s="472">
        <v>458.03363525000009</v>
      </c>
    </row>
    <row r="1967" spans="1:4" x14ac:dyDescent="0.25">
      <c r="A1967" s="472" t="s">
        <v>3066</v>
      </c>
      <c r="B1967" s="472" t="s">
        <v>3515</v>
      </c>
      <c r="C1967" s="472" t="s">
        <v>136</v>
      </c>
      <c r="D1967" s="472">
        <v>617.53046799000003</v>
      </c>
    </row>
    <row r="1968" spans="1:4" x14ac:dyDescent="0.25">
      <c r="A1968" s="472" t="s">
        <v>3066</v>
      </c>
      <c r="B1968" s="472" t="s">
        <v>3515</v>
      </c>
      <c r="C1968" s="472" t="s">
        <v>3384</v>
      </c>
      <c r="D1968" s="472">
        <v>23772.375661380018</v>
      </c>
    </row>
    <row r="1969" spans="1:4" x14ac:dyDescent="0.25">
      <c r="A1969" s="472" t="s">
        <v>3066</v>
      </c>
      <c r="B1969" s="472" t="s">
        <v>3515</v>
      </c>
      <c r="C1969" s="472" t="s">
        <v>3388</v>
      </c>
      <c r="D1969" s="472">
        <v>1486.0867357000006</v>
      </c>
    </row>
    <row r="1970" spans="1:4" x14ac:dyDescent="0.25">
      <c r="A1970" s="472" t="s">
        <v>3066</v>
      </c>
      <c r="B1970" s="472" t="s">
        <v>3515</v>
      </c>
      <c r="C1970" s="472" t="s">
        <v>3391</v>
      </c>
      <c r="D1970" s="472">
        <v>45.323124329999999</v>
      </c>
    </row>
    <row r="1971" spans="1:4" x14ac:dyDescent="0.25">
      <c r="A1971" s="472" t="s">
        <v>3066</v>
      </c>
      <c r="B1971" s="472" t="s">
        <v>3515</v>
      </c>
      <c r="C1971" s="472" t="s">
        <v>3386</v>
      </c>
      <c r="D1971" s="472">
        <v>926.45587897000007</v>
      </c>
    </row>
    <row r="1972" spans="1:4" x14ac:dyDescent="0.25">
      <c r="A1972" s="472" t="s">
        <v>3066</v>
      </c>
      <c r="B1972" s="472" t="s">
        <v>3517</v>
      </c>
      <c r="C1972" s="472" t="s">
        <v>770</v>
      </c>
      <c r="D1972" s="472">
        <v>80.318946339999997</v>
      </c>
    </row>
    <row r="1973" spans="1:4" x14ac:dyDescent="0.25">
      <c r="A1973" s="472" t="s">
        <v>3066</v>
      </c>
      <c r="B1973" s="472" t="s">
        <v>3517</v>
      </c>
      <c r="C1973" s="472" t="s">
        <v>3387</v>
      </c>
      <c r="D1973" s="472">
        <v>119.33714704</v>
      </c>
    </row>
    <row r="1974" spans="1:4" x14ac:dyDescent="0.25">
      <c r="A1974" s="472" t="s">
        <v>3066</v>
      </c>
      <c r="B1974" s="472" t="s">
        <v>3517</v>
      </c>
      <c r="C1974" s="472" t="s">
        <v>3385</v>
      </c>
      <c r="D1974" s="472">
        <v>504.19774401000041</v>
      </c>
    </row>
    <row r="1975" spans="1:4" x14ac:dyDescent="0.25">
      <c r="A1975" s="472" t="s">
        <v>3066</v>
      </c>
      <c r="B1975" s="472" t="s">
        <v>3517</v>
      </c>
      <c r="C1975" s="472" t="s">
        <v>3389</v>
      </c>
      <c r="D1975" s="472">
        <v>294.90633185999991</v>
      </c>
    </row>
    <row r="1976" spans="1:4" x14ac:dyDescent="0.25">
      <c r="A1976" s="472" t="s">
        <v>3066</v>
      </c>
      <c r="B1976" s="472" t="s">
        <v>3517</v>
      </c>
      <c r="C1976" s="472" t="s">
        <v>3390</v>
      </c>
      <c r="D1976" s="472">
        <v>794.83119963999957</v>
      </c>
    </row>
    <row r="1977" spans="1:4" x14ac:dyDescent="0.25">
      <c r="A1977" s="472" t="s">
        <v>3066</v>
      </c>
      <c r="B1977" s="472" t="s">
        <v>3517</v>
      </c>
      <c r="C1977" s="472" t="s">
        <v>136</v>
      </c>
      <c r="D1977" s="472">
        <v>57.766452649999991</v>
      </c>
    </row>
    <row r="1978" spans="1:4" x14ac:dyDescent="0.25">
      <c r="A1978" s="472" t="s">
        <v>3066</v>
      </c>
      <c r="B1978" s="472" t="s">
        <v>3517</v>
      </c>
      <c r="C1978" s="472" t="s">
        <v>3384</v>
      </c>
      <c r="D1978" s="472">
        <v>17414.322752210006</v>
      </c>
    </row>
    <row r="1979" spans="1:4" x14ac:dyDescent="0.25">
      <c r="A1979" s="472" t="s">
        <v>3066</v>
      </c>
      <c r="B1979" s="472" t="s">
        <v>3517</v>
      </c>
      <c r="C1979" s="472" t="s">
        <v>3388</v>
      </c>
      <c r="D1979" s="472">
        <v>1225.3201292000008</v>
      </c>
    </row>
    <row r="1980" spans="1:4" x14ac:dyDescent="0.25">
      <c r="A1980" s="472" t="s">
        <v>3066</v>
      </c>
      <c r="B1980" s="472" t="s">
        <v>3517</v>
      </c>
      <c r="C1980" s="472" t="s">
        <v>3391</v>
      </c>
      <c r="D1980" s="472">
        <v>85.099447429999998</v>
      </c>
    </row>
    <row r="1981" spans="1:4" x14ac:dyDescent="0.25">
      <c r="A1981" s="472" t="s">
        <v>3066</v>
      </c>
      <c r="B1981" s="472" t="s">
        <v>3517</v>
      </c>
      <c r="C1981" s="472" t="s">
        <v>3386</v>
      </c>
      <c r="D1981" s="472">
        <v>368.75715974000002</v>
      </c>
    </row>
    <row r="1982" spans="1:4" x14ac:dyDescent="0.25">
      <c r="A1982" s="472" t="s">
        <v>3066</v>
      </c>
      <c r="B1982" s="472" t="s">
        <v>3519</v>
      </c>
      <c r="C1982" s="472" t="s">
        <v>770</v>
      </c>
      <c r="D1982" s="472">
        <v>491.42215407999976</v>
      </c>
    </row>
    <row r="1983" spans="1:4" x14ac:dyDescent="0.25">
      <c r="A1983" s="472" t="s">
        <v>3066</v>
      </c>
      <c r="B1983" s="472" t="s">
        <v>3519</v>
      </c>
      <c r="C1983" s="472" t="s">
        <v>3387</v>
      </c>
      <c r="D1983" s="472">
        <v>1081.8183211500004</v>
      </c>
    </row>
    <row r="1984" spans="1:4" x14ac:dyDescent="0.25">
      <c r="A1984" s="472" t="s">
        <v>3066</v>
      </c>
      <c r="B1984" s="472" t="s">
        <v>3519</v>
      </c>
      <c r="C1984" s="472" t="s">
        <v>3385</v>
      </c>
      <c r="D1984" s="472">
        <v>2516.1973109100068</v>
      </c>
    </row>
    <row r="1985" spans="1:4" x14ac:dyDescent="0.25">
      <c r="A1985" s="472" t="s">
        <v>3066</v>
      </c>
      <c r="B1985" s="472" t="s">
        <v>3519</v>
      </c>
      <c r="C1985" s="472" t="s">
        <v>3389</v>
      </c>
      <c r="D1985" s="472">
        <v>357.38442940999994</v>
      </c>
    </row>
    <row r="1986" spans="1:4" x14ac:dyDescent="0.25">
      <c r="A1986" s="472" t="s">
        <v>3066</v>
      </c>
      <c r="B1986" s="472" t="s">
        <v>3519</v>
      </c>
      <c r="C1986" s="472" t="s">
        <v>3390</v>
      </c>
      <c r="D1986" s="472">
        <v>3786.0474362799982</v>
      </c>
    </row>
    <row r="1987" spans="1:4" x14ac:dyDescent="0.25">
      <c r="A1987" s="472" t="s">
        <v>3066</v>
      </c>
      <c r="B1987" s="472" t="s">
        <v>3519</v>
      </c>
      <c r="C1987" s="472" t="s">
        <v>136</v>
      </c>
      <c r="D1987" s="472">
        <v>1651.6012976400004</v>
      </c>
    </row>
    <row r="1988" spans="1:4" x14ac:dyDescent="0.25">
      <c r="A1988" s="472" t="s">
        <v>3066</v>
      </c>
      <c r="B1988" s="472" t="s">
        <v>3519</v>
      </c>
      <c r="C1988" s="472" t="s">
        <v>3384</v>
      </c>
      <c r="D1988" s="472">
        <v>60497.924659389457</v>
      </c>
    </row>
    <row r="1989" spans="1:4" x14ac:dyDescent="0.25">
      <c r="A1989" s="472" t="s">
        <v>3066</v>
      </c>
      <c r="B1989" s="472" t="s">
        <v>3519</v>
      </c>
      <c r="C1989" s="472" t="s">
        <v>3388</v>
      </c>
      <c r="D1989" s="472">
        <v>3886.7169442300019</v>
      </c>
    </row>
    <row r="1990" spans="1:4" x14ac:dyDescent="0.25">
      <c r="A1990" s="472" t="s">
        <v>3066</v>
      </c>
      <c r="B1990" s="472" t="s">
        <v>3519</v>
      </c>
      <c r="C1990" s="472" t="s">
        <v>3391</v>
      </c>
      <c r="D1990" s="472">
        <v>187.07972738000004</v>
      </c>
    </row>
    <row r="1991" spans="1:4" x14ac:dyDescent="0.25">
      <c r="A1991" s="472" t="s">
        <v>3066</v>
      </c>
      <c r="B1991" s="472" t="s">
        <v>3519</v>
      </c>
      <c r="C1991" s="472" t="s">
        <v>3386</v>
      </c>
      <c r="D1991" s="472">
        <v>616.73472255000036</v>
      </c>
    </row>
    <row r="1992" spans="1:4" x14ac:dyDescent="0.25">
      <c r="A1992" s="472" t="s">
        <v>3066</v>
      </c>
      <c r="B1992" s="472" t="s">
        <v>3521</v>
      </c>
      <c r="C1992" s="472" t="s">
        <v>770</v>
      </c>
      <c r="D1992" s="472">
        <v>4161.0259441999951</v>
      </c>
    </row>
    <row r="1993" spans="1:4" x14ac:dyDescent="0.25">
      <c r="A1993" s="472" t="s">
        <v>3066</v>
      </c>
      <c r="B1993" s="472" t="s">
        <v>3521</v>
      </c>
      <c r="C1993" s="472" t="s">
        <v>3387</v>
      </c>
      <c r="D1993" s="472">
        <v>17589.470908650026</v>
      </c>
    </row>
    <row r="1994" spans="1:4" x14ac:dyDescent="0.25">
      <c r="A1994" s="472" t="s">
        <v>3066</v>
      </c>
      <c r="B1994" s="472" t="s">
        <v>3521</v>
      </c>
      <c r="C1994" s="472" t="s">
        <v>3385</v>
      </c>
      <c r="D1994" s="472">
        <v>17414.728733860054</v>
      </c>
    </row>
    <row r="1995" spans="1:4" x14ac:dyDescent="0.25">
      <c r="A1995" s="472" t="s">
        <v>3066</v>
      </c>
      <c r="B1995" s="472" t="s">
        <v>3521</v>
      </c>
      <c r="C1995" s="472" t="s">
        <v>3389</v>
      </c>
      <c r="D1995" s="472">
        <v>1596.5639473300023</v>
      </c>
    </row>
    <row r="1996" spans="1:4" x14ac:dyDescent="0.25">
      <c r="A1996" s="472" t="s">
        <v>3066</v>
      </c>
      <c r="B1996" s="472" t="s">
        <v>3521</v>
      </c>
      <c r="C1996" s="472" t="s">
        <v>3390</v>
      </c>
      <c r="D1996" s="472">
        <v>14389.33120680002</v>
      </c>
    </row>
    <row r="1997" spans="1:4" x14ac:dyDescent="0.25">
      <c r="A1997" s="472" t="s">
        <v>3066</v>
      </c>
      <c r="B1997" s="472" t="s">
        <v>3521</v>
      </c>
      <c r="C1997" s="472" t="s">
        <v>136</v>
      </c>
      <c r="D1997" s="472">
        <v>2569.9195689699973</v>
      </c>
    </row>
    <row r="1998" spans="1:4" x14ac:dyDescent="0.25">
      <c r="A1998" s="472" t="s">
        <v>3066</v>
      </c>
      <c r="B1998" s="472" t="s">
        <v>3521</v>
      </c>
      <c r="C1998" s="472" t="s">
        <v>3384</v>
      </c>
      <c r="D1998" s="472">
        <v>294331.31046034989</v>
      </c>
    </row>
    <row r="1999" spans="1:4" x14ac:dyDescent="0.25">
      <c r="A1999" s="472" t="s">
        <v>3066</v>
      </c>
      <c r="B1999" s="472" t="s">
        <v>3521</v>
      </c>
      <c r="C1999" s="472" t="s">
        <v>3388</v>
      </c>
      <c r="D1999" s="472">
        <v>18421.50563032987</v>
      </c>
    </row>
    <row r="2000" spans="1:4" x14ac:dyDescent="0.25">
      <c r="A2000" s="472" t="s">
        <v>3066</v>
      </c>
      <c r="B2000" s="472" t="s">
        <v>3521</v>
      </c>
      <c r="C2000" s="472" t="s">
        <v>3391</v>
      </c>
      <c r="D2000" s="472">
        <v>4483.0823688299997</v>
      </c>
    </row>
    <row r="2001" spans="1:4" x14ac:dyDescent="0.25">
      <c r="A2001" s="472" t="s">
        <v>3066</v>
      </c>
      <c r="B2001" s="472" t="s">
        <v>3521</v>
      </c>
      <c r="C2001" s="472" t="s">
        <v>3386</v>
      </c>
      <c r="D2001" s="472">
        <v>18446.213439379964</v>
      </c>
    </row>
    <row r="2002" spans="1:4" x14ac:dyDescent="0.25">
      <c r="A2002" s="472" t="s">
        <v>3066</v>
      </c>
      <c r="B2002" s="472" t="s">
        <v>3513</v>
      </c>
      <c r="C2002" s="472" t="s">
        <v>770</v>
      </c>
      <c r="D2002" s="472">
        <v>54.678772219999999</v>
      </c>
    </row>
    <row r="2003" spans="1:4" x14ac:dyDescent="0.25">
      <c r="A2003" s="472" t="s">
        <v>3066</v>
      </c>
      <c r="B2003" s="472" t="s">
        <v>3513</v>
      </c>
      <c r="C2003" s="472" t="s">
        <v>3387</v>
      </c>
      <c r="D2003" s="472">
        <v>168.67503563000002</v>
      </c>
    </row>
    <row r="2004" spans="1:4" x14ac:dyDescent="0.25">
      <c r="A2004" s="472" t="s">
        <v>3066</v>
      </c>
      <c r="B2004" s="472" t="s">
        <v>3513</v>
      </c>
      <c r="C2004" s="472" t="s">
        <v>3385</v>
      </c>
      <c r="D2004" s="472">
        <v>929.38201518000051</v>
      </c>
    </row>
    <row r="2005" spans="1:4" x14ac:dyDescent="0.25">
      <c r="A2005" s="472" t="s">
        <v>3066</v>
      </c>
      <c r="B2005" s="472" t="s">
        <v>3513</v>
      </c>
      <c r="C2005" s="472" t="s">
        <v>3389</v>
      </c>
      <c r="D2005" s="472">
        <v>251.02327391999998</v>
      </c>
    </row>
    <row r="2006" spans="1:4" x14ac:dyDescent="0.25">
      <c r="A2006" s="472" t="s">
        <v>3066</v>
      </c>
      <c r="B2006" s="472" t="s">
        <v>3513</v>
      </c>
      <c r="C2006" s="472" t="s">
        <v>3390</v>
      </c>
      <c r="D2006" s="472">
        <v>767.88768602000005</v>
      </c>
    </row>
    <row r="2007" spans="1:4" x14ac:dyDescent="0.25">
      <c r="A2007" s="472" t="s">
        <v>3066</v>
      </c>
      <c r="B2007" s="472" t="s">
        <v>3513</v>
      </c>
      <c r="C2007" s="472" t="s">
        <v>136</v>
      </c>
      <c r="D2007" s="472">
        <v>998.72044361999997</v>
      </c>
    </row>
    <row r="2008" spans="1:4" x14ac:dyDescent="0.25">
      <c r="A2008" s="472" t="s">
        <v>3066</v>
      </c>
      <c r="B2008" s="472" t="s">
        <v>3513</v>
      </c>
      <c r="C2008" s="472" t="s">
        <v>3384</v>
      </c>
      <c r="D2008" s="472">
        <v>31432.418219479943</v>
      </c>
    </row>
    <row r="2009" spans="1:4" x14ac:dyDescent="0.25">
      <c r="A2009" s="472" t="s">
        <v>3066</v>
      </c>
      <c r="B2009" s="472" t="s">
        <v>3513</v>
      </c>
      <c r="C2009" s="472" t="s">
        <v>3388</v>
      </c>
      <c r="D2009" s="472">
        <v>1370.6341491000014</v>
      </c>
    </row>
    <row r="2010" spans="1:4" x14ac:dyDescent="0.25">
      <c r="A2010" s="472" t="s">
        <v>3066</v>
      </c>
      <c r="B2010" s="472" t="s">
        <v>3513</v>
      </c>
      <c r="C2010" s="472" t="s">
        <v>3391</v>
      </c>
      <c r="D2010" s="472">
        <v>63.86675971999999</v>
      </c>
    </row>
    <row r="2011" spans="1:4" x14ac:dyDescent="0.25">
      <c r="A2011" s="472" t="s">
        <v>3066</v>
      </c>
      <c r="B2011" s="472" t="s">
        <v>3513</v>
      </c>
      <c r="C2011" s="472" t="s">
        <v>3386</v>
      </c>
      <c r="D2011" s="472">
        <v>757.97440758999971</v>
      </c>
    </row>
    <row r="2012" spans="1:4" x14ac:dyDescent="0.25">
      <c r="A2012" s="472" t="s">
        <v>3067</v>
      </c>
      <c r="B2012" s="472" t="s">
        <v>3515</v>
      </c>
      <c r="C2012" s="472" t="s">
        <v>770</v>
      </c>
      <c r="D2012" s="472">
        <v>644.61228932999995</v>
      </c>
    </row>
    <row r="2013" spans="1:4" x14ac:dyDescent="0.25">
      <c r="A2013" s="472" t="s">
        <v>3067</v>
      </c>
      <c r="B2013" s="472" t="s">
        <v>3515</v>
      </c>
      <c r="C2013" s="472" t="s">
        <v>3387</v>
      </c>
      <c r="D2013" s="472">
        <v>4.0771112399999998</v>
      </c>
    </row>
    <row r="2014" spans="1:4" x14ac:dyDescent="0.25">
      <c r="A2014" s="472" t="s">
        <v>3067</v>
      </c>
      <c r="B2014" s="472" t="s">
        <v>3515</v>
      </c>
      <c r="C2014" s="472" t="s">
        <v>3389</v>
      </c>
      <c r="D2014" s="472">
        <v>158.31736248999999</v>
      </c>
    </row>
    <row r="2015" spans="1:4" x14ac:dyDescent="0.25">
      <c r="A2015" s="472" t="s">
        <v>3067</v>
      </c>
      <c r="B2015" s="472" t="s">
        <v>3515</v>
      </c>
      <c r="C2015" s="472" t="s">
        <v>3390</v>
      </c>
      <c r="D2015" s="472">
        <v>371.31157184</v>
      </c>
    </row>
    <row r="2016" spans="1:4" x14ac:dyDescent="0.25">
      <c r="A2016" s="472" t="s">
        <v>3067</v>
      </c>
      <c r="B2016" s="472" t="s">
        <v>3515</v>
      </c>
      <c r="C2016" s="472" t="s">
        <v>3384</v>
      </c>
      <c r="D2016" s="472">
        <v>19.974515709999999</v>
      </c>
    </row>
    <row r="2017" spans="1:4" x14ac:dyDescent="0.25">
      <c r="A2017" s="472" t="s">
        <v>3067</v>
      </c>
      <c r="B2017" s="472" t="s">
        <v>3515</v>
      </c>
      <c r="C2017" s="472" t="s">
        <v>3388</v>
      </c>
      <c r="D2017" s="472">
        <v>798.51534261999996</v>
      </c>
    </row>
    <row r="2018" spans="1:4" x14ac:dyDescent="0.25">
      <c r="A2018" s="472" t="s">
        <v>3067</v>
      </c>
      <c r="B2018" s="472" t="s">
        <v>3515</v>
      </c>
      <c r="C2018" s="472" t="s">
        <v>3391</v>
      </c>
      <c r="D2018" s="472">
        <v>15.696285540000002</v>
      </c>
    </row>
    <row r="2019" spans="1:4" x14ac:dyDescent="0.25">
      <c r="A2019" s="472" t="s">
        <v>3067</v>
      </c>
      <c r="B2019" s="472" t="s">
        <v>3517</v>
      </c>
      <c r="C2019" s="472" t="s">
        <v>770</v>
      </c>
      <c r="D2019" s="472">
        <v>752.3872310199996</v>
      </c>
    </row>
    <row r="2020" spans="1:4" x14ac:dyDescent="0.25">
      <c r="A2020" s="472" t="s">
        <v>3067</v>
      </c>
      <c r="B2020" s="472" t="s">
        <v>3517</v>
      </c>
      <c r="C2020" s="472" t="s">
        <v>3387</v>
      </c>
      <c r="D2020" s="472">
        <v>8.4997074599999998</v>
      </c>
    </row>
    <row r="2021" spans="1:4" x14ac:dyDescent="0.25">
      <c r="A2021" s="472" t="s">
        <v>3067</v>
      </c>
      <c r="B2021" s="472" t="s">
        <v>3517</v>
      </c>
      <c r="C2021" s="472" t="s">
        <v>3389</v>
      </c>
      <c r="D2021" s="472">
        <v>518.2922295100002</v>
      </c>
    </row>
    <row r="2022" spans="1:4" x14ac:dyDescent="0.25">
      <c r="A2022" s="472" t="s">
        <v>3067</v>
      </c>
      <c r="B2022" s="472" t="s">
        <v>3517</v>
      </c>
      <c r="C2022" s="472" t="s">
        <v>3390</v>
      </c>
      <c r="D2022" s="472">
        <v>2027.6892948600009</v>
      </c>
    </row>
    <row r="2023" spans="1:4" x14ac:dyDescent="0.25">
      <c r="A2023" s="472" t="s">
        <v>3067</v>
      </c>
      <c r="B2023" s="472" t="s">
        <v>3517</v>
      </c>
      <c r="C2023" s="472" t="s">
        <v>136</v>
      </c>
      <c r="D2023" s="472">
        <v>41.788046649999998</v>
      </c>
    </row>
    <row r="2024" spans="1:4" x14ac:dyDescent="0.25">
      <c r="A2024" s="472" t="s">
        <v>3067</v>
      </c>
      <c r="B2024" s="472" t="s">
        <v>3517</v>
      </c>
      <c r="C2024" s="472" t="s">
        <v>3384</v>
      </c>
      <c r="D2024" s="472">
        <v>11.19929904</v>
      </c>
    </row>
    <row r="2025" spans="1:4" x14ac:dyDescent="0.25">
      <c r="A2025" s="472" t="s">
        <v>3067</v>
      </c>
      <c r="B2025" s="472" t="s">
        <v>3517</v>
      </c>
      <c r="C2025" s="472" t="s">
        <v>3388</v>
      </c>
      <c r="D2025" s="472">
        <v>829.28642783999953</v>
      </c>
    </row>
    <row r="2026" spans="1:4" x14ac:dyDescent="0.25">
      <c r="A2026" s="472" t="s">
        <v>3067</v>
      </c>
      <c r="B2026" s="472" t="s">
        <v>3517</v>
      </c>
      <c r="C2026" s="472" t="s">
        <v>3391</v>
      </c>
      <c r="D2026" s="472">
        <v>31.996645109999999</v>
      </c>
    </row>
    <row r="2027" spans="1:4" x14ac:dyDescent="0.25">
      <c r="A2027" s="472" t="s">
        <v>3067</v>
      </c>
      <c r="B2027" s="472" t="s">
        <v>3519</v>
      </c>
      <c r="C2027" s="472" t="s">
        <v>770</v>
      </c>
      <c r="D2027" s="472">
        <v>1035.5336323999998</v>
      </c>
    </row>
    <row r="2028" spans="1:4" x14ac:dyDescent="0.25">
      <c r="A2028" s="472" t="s">
        <v>3067</v>
      </c>
      <c r="B2028" s="472" t="s">
        <v>3519</v>
      </c>
      <c r="C2028" s="472" t="s">
        <v>3387</v>
      </c>
      <c r="D2028" s="472">
        <v>24.167042979999998</v>
      </c>
    </row>
    <row r="2029" spans="1:4" x14ac:dyDescent="0.25">
      <c r="A2029" s="472" t="s">
        <v>3067</v>
      </c>
      <c r="B2029" s="472" t="s">
        <v>3519</v>
      </c>
      <c r="C2029" s="472" t="s">
        <v>3389</v>
      </c>
      <c r="D2029" s="472">
        <v>574.59361529</v>
      </c>
    </row>
    <row r="2030" spans="1:4" x14ac:dyDescent="0.25">
      <c r="A2030" s="472" t="s">
        <v>3067</v>
      </c>
      <c r="B2030" s="472" t="s">
        <v>3519</v>
      </c>
      <c r="C2030" s="472" t="s">
        <v>3390</v>
      </c>
      <c r="D2030" s="472">
        <v>1619.2882264400005</v>
      </c>
    </row>
    <row r="2031" spans="1:4" x14ac:dyDescent="0.25">
      <c r="A2031" s="472" t="s">
        <v>3067</v>
      </c>
      <c r="B2031" s="472" t="s">
        <v>3519</v>
      </c>
      <c r="C2031" s="472" t="s">
        <v>136</v>
      </c>
      <c r="D2031" s="472">
        <v>110.88787602999997</v>
      </c>
    </row>
    <row r="2032" spans="1:4" x14ac:dyDescent="0.25">
      <c r="A2032" s="472" t="s">
        <v>3067</v>
      </c>
      <c r="B2032" s="472" t="s">
        <v>3519</v>
      </c>
      <c r="C2032" s="472" t="s">
        <v>3384</v>
      </c>
      <c r="D2032" s="472">
        <v>33.031711170000001</v>
      </c>
    </row>
    <row r="2033" spans="1:4" x14ac:dyDescent="0.25">
      <c r="A2033" s="472" t="s">
        <v>3067</v>
      </c>
      <c r="B2033" s="472" t="s">
        <v>3519</v>
      </c>
      <c r="C2033" s="472" t="s">
        <v>3388</v>
      </c>
      <c r="D2033" s="472">
        <v>1987.0373463899975</v>
      </c>
    </row>
    <row r="2034" spans="1:4" x14ac:dyDescent="0.25">
      <c r="A2034" s="472" t="s">
        <v>3067</v>
      </c>
      <c r="B2034" s="472" t="s">
        <v>3519</v>
      </c>
      <c r="C2034" s="472" t="s">
        <v>3391</v>
      </c>
      <c r="D2034" s="472">
        <v>20.46945745</v>
      </c>
    </row>
    <row r="2035" spans="1:4" x14ac:dyDescent="0.25">
      <c r="A2035" s="472" t="s">
        <v>3067</v>
      </c>
      <c r="B2035" s="472" t="s">
        <v>3521</v>
      </c>
      <c r="C2035" s="472" t="s">
        <v>770</v>
      </c>
      <c r="D2035" s="472">
        <v>14159.170183429913</v>
      </c>
    </row>
    <row r="2036" spans="1:4" x14ac:dyDescent="0.25">
      <c r="A2036" s="472" t="s">
        <v>3067</v>
      </c>
      <c r="B2036" s="472" t="s">
        <v>3521</v>
      </c>
      <c r="C2036" s="472" t="s">
        <v>3387</v>
      </c>
      <c r="D2036" s="472">
        <v>2869.0671007499986</v>
      </c>
    </row>
    <row r="2037" spans="1:4" x14ac:dyDescent="0.25">
      <c r="A2037" s="472" t="s">
        <v>3067</v>
      </c>
      <c r="B2037" s="472" t="s">
        <v>3521</v>
      </c>
      <c r="C2037" s="472" t="s">
        <v>3385</v>
      </c>
      <c r="D2037" s="472">
        <v>4.8186201000000004</v>
      </c>
    </row>
    <row r="2038" spans="1:4" x14ac:dyDescent="0.25">
      <c r="A2038" s="472" t="s">
        <v>3067</v>
      </c>
      <c r="B2038" s="472" t="s">
        <v>3521</v>
      </c>
      <c r="C2038" s="472" t="s">
        <v>3389</v>
      </c>
      <c r="D2038" s="472">
        <v>5874.7401196699966</v>
      </c>
    </row>
    <row r="2039" spans="1:4" x14ac:dyDescent="0.25">
      <c r="A2039" s="472" t="s">
        <v>3067</v>
      </c>
      <c r="B2039" s="472" t="s">
        <v>3521</v>
      </c>
      <c r="C2039" s="472" t="s">
        <v>3390</v>
      </c>
      <c r="D2039" s="472">
        <v>11375.150665700006</v>
      </c>
    </row>
    <row r="2040" spans="1:4" x14ac:dyDescent="0.25">
      <c r="A2040" s="472" t="s">
        <v>3067</v>
      </c>
      <c r="B2040" s="472" t="s">
        <v>3521</v>
      </c>
      <c r="C2040" s="472" t="s">
        <v>136</v>
      </c>
      <c r="D2040" s="472">
        <v>617.67922490999968</v>
      </c>
    </row>
    <row r="2041" spans="1:4" x14ac:dyDescent="0.25">
      <c r="A2041" s="472" t="s">
        <v>3067</v>
      </c>
      <c r="B2041" s="472" t="s">
        <v>3521</v>
      </c>
      <c r="C2041" s="472" t="s">
        <v>3384</v>
      </c>
      <c r="D2041" s="472">
        <v>535.7189910799998</v>
      </c>
    </row>
    <row r="2042" spans="1:4" x14ac:dyDescent="0.25">
      <c r="A2042" s="472" t="s">
        <v>3067</v>
      </c>
      <c r="B2042" s="472" t="s">
        <v>3521</v>
      </c>
      <c r="C2042" s="472" t="s">
        <v>3388</v>
      </c>
      <c r="D2042" s="472">
        <v>7939.6799750100017</v>
      </c>
    </row>
    <row r="2043" spans="1:4" x14ac:dyDescent="0.25">
      <c r="A2043" s="472" t="s">
        <v>3067</v>
      </c>
      <c r="B2043" s="472" t="s">
        <v>3521</v>
      </c>
      <c r="C2043" s="472" t="s">
        <v>3391</v>
      </c>
      <c r="D2043" s="472">
        <v>2861.4703449700019</v>
      </c>
    </row>
    <row r="2044" spans="1:4" x14ac:dyDescent="0.25">
      <c r="A2044" s="472" t="s">
        <v>3067</v>
      </c>
      <c r="B2044" s="472" t="s">
        <v>3521</v>
      </c>
      <c r="C2044" s="472" t="s">
        <v>3386</v>
      </c>
      <c r="D2044" s="472">
        <v>71.34565520999999</v>
      </c>
    </row>
    <row r="2045" spans="1:4" x14ac:dyDescent="0.25">
      <c r="A2045" s="472" t="s">
        <v>3067</v>
      </c>
      <c r="B2045" s="472" t="s">
        <v>3513</v>
      </c>
      <c r="C2045" s="472" t="s">
        <v>770</v>
      </c>
      <c r="D2045" s="472">
        <v>540.11528605999968</v>
      </c>
    </row>
    <row r="2046" spans="1:4" x14ac:dyDescent="0.25">
      <c r="A2046" s="472" t="s">
        <v>3067</v>
      </c>
      <c r="B2046" s="472" t="s">
        <v>3513</v>
      </c>
      <c r="C2046" s="472" t="s">
        <v>3387</v>
      </c>
      <c r="D2046" s="472">
        <v>11.292729739999999</v>
      </c>
    </row>
    <row r="2047" spans="1:4" x14ac:dyDescent="0.25">
      <c r="A2047" s="472" t="s">
        <v>3067</v>
      </c>
      <c r="B2047" s="472" t="s">
        <v>3513</v>
      </c>
      <c r="C2047" s="472" t="s">
        <v>3389</v>
      </c>
      <c r="D2047" s="472">
        <v>189.36363893000004</v>
      </c>
    </row>
    <row r="2048" spans="1:4" x14ac:dyDescent="0.25">
      <c r="A2048" s="472" t="s">
        <v>3067</v>
      </c>
      <c r="B2048" s="472" t="s">
        <v>3513</v>
      </c>
      <c r="C2048" s="472" t="s">
        <v>3390</v>
      </c>
      <c r="D2048" s="472">
        <v>596.60070743000006</v>
      </c>
    </row>
    <row r="2049" spans="1:4" x14ac:dyDescent="0.25">
      <c r="A2049" s="472" t="s">
        <v>3067</v>
      </c>
      <c r="B2049" s="472" t="s">
        <v>3513</v>
      </c>
      <c r="C2049" s="472" t="s">
        <v>136</v>
      </c>
      <c r="D2049" s="472">
        <v>26.077166460000001</v>
      </c>
    </row>
    <row r="2050" spans="1:4" x14ac:dyDescent="0.25">
      <c r="A2050" s="472" t="s">
        <v>3067</v>
      </c>
      <c r="B2050" s="472" t="s">
        <v>3513</v>
      </c>
      <c r="C2050" s="472" t="s">
        <v>3384</v>
      </c>
      <c r="D2050" s="472">
        <v>22.182391519999999</v>
      </c>
    </row>
    <row r="2051" spans="1:4" x14ac:dyDescent="0.25">
      <c r="A2051" s="472" t="s">
        <v>3067</v>
      </c>
      <c r="B2051" s="472" t="s">
        <v>3513</v>
      </c>
      <c r="C2051" s="472" t="s">
        <v>3388</v>
      </c>
      <c r="D2051" s="472">
        <v>1138.2625614000003</v>
      </c>
    </row>
    <row r="2052" spans="1:4" x14ac:dyDescent="0.25">
      <c r="A2052" s="472" t="s">
        <v>3067</v>
      </c>
      <c r="B2052" s="472" t="s">
        <v>3513</v>
      </c>
      <c r="C2052" s="472" t="s">
        <v>3391</v>
      </c>
      <c r="D2052" s="472">
        <v>29.352541429999999</v>
      </c>
    </row>
    <row r="2053" spans="1:4" x14ac:dyDescent="0.25">
      <c r="A2053" s="472" t="s">
        <v>3068</v>
      </c>
      <c r="B2053" s="472" t="s">
        <v>3515</v>
      </c>
      <c r="C2053" s="472" t="s">
        <v>770</v>
      </c>
      <c r="D2053" s="472">
        <v>1929.9305738800003</v>
      </c>
    </row>
    <row r="2054" spans="1:4" x14ac:dyDescent="0.25">
      <c r="A2054" s="472" t="s">
        <v>3068</v>
      </c>
      <c r="B2054" s="472" t="s">
        <v>3515</v>
      </c>
      <c r="C2054" s="472" t="s">
        <v>3387</v>
      </c>
      <c r="D2054" s="472">
        <v>40.582453139999998</v>
      </c>
    </row>
    <row r="2055" spans="1:4" x14ac:dyDescent="0.25">
      <c r="A2055" s="472" t="s">
        <v>3068</v>
      </c>
      <c r="B2055" s="472" t="s">
        <v>3515</v>
      </c>
      <c r="C2055" s="472" t="s">
        <v>3385</v>
      </c>
      <c r="D2055" s="472">
        <v>737.63488965000056</v>
      </c>
    </row>
    <row r="2056" spans="1:4" x14ac:dyDescent="0.25">
      <c r="A2056" s="472" t="s">
        <v>3068</v>
      </c>
      <c r="B2056" s="472" t="s">
        <v>3515</v>
      </c>
      <c r="C2056" s="472" t="s">
        <v>3389</v>
      </c>
      <c r="D2056" s="472">
        <v>661.44141080999964</v>
      </c>
    </row>
    <row r="2057" spans="1:4" x14ac:dyDescent="0.25">
      <c r="A2057" s="472" t="s">
        <v>3068</v>
      </c>
      <c r="B2057" s="472" t="s">
        <v>3515</v>
      </c>
      <c r="C2057" s="472" t="s">
        <v>3390</v>
      </c>
      <c r="D2057" s="472">
        <v>3041.1887472999983</v>
      </c>
    </row>
    <row r="2058" spans="1:4" x14ac:dyDescent="0.25">
      <c r="A2058" s="472" t="s">
        <v>3068</v>
      </c>
      <c r="B2058" s="472" t="s">
        <v>3515</v>
      </c>
      <c r="C2058" s="472" t="s">
        <v>136</v>
      </c>
      <c r="D2058" s="472">
        <v>52.616447770000001</v>
      </c>
    </row>
    <row r="2059" spans="1:4" x14ac:dyDescent="0.25">
      <c r="A2059" s="472" t="s">
        <v>3068</v>
      </c>
      <c r="B2059" s="472" t="s">
        <v>3515</v>
      </c>
      <c r="C2059" s="472" t="s">
        <v>3384</v>
      </c>
      <c r="D2059" s="472">
        <v>18298.049308099962</v>
      </c>
    </row>
    <row r="2060" spans="1:4" x14ac:dyDescent="0.25">
      <c r="A2060" s="472" t="s">
        <v>3068</v>
      </c>
      <c r="B2060" s="472" t="s">
        <v>3515</v>
      </c>
      <c r="C2060" s="472" t="s">
        <v>3388</v>
      </c>
      <c r="D2060" s="472">
        <v>8907.898115859989</v>
      </c>
    </row>
    <row r="2061" spans="1:4" x14ac:dyDescent="0.25">
      <c r="A2061" s="472" t="s">
        <v>3068</v>
      </c>
      <c r="B2061" s="472" t="s">
        <v>3515</v>
      </c>
      <c r="C2061" s="472" t="s">
        <v>3391</v>
      </c>
      <c r="D2061" s="472">
        <v>22.4058329</v>
      </c>
    </row>
    <row r="2062" spans="1:4" x14ac:dyDescent="0.25">
      <c r="A2062" s="472" t="s">
        <v>3068</v>
      </c>
      <c r="B2062" s="472" t="s">
        <v>3515</v>
      </c>
      <c r="C2062" s="472" t="s">
        <v>3386</v>
      </c>
      <c r="D2062" s="472">
        <v>1.51955923</v>
      </c>
    </row>
    <row r="2063" spans="1:4" x14ac:dyDescent="0.25">
      <c r="A2063" s="472" t="s">
        <v>3068</v>
      </c>
      <c r="B2063" s="472" t="s">
        <v>3517</v>
      </c>
      <c r="C2063" s="472" t="s">
        <v>770</v>
      </c>
      <c r="D2063" s="472">
        <v>2041.1743817599991</v>
      </c>
    </row>
    <row r="2064" spans="1:4" x14ac:dyDescent="0.25">
      <c r="A2064" s="472" t="s">
        <v>3068</v>
      </c>
      <c r="B2064" s="472" t="s">
        <v>3517</v>
      </c>
      <c r="C2064" s="472" t="s">
        <v>3387</v>
      </c>
      <c r="D2064" s="472">
        <v>138.13371924999998</v>
      </c>
    </row>
    <row r="2065" spans="1:4" x14ac:dyDescent="0.25">
      <c r="A2065" s="472" t="s">
        <v>3068</v>
      </c>
      <c r="B2065" s="472" t="s">
        <v>3517</v>
      </c>
      <c r="C2065" s="472" t="s">
        <v>3385</v>
      </c>
      <c r="D2065" s="472">
        <v>779.67654177000054</v>
      </c>
    </row>
    <row r="2066" spans="1:4" x14ac:dyDescent="0.25">
      <c r="A2066" s="472" t="s">
        <v>3068</v>
      </c>
      <c r="B2066" s="472" t="s">
        <v>3517</v>
      </c>
      <c r="C2066" s="472" t="s">
        <v>3389</v>
      </c>
      <c r="D2066" s="472">
        <v>2172.6597289999995</v>
      </c>
    </row>
    <row r="2067" spans="1:4" x14ac:dyDescent="0.25">
      <c r="A2067" s="472" t="s">
        <v>3068</v>
      </c>
      <c r="B2067" s="472" t="s">
        <v>3517</v>
      </c>
      <c r="C2067" s="472" t="s">
        <v>3390</v>
      </c>
      <c r="D2067" s="472">
        <v>14363.116829199995</v>
      </c>
    </row>
    <row r="2068" spans="1:4" x14ac:dyDescent="0.25">
      <c r="A2068" s="472" t="s">
        <v>3068</v>
      </c>
      <c r="B2068" s="472" t="s">
        <v>3517</v>
      </c>
      <c r="C2068" s="472" t="s">
        <v>136</v>
      </c>
      <c r="D2068" s="472">
        <v>174.38973069999997</v>
      </c>
    </row>
    <row r="2069" spans="1:4" x14ac:dyDescent="0.25">
      <c r="A2069" s="472" t="s">
        <v>3068</v>
      </c>
      <c r="B2069" s="472" t="s">
        <v>3517</v>
      </c>
      <c r="C2069" s="472" t="s">
        <v>3384</v>
      </c>
      <c r="D2069" s="472">
        <v>16952.593371620027</v>
      </c>
    </row>
    <row r="2070" spans="1:4" x14ac:dyDescent="0.25">
      <c r="A2070" s="472" t="s">
        <v>3068</v>
      </c>
      <c r="B2070" s="472" t="s">
        <v>3517</v>
      </c>
      <c r="C2070" s="472" t="s">
        <v>3388</v>
      </c>
      <c r="D2070" s="472">
        <v>12376.131537660014</v>
      </c>
    </row>
    <row r="2071" spans="1:4" x14ac:dyDescent="0.25">
      <c r="A2071" s="472" t="s">
        <v>3068</v>
      </c>
      <c r="B2071" s="472" t="s">
        <v>3517</v>
      </c>
      <c r="C2071" s="472" t="s">
        <v>3391</v>
      </c>
      <c r="D2071" s="472">
        <v>302.45779528000008</v>
      </c>
    </row>
    <row r="2072" spans="1:4" x14ac:dyDescent="0.25">
      <c r="A2072" s="472" t="s">
        <v>3068</v>
      </c>
      <c r="B2072" s="472" t="s">
        <v>3517</v>
      </c>
      <c r="C2072" s="472" t="s">
        <v>3386</v>
      </c>
      <c r="D2072" s="472">
        <v>216.55818173</v>
      </c>
    </row>
    <row r="2073" spans="1:4" x14ac:dyDescent="0.25">
      <c r="A2073" s="472" t="s">
        <v>3068</v>
      </c>
      <c r="B2073" s="472" t="s">
        <v>3519</v>
      </c>
      <c r="C2073" s="472" t="s">
        <v>770</v>
      </c>
      <c r="D2073" s="472">
        <v>3345.1283946199992</v>
      </c>
    </row>
    <row r="2074" spans="1:4" x14ac:dyDescent="0.25">
      <c r="A2074" s="472" t="s">
        <v>3068</v>
      </c>
      <c r="B2074" s="472" t="s">
        <v>3519</v>
      </c>
      <c r="C2074" s="472" t="s">
        <v>3387</v>
      </c>
      <c r="D2074" s="472">
        <v>185.07908692000001</v>
      </c>
    </row>
    <row r="2075" spans="1:4" x14ac:dyDescent="0.25">
      <c r="A2075" s="472" t="s">
        <v>3068</v>
      </c>
      <c r="B2075" s="472" t="s">
        <v>3519</v>
      </c>
      <c r="C2075" s="472" t="s">
        <v>3385</v>
      </c>
      <c r="D2075" s="472">
        <v>2437.8367150900031</v>
      </c>
    </row>
    <row r="2076" spans="1:4" x14ac:dyDescent="0.25">
      <c r="A2076" s="472" t="s">
        <v>3068</v>
      </c>
      <c r="B2076" s="472" t="s">
        <v>3519</v>
      </c>
      <c r="C2076" s="472" t="s">
        <v>3389</v>
      </c>
      <c r="D2076" s="472">
        <v>933.52362726999991</v>
      </c>
    </row>
    <row r="2077" spans="1:4" x14ac:dyDescent="0.25">
      <c r="A2077" s="472" t="s">
        <v>3068</v>
      </c>
      <c r="B2077" s="472" t="s">
        <v>3519</v>
      </c>
      <c r="C2077" s="472" t="s">
        <v>3390</v>
      </c>
      <c r="D2077" s="472">
        <v>9392.0239390899915</v>
      </c>
    </row>
    <row r="2078" spans="1:4" x14ac:dyDescent="0.25">
      <c r="A2078" s="472" t="s">
        <v>3068</v>
      </c>
      <c r="B2078" s="472" t="s">
        <v>3519</v>
      </c>
      <c r="C2078" s="472" t="s">
        <v>136</v>
      </c>
      <c r="D2078" s="472">
        <v>1391.6205832500002</v>
      </c>
    </row>
    <row r="2079" spans="1:4" x14ac:dyDescent="0.25">
      <c r="A2079" s="472" t="s">
        <v>3068</v>
      </c>
      <c r="B2079" s="472" t="s">
        <v>3519</v>
      </c>
      <c r="C2079" s="472" t="s">
        <v>3384</v>
      </c>
      <c r="D2079" s="472">
        <v>49349.163679730387</v>
      </c>
    </row>
    <row r="2080" spans="1:4" x14ac:dyDescent="0.25">
      <c r="A2080" s="472" t="s">
        <v>3068</v>
      </c>
      <c r="B2080" s="472" t="s">
        <v>3519</v>
      </c>
      <c r="C2080" s="472" t="s">
        <v>3388</v>
      </c>
      <c r="D2080" s="472">
        <v>22090.21248982002</v>
      </c>
    </row>
    <row r="2081" spans="1:4" x14ac:dyDescent="0.25">
      <c r="A2081" s="472" t="s">
        <v>3068</v>
      </c>
      <c r="B2081" s="472" t="s">
        <v>3519</v>
      </c>
      <c r="C2081" s="472" t="s">
        <v>3391</v>
      </c>
      <c r="D2081" s="472">
        <v>41.075557109999998</v>
      </c>
    </row>
    <row r="2082" spans="1:4" x14ac:dyDescent="0.25">
      <c r="A2082" s="472" t="s">
        <v>3068</v>
      </c>
      <c r="B2082" s="472" t="s">
        <v>3519</v>
      </c>
      <c r="C2082" s="472" t="s">
        <v>3386</v>
      </c>
      <c r="D2082" s="472">
        <v>459.01815535999998</v>
      </c>
    </row>
    <row r="2083" spans="1:4" x14ac:dyDescent="0.25">
      <c r="A2083" s="472" t="s">
        <v>3068</v>
      </c>
      <c r="B2083" s="472" t="s">
        <v>3521</v>
      </c>
      <c r="C2083" s="472" t="s">
        <v>770</v>
      </c>
      <c r="D2083" s="472">
        <v>44327.234405380172</v>
      </c>
    </row>
    <row r="2084" spans="1:4" x14ac:dyDescent="0.25">
      <c r="A2084" s="472" t="s">
        <v>3068</v>
      </c>
      <c r="B2084" s="472" t="s">
        <v>3521</v>
      </c>
      <c r="C2084" s="472" t="s">
        <v>3387</v>
      </c>
      <c r="D2084" s="472">
        <v>9424.0081049599921</v>
      </c>
    </row>
    <row r="2085" spans="1:4" x14ac:dyDescent="0.25">
      <c r="A2085" s="472" t="s">
        <v>3068</v>
      </c>
      <c r="B2085" s="472" t="s">
        <v>3521</v>
      </c>
      <c r="C2085" s="472" t="s">
        <v>3385</v>
      </c>
      <c r="D2085" s="472">
        <v>24923.576249289861</v>
      </c>
    </row>
    <row r="2086" spans="1:4" x14ac:dyDescent="0.25">
      <c r="A2086" s="472" t="s">
        <v>3068</v>
      </c>
      <c r="B2086" s="472" t="s">
        <v>3521</v>
      </c>
      <c r="C2086" s="472" t="s">
        <v>3389</v>
      </c>
      <c r="D2086" s="472">
        <v>12338.261229130017</v>
      </c>
    </row>
    <row r="2087" spans="1:4" x14ac:dyDescent="0.25">
      <c r="A2087" s="472" t="s">
        <v>3068</v>
      </c>
      <c r="B2087" s="472" t="s">
        <v>3521</v>
      </c>
      <c r="C2087" s="472" t="s">
        <v>3390</v>
      </c>
      <c r="D2087" s="472">
        <v>71374.001346840159</v>
      </c>
    </row>
    <row r="2088" spans="1:4" x14ac:dyDescent="0.25">
      <c r="A2088" s="472" t="s">
        <v>3068</v>
      </c>
      <c r="B2088" s="472" t="s">
        <v>3521</v>
      </c>
      <c r="C2088" s="472" t="s">
        <v>136</v>
      </c>
      <c r="D2088" s="472">
        <v>5571.8360573699983</v>
      </c>
    </row>
    <row r="2089" spans="1:4" x14ac:dyDescent="0.25">
      <c r="A2089" s="472" t="s">
        <v>3068</v>
      </c>
      <c r="B2089" s="472" t="s">
        <v>3521</v>
      </c>
      <c r="C2089" s="472" t="s">
        <v>3384</v>
      </c>
      <c r="D2089" s="472">
        <v>343505.31919598149</v>
      </c>
    </row>
    <row r="2090" spans="1:4" x14ac:dyDescent="0.25">
      <c r="A2090" s="472" t="s">
        <v>3068</v>
      </c>
      <c r="B2090" s="472" t="s">
        <v>3521</v>
      </c>
      <c r="C2090" s="472" t="s">
        <v>3388</v>
      </c>
      <c r="D2090" s="472">
        <v>74657.341915619851</v>
      </c>
    </row>
    <row r="2091" spans="1:4" x14ac:dyDescent="0.25">
      <c r="A2091" s="472" t="s">
        <v>3068</v>
      </c>
      <c r="B2091" s="472" t="s">
        <v>3521</v>
      </c>
      <c r="C2091" s="472" t="s">
        <v>3391</v>
      </c>
      <c r="D2091" s="472">
        <v>4691.7198550500025</v>
      </c>
    </row>
    <row r="2092" spans="1:4" x14ac:dyDescent="0.25">
      <c r="A2092" s="472" t="s">
        <v>3068</v>
      </c>
      <c r="B2092" s="472" t="s">
        <v>3521</v>
      </c>
      <c r="C2092" s="472" t="s">
        <v>3386</v>
      </c>
      <c r="D2092" s="472">
        <v>2019.4789213899999</v>
      </c>
    </row>
    <row r="2093" spans="1:4" x14ac:dyDescent="0.25">
      <c r="A2093" s="472" t="s">
        <v>3068</v>
      </c>
      <c r="B2093" s="472" t="s">
        <v>3513</v>
      </c>
      <c r="C2093" s="472" t="s">
        <v>770</v>
      </c>
      <c r="D2093" s="472">
        <v>1311.0303613300005</v>
      </c>
    </row>
    <row r="2094" spans="1:4" x14ac:dyDescent="0.25">
      <c r="A2094" s="472" t="s">
        <v>3068</v>
      </c>
      <c r="B2094" s="472" t="s">
        <v>3513</v>
      </c>
      <c r="C2094" s="472" t="s">
        <v>3387</v>
      </c>
      <c r="D2094" s="472">
        <v>241.47791137000002</v>
      </c>
    </row>
    <row r="2095" spans="1:4" x14ac:dyDescent="0.25">
      <c r="A2095" s="472" t="s">
        <v>3068</v>
      </c>
      <c r="B2095" s="472" t="s">
        <v>3513</v>
      </c>
      <c r="C2095" s="472" t="s">
        <v>3385</v>
      </c>
      <c r="D2095" s="472">
        <v>1292.1128733500004</v>
      </c>
    </row>
    <row r="2096" spans="1:4" x14ac:dyDescent="0.25">
      <c r="A2096" s="472" t="s">
        <v>3068</v>
      </c>
      <c r="B2096" s="472" t="s">
        <v>3513</v>
      </c>
      <c r="C2096" s="472" t="s">
        <v>3389</v>
      </c>
      <c r="D2096" s="472">
        <v>1522.4023657099999</v>
      </c>
    </row>
    <row r="2097" spans="1:4" x14ac:dyDescent="0.25">
      <c r="A2097" s="472" t="s">
        <v>3068</v>
      </c>
      <c r="B2097" s="472" t="s">
        <v>3513</v>
      </c>
      <c r="C2097" s="472" t="s">
        <v>3390</v>
      </c>
      <c r="D2097" s="472">
        <v>4824.1709743299962</v>
      </c>
    </row>
    <row r="2098" spans="1:4" x14ac:dyDescent="0.25">
      <c r="A2098" s="472" t="s">
        <v>3068</v>
      </c>
      <c r="B2098" s="472" t="s">
        <v>3513</v>
      </c>
      <c r="C2098" s="472" t="s">
        <v>136</v>
      </c>
      <c r="D2098" s="472">
        <v>555.90333523999982</v>
      </c>
    </row>
    <row r="2099" spans="1:4" x14ac:dyDescent="0.25">
      <c r="A2099" s="472" t="s">
        <v>3068</v>
      </c>
      <c r="B2099" s="472" t="s">
        <v>3513</v>
      </c>
      <c r="C2099" s="472" t="s">
        <v>3384</v>
      </c>
      <c r="D2099" s="472">
        <v>29015.159571540175</v>
      </c>
    </row>
    <row r="2100" spans="1:4" x14ac:dyDescent="0.25">
      <c r="A2100" s="472" t="s">
        <v>3068</v>
      </c>
      <c r="B2100" s="472" t="s">
        <v>3513</v>
      </c>
      <c r="C2100" s="472" t="s">
        <v>3388</v>
      </c>
      <c r="D2100" s="472">
        <v>10378.296812149989</v>
      </c>
    </row>
    <row r="2101" spans="1:4" x14ac:dyDescent="0.25">
      <c r="A2101" s="472" t="s">
        <v>3068</v>
      </c>
      <c r="B2101" s="472" t="s">
        <v>3513</v>
      </c>
      <c r="C2101" s="472" t="s">
        <v>3391</v>
      </c>
      <c r="D2101" s="472">
        <v>114.45314225</v>
      </c>
    </row>
    <row r="2102" spans="1:4" x14ac:dyDescent="0.25">
      <c r="A2102" s="472" t="s">
        <v>3068</v>
      </c>
      <c r="B2102" s="472" t="s">
        <v>3513</v>
      </c>
      <c r="C2102" s="472" t="s">
        <v>3386</v>
      </c>
      <c r="D2102" s="472">
        <v>63.804388689999996</v>
      </c>
    </row>
    <row r="2103" spans="1:4" x14ac:dyDescent="0.25">
      <c r="A2103" s="472" t="s">
        <v>3069</v>
      </c>
      <c r="B2103" s="472" t="s">
        <v>3515</v>
      </c>
      <c r="C2103" s="472" t="s">
        <v>3387</v>
      </c>
      <c r="D2103" s="472">
        <v>20.951814819999999</v>
      </c>
    </row>
    <row r="2104" spans="1:4" x14ac:dyDescent="0.25">
      <c r="A2104" s="472" t="s">
        <v>3069</v>
      </c>
      <c r="B2104" s="472" t="s">
        <v>3517</v>
      </c>
      <c r="C2104" s="472" t="s">
        <v>3391</v>
      </c>
      <c r="D2104" s="472">
        <v>2.3219568599999998</v>
      </c>
    </row>
    <row r="2105" spans="1:4" x14ac:dyDescent="0.25">
      <c r="A2105" s="472" t="s">
        <v>3069</v>
      </c>
      <c r="B2105" s="472" t="s">
        <v>3519</v>
      </c>
      <c r="C2105" s="472" t="s">
        <v>770</v>
      </c>
      <c r="D2105" s="472">
        <v>5.2857369099999998</v>
      </c>
    </row>
    <row r="2106" spans="1:4" x14ac:dyDescent="0.25">
      <c r="A2106" s="472" t="s">
        <v>3069</v>
      </c>
      <c r="B2106" s="472" t="s">
        <v>3519</v>
      </c>
      <c r="C2106" s="472" t="s">
        <v>3387</v>
      </c>
      <c r="D2106" s="472">
        <v>62.572695530000004</v>
      </c>
    </row>
    <row r="2107" spans="1:4" x14ac:dyDescent="0.25">
      <c r="A2107" s="472" t="s">
        <v>3069</v>
      </c>
      <c r="B2107" s="472" t="s">
        <v>3519</v>
      </c>
      <c r="C2107" s="472" t="s">
        <v>3389</v>
      </c>
      <c r="D2107" s="472">
        <v>5.6773538500000003</v>
      </c>
    </row>
    <row r="2108" spans="1:4" x14ac:dyDescent="0.25">
      <c r="A2108" s="472" t="s">
        <v>3069</v>
      </c>
      <c r="B2108" s="472" t="s">
        <v>3519</v>
      </c>
      <c r="C2108" s="472" t="s">
        <v>3390</v>
      </c>
      <c r="D2108" s="472">
        <v>253.95811569000003</v>
      </c>
    </row>
    <row r="2109" spans="1:4" x14ac:dyDescent="0.25">
      <c r="A2109" s="472" t="s">
        <v>3069</v>
      </c>
      <c r="B2109" s="472" t="s">
        <v>3519</v>
      </c>
      <c r="C2109" s="472" t="s">
        <v>3384</v>
      </c>
      <c r="D2109" s="472">
        <v>6.9600217199999994</v>
      </c>
    </row>
    <row r="2110" spans="1:4" x14ac:dyDescent="0.25">
      <c r="A2110" s="472" t="s">
        <v>3069</v>
      </c>
      <c r="B2110" s="472" t="s">
        <v>3519</v>
      </c>
      <c r="C2110" s="472" t="s">
        <v>3388</v>
      </c>
      <c r="D2110" s="472">
        <v>64.784268719999972</v>
      </c>
    </row>
    <row r="2111" spans="1:4" x14ac:dyDescent="0.25">
      <c r="A2111" s="472" t="s">
        <v>3069</v>
      </c>
      <c r="B2111" s="472" t="s">
        <v>3519</v>
      </c>
      <c r="C2111" s="472" t="s">
        <v>3391</v>
      </c>
      <c r="D2111" s="472">
        <v>14.88638379</v>
      </c>
    </row>
    <row r="2112" spans="1:4" x14ac:dyDescent="0.25">
      <c r="A2112" s="472" t="s">
        <v>3069</v>
      </c>
      <c r="B2112" s="472" t="s">
        <v>3521</v>
      </c>
      <c r="C2112" s="472" t="s">
        <v>770</v>
      </c>
      <c r="D2112" s="472">
        <v>173.01252548999994</v>
      </c>
    </row>
    <row r="2113" spans="1:4" x14ac:dyDescent="0.25">
      <c r="A2113" s="472" t="s">
        <v>3069</v>
      </c>
      <c r="B2113" s="472" t="s">
        <v>3521</v>
      </c>
      <c r="C2113" s="472" t="s">
        <v>3387</v>
      </c>
      <c r="D2113" s="472">
        <v>870.43637887999989</v>
      </c>
    </row>
    <row r="2114" spans="1:4" x14ac:dyDescent="0.25">
      <c r="A2114" s="472" t="s">
        <v>3069</v>
      </c>
      <c r="B2114" s="472" t="s">
        <v>3521</v>
      </c>
      <c r="C2114" s="472" t="s">
        <v>3385</v>
      </c>
      <c r="D2114" s="472">
        <v>3.2900653000000002</v>
      </c>
    </row>
    <row r="2115" spans="1:4" x14ac:dyDescent="0.25">
      <c r="A2115" s="472" t="s">
        <v>3069</v>
      </c>
      <c r="B2115" s="472" t="s">
        <v>3521</v>
      </c>
      <c r="C2115" s="472" t="s">
        <v>3389</v>
      </c>
      <c r="D2115" s="472">
        <v>63.770813969999992</v>
      </c>
    </row>
    <row r="2116" spans="1:4" x14ac:dyDescent="0.25">
      <c r="A2116" s="472" t="s">
        <v>3069</v>
      </c>
      <c r="B2116" s="472" t="s">
        <v>3521</v>
      </c>
      <c r="C2116" s="472" t="s">
        <v>3390</v>
      </c>
      <c r="D2116" s="472">
        <v>410.65975738000009</v>
      </c>
    </row>
    <row r="2117" spans="1:4" x14ac:dyDescent="0.25">
      <c r="A2117" s="472" t="s">
        <v>3069</v>
      </c>
      <c r="B2117" s="472" t="s">
        <v>3521</v>
      </c>
      <c r="C2117" s="472" t="s">
        <v>136</v>
      </c>
      <c r="D2117" s="472">
        <v>1.61809863</v>
      </c>
    </row>
    <row r="2118" spans="1:4" x14ac:dyDescent="0.25">
      <c r="A2118" s="472" t="s">
        <v>3069</v>
      </c>
      <c r="B2118" s="472" t="s">
        <v>3521</v>
      </c>
      <c r="C2118" s="472" t="s">
        <v>3384</v>
      </c>
      <c r="D2118" s="472">
        <v>125.07057359000007</v>
      </c>
    </row>
    <row r="2119" spans="1:4" x14ac:dyDescent="0.25">
      <c r="A2119" s="472" t="s">
        <v>3069</v>
      </c>
      <c r="B2119" s="472" t="s">
        <v>3521</v>
      </c>
      <c r="C2119" s="472" t="s">
        <v>3388</v>
      </c>
      <c r="D2119" s="472">
        <v>514.58467980000023</v>
      </c>
    </row>
    <row r="2120" spans="1:4" x14ac:dyDescent="0.25">
      <c r="A2120" s="472" t="s">
        <v>3069</v>
      </c>
      <c r="B2120" s="472" t="s">
        <v>3521</v>
      </c>
      <c r="C2120" s="472" t="s">
        <v>3391</v>
      </c>
      <c r="D2120" s="472">
        <v>561.7730115999999</v>
      </c>
    </row>
    <row r="2121" spans="1:4" x14ac:dyDescent="0.25">
      <c r="A2121" s="472" t="s">
        <v>3069</v>
      </c>
      <c r="B2121" s="472" t="s">
        <v>3521</v>
      </c>
      <c r="C2121" s="472" t="s">
        <v>3386</v>
      </c>
      <c r="D2121" s="472">
        <v>31.182387430000002</v>
      </c>
    </row>
    <row r="2122" spans="1:4" x14ac:dyDescent="0.25">
      <c r="A2122" s="472" t="s">
        <v>3070</v>
      </c>
      <c r="B2122" s="472" t="s">
        <v>3515</v>
      </c>
      <c r="C2122" s="472" t="s">
        <v>3386</v>
      </c>
      <c r="D2122" s="472">
        <v>1969.8188341000005</v>
      </c>
    </row>
    <row r="2123" spans="1:4" x14ac:dyDescent="0.25">
      <c r="A2123" s="472" t="s">
        <v>3070</v>
      </c>
      <c r="B2123" s="472" t="s">
        <v>3517</v>
      </c>
      <c r="C2123" s="472" t="s">
        <v>3386</v>
      </c>
      <c r="D2123" s="472">
        <v>2675.2309477999984</v>
      </c>
    </row>
    <row r="2124" spans="1:4" x14ac:dyDescent="0.25">
      <c r="A2124" s="472" t="s">
        <v>3070</v>
      </c>
      <c r="B2124" s="472" t="s">
        <v>3519</v>
      </c>
      <c r="C2124" s="472" t="s">
        <v>3387</v>
      </c>
      <c r="D2124" s="472">
        <v>19.65841343</v>
      </c>
    </row>
    <row r="2125" spans="1:4" x14ac:dyDescent="0.25">
      <c r="A2125" s="472" t="s">
        <v>3070</v>
      </c>
      <c r="B2125" s="472" t="s">
        <v>3519</v>
      </c>
      <c r="C2125" s="472" t="s">
        <v>3390</v>
      </c>
      <c r="D2125" s="472">
        <v>1.6866591299999998</v>
      </c>
    </row>
    <row r="2126" spans="1:4" x14ac:dyDescent="0.25">
      <c r="A2126" s="472" t="s">
        <v>3070</v>
      </c>
      <c r="B2126" s="472" t="s">
        <v>3519</v>
      </c>
      <c r="C2126" s="472" t="s">
        <v>3391</v>
      </c>
      <c r="D2126" s="472">
        <v>47.790666089999995</v>
      </c>
    </row>
    <row r="2127" spans="1:4" x14ac:dyDescent="0.25">
      <c r="A2127" s="472" t="s">
        <v>3070</v>
      </c>
      <c r="B2127" s="472" t="s">
        <v>3519</v>
      </c>
      <c r="C2127" s="472" t="s">
        <v>3386</v>
      </c>
      <c r="D2127" s="472">
        <v>6288.9135093800005</v>
      </c>
    </row>
    <row r="2128" spans="1:4" x14ac:dyDescent="0.25">
      <c r="A2128" s="472" t="s">
        <v>3070</v>
      </c>
      <c r="B2128" s="472" t="s">
        <v>3521</v>
      </c>
      <c r="C2128" s="472" t="s">
        <v>770</v>
      </c>
      <c r="D2128" s="472">
        <v>2.2281125700000008</v>
      </c>
    </row>
    <row r="2129" spans="1:4" x14ac:dyDescent="0.25">
      <c r="A2129" s="472" t="s">
        <v>3070</v>
      </c>
      <c r="B2129" s="472" t="s">
        <v>3521</v>
      </c>
      <c r="C2129" s="472" t="s">
        <v>3387</v>
      </c>
      <c r="D2129" s="472">
        <v>1670.9936585300022</v>
      </c>
    </row>
    <row r="2130" spans="1:4" x14ac:dyDescent="0.25">
      <c r="A2130" s="472" t="s">
        <v>3070</v>
      </c>
      <c r="B2130" s="472" t="s">
        <v>3521</v>
      </c>
      <c r="C2130" s="472" t="s">
        <v>3385</v>
      </c>
      <c r="D2130" s="472">
        <v>62.793050260000022</v>
      </c>
    </row>
    <row r="2131" spans="1:4" x14ac:dyDescent="0.25">
      <c r="A2131" s="472" t="s">
        <v>3070</v>
      </c>
      <c r="B2131" s="472" t="s">
        <v>3521</v>
      </c>
      <c r="C2131" s="472" t="s">
        <v>3389</v>
      </c>
      <c r="D2131" s="472">
        <v>15.826332650000001</v>
      </c>
    </row>
    <row r="2132" spans="1:4" x14ac:dyDescent="0.25">
      <c r="A2132" s="472" t="s">
        <v>3070</v>
      </c>
      <c r="B2132" s="472" t="s">
        <v>3521</v>
      </c>
      <c r="C2132" s="472" t="s">
        <v>3390</v>
      </c>
      <c r="D2132" s="472">
        <v>246.88898589000001</v>
      </c>
    </row>
    <row r="2133" spans="1:4" x14ac:dyDescent="0.25">
      <c r="A2133" s="472" t="s">
        <v>3070</v>
      </c>
      <c r="B2133" s="472" t="s">
        <v>3521</v>
      </c>
      <c r="C2133" s="472" t="s">
        <v>136</v>
      </c>
      <c r="D2133" s="472">
        <v>0.21011389000000003</v>
      </c>
    </row>
    <row r="2134" spans="1:4" x14ac:dyDescent="0.25">
      <c r="A2134" s="472" t="s">
        <v>3070</v>
      </c>
      <c r="B2134" s="472" t="s">
        <v>3521</v>
      </c>
      <c r="C2134" s="472" t="s">
        <v>3384</v>
      </c>
      <c r="D2134" s="472">
        <v>1768.3332901599952</v>
      </c>
    </row>
    <row r="2135" spans="1:4" x14ac:dyDescent="0.25">
      <c r="A2135" s="472" t="s">
        <v>3070</v>
      </c>
      <c r="B2135" s="472" t="s">
        <v>3521</v>
      </c>
      <c r="C2135" s="472" t="s">
        <v>3388</v>
      </c>
      <c r="D2135" s="472">
        <v>75.996707010000009</v>
      </c>
    </row>
    <row r="2136" spans="1:4" x14ac:dyDescent="0.25">
      <c r="A2136" s="472" t="s">
        <v>3070</v>
      </c>
      <c r="B2136" s="472" t="s">
        <v>3521</v>
      </c>
      <c r="C2136" s="472" t="s">
        <v>3391</v>
      </c>
      <c r="D2136" s="472">
        <v>2420.2130512600011</v>
      </c>
    </row>
    <row r="2137" spans="1:4" x14ac:dyDescent="0.25">
      <c r="A2137" s="472" t="s">
        <v>3070</v>
      </c>
      <c r="B2137" s="472" t="s">
        <v>3521</v>
      </c>
      <c r="C2137" s="472" t="s">
        <v>3386</v>
      </c>
      <c r="D2137" s="472">
        <v>48167.491656229831</v>
      </c>
    </row>
    <row r="2138" spans="1:4" x14ac:dyDescent="0.25">
      <c r="A2138" s="472" t="s">
        <v>3070</v>
      </c>
      <c r="B2138" s="472" t="s">
        <v>3513</v>
      </c>
      <c r="C2138" s="472" t="s">
        <v>3386</v>
      </c>
      <c r="D2138" s="472">
        <v>3174.5595248500003</v>
      </c>
    </row>
    <row r="2139" spans="1:4" x14ac:dyDescent="0.25">
      <c r="A2139" s="472" t="s">
        <v>3065</v>
      </c>
      <c r="B2139" s="472" t="s">
        <v>3524</v>
      </c>
      <c r="C2139" s="472" t="s">
        <v>770</v>
      </c>
      <c r="D2139" s="472">
        <v>0.48430001</v>
      </c>
    </row>
    <row r="2140" spans="1:4" x14ac:dyDescent="0.25">
      <c r="A2140" s="472" t="s">
        <v>3065</v>
      </c>
      <c r="B2140" s="472" t="s">
        <v>3526</v>
      </c>
      <c r="C2140" s="472" t="s">
        <v>770</v>
      </c>
      <c r="D2140" s="472">
        <v>0.71246536000000005</v>
      </c>
    </row>
    <row r="2141" spans="1:4" x14ac:dyDescent="0.25">
      <c r="A2141" s="472" t="s">
        <v>3065</v>
      </c>
      <c r="B2141" s="472" t="s">
        <v>3528</v>
      </c>
      <c r="C2141" s="472" t="s">
        <v>770</v>
      </c>
      <c r="D2141" s="472">
        <v>2.6694783599999998</v>
      </c>
    </row>
    <row r="2142" spans="1:4" x14ac:dyDescent="0.25">
      <c r="A2142" s="472" t="s">
        <v>3065</v>
      </c>
      <c r="B2142" s="472" t="s">
        <v>3530</v>
      </c>
      <c r="C2142" s="472" t="s">
        <v>770</v>
      </c>
      <c r="D2142" s="472">
        <v>58.751009999999987</v>
      </c>
    </row>
    <row r="2143" spans="1:4" x14ac:dyDescent="0.25">
      <c r="A2143" s="472" t="s">
        <v>3065</v>
      </c>
      <c r="B2143" s="472" t="s">
        <v>3532</v>
      </c>
      <c r="C2143" s="472" t="s">
        <v>770</v>
      </c>
      <c r="D2143" s="472">
        <v>54.692842469999995</v>
      </c>
    </row>
    <row r="2144" spans="1:4" x14ac:dyDescent="0.25">
      <c r="A2144" s="472" t="s">
        <v>3065</v>
      </c>
      <c r="B2144" s="472" t="s">
        <v>3524</v>
      </c>
      <c r="C2144" s="472" t="s">
        <v>3387</v>
      </c>
      <c r="D2144" s="472">
        <v>0.28114994000000004</v>
      </c>
    </row>
    <row r="2145" spans="1:4" x14ac:dyDescent="0.25">
      <c r="A2145" s="472" t="s">
        <v>3065</v>
      </c>
      <c r="B2145" s="472" t="s">
        <v>3526</v>
      </c>
      <c r="C2145" s="472" t="s">
        <v>3387</v>
      </c>
      <c r="D2145" s="472">
        <v>1.1021627900000002</v>
      </c>
    </row>
    <row r="2146" spans="1:4" x14ac:dyDescent="0.25">
      <c r="A2146" s="472" t="s">
        <v>3065</v>
      </c>
      <c r="B2146" s="472" t="s">
        <v>3528</v>
      </c>
      <c r="C2146" s="472" t="s">
        <v>3387</v>
      </c>
      <c r="D2146" s="472">
        <v>0.91785428999999996</v>
      </c>
    </row>
    <row r="2147" spans="1:4" x14ac:dyDescent="0.25">
      <c r="A2147" s="472" t="s">
        <v>3065</v>
      </c>
      <c r="B2147" s="472" t="s">
        <v>3530</v>
      </c>
      <c r="C2147" s="472" t="s">
        <v>3387</v>
      </c>
      <c r="D2147" s="472">
        <v>40.193126499999998</v>
      </c>
    </row>
    <row r="2148" spans="1:4" x14ac:dyDescent="0.25">
      <c r="A2148" s="472" t="s">
        <v>3065</v>
      </c>
      <c r="B2148" s="472" t="s">
        <v>3532</v>
      </c>
      <c r="C2148" s="472" t="s">
        <v>3387</v>
      </c>
      <c r="D2148" s="472">
        <v>657.38636848999977</v>
      </c>
    </row>
    <row r="2149" spans="1:4" x14ac:dyDescent="0.25">
      <c r="A2149" s="472" t="s">
        <v>3065</v>
      </c>
      <c r="B2149" s="472" t="s">
        <v>3524</v>
      </c>
      <c r="C2149" s="472" t="s">
        <v>3385</v>
      </c>
      <c r="D2149" s="472">
        <v>0.96290766999999999</v>
      </c>
    </row>
    <row r="2150" spans="1:4" x14ac:dyDescent="0.25">
      <c r="A2150" s="472" t="s">
        <v>3065</v>
      </c>
      <c r="B2150" s="472" t="s">
        <v>3526</v>
      </c>
      <c r="C2150" s="472" t="s">
        <v>3385</v>
      </c>
      <c r="D2150" s="472">
        <v>3.5128910499999995</v>
      </c>
    </row>
    <row r="2151" spans="1:4" x14ac:dyDescent="0.25">
      <c r="A2151" s="472" t="s">
        <v>3065</v>
      </c>
      <c r="B2151" s="472" t="s">
        <v>3528</v>
      </c>
      <c r="C2151" s="472" t="s">
        <v>3385</v>
      </c>
      <c r="D2151" s="472">
        <v>1.1547204200000001</v>
      </c>
    </row>
    <row r="2152" spans="1:4" x14ac:dyDescent="0.25">
      <c r="A2152" s="472" t="s">
        <v>3065</v>
      </c>
      <c r="B2152" s="472" t="s">
        <v>3530</v>
      </c>
      <c r="C2152" s="472" t="s">
        <v>3385</v>
      </c>
      <c r="D2152" s="472">
        <v>32.594940939999994</v>
      </c>
    </row>
    <row r="2153" spans="1:4" x14ac:dyDescent="0.25">
      <c r="A2153" s="472" t="s">
        <v>3065</v>
      </c>
      <c r="B2153" s="472" t="s">
        <v>3532</v>
      </c>
      <c r="C2153" s="472" t="s">
        <v>3385</v>
      </c>
      <c r="D2153" s="472">
        <v>115.81912390999997</v>
      </c>
    </row>
    <row r="2154" spans="1:4" x14ac:dyDescent="0.25">
      <c r="A2154" s="472" t="s">
        <v>3065</v>
      </c>
      <c r="B2154" s="472" t="s">
        <v>3524</v>
      </c>
      <c r="C2154" s="472" t="s">
        <v>3389</v>
      </c>
      <c r="D2154" s="472">
        <v>0.69525268000000007</v>
      </c>
    </row>
    <row r="2155" spans="1:4" x14ac:dyDescent="0.25">
      <c r="A2155" s="472" t="s">
        <v>3065</v>
      </c>
      <c r="B2155" s="472" t="s">
        <v>3526</v>
      </c>
      <c r="C2155" s="472" t="s">
        <v>3389</v>
      </c>
      <c r="D2155" s="472">
        <v>806.04386269999975</v>
      </c>
    </row>
    <row r="2156" spans="1:4" x14ac:dyDescent="0.25">
      <c r="A2156" s="472" t="s">
        <v>3065</v>
      </c>
      <c r="B2156" s="472" t="s">
        <v>3532</v>
      </c>
      <c r="C2156" s="472" t="s">
        <v>3389</v>
      </c>
      <c r="D2156" s="472">
        <v>2299.39079373</v>
      </c>
    </row>
    <row r="2157" spans="1:4" x14ac:dyDescent="0.25">
      <c r="A2157" s="472" t="s">
        <v>3065</v>
      </c>
      <c r="B2157" s="472" t="s">
        <v>3524</v>
      </c>
      <c r="C2157" s="472" t="s">
        <v>3390</v>
      </c>
      <c r="D2157" s="472">
        <v>3.3199012000000008</v>
      </c>
    </row>
    <row r="2158" spans="1:4" x14ac:dyDescent="0.25">
      <c r="A2158" s="472" t="s">
        <v>3065</v>
      </c>
      <c r="B2158" s="472" t="s">
        <v>3526</v>
      </c>
      <c r="C2158" s="472" t="s">
        <v>3390</v>
      </c>
      <c r="D2158" s="472">
        <v>47.046717259999994</v>
      </c>
    </row>
    <row r="2159" spans="1:4" x14ac:dyDescent="0.25">
      <c r="A2159" s="472" t="s">
        <v>3065</v>
      </c>
      <c r="B2159" s="472" t="s">
        <v>3528</v>
      </c>
      <c r="C2159" s="472" t="s">
        <v>3390</v>
      </c>
      <c r="D2159" s="472">
        <v>0.56594299999999997</v>
      </c>
    </row>
    <row r="2160" spans="1:4" x14ac:dyDescent="0.25">
      <c r="A2160" s="472" t="s">
        <v>3065</v>
      </c>
      <c r="B2160" s="472" t="s">
        <v>3530</v>
      </c>
      <c r="C2160" s="472" t="s">
        <v>3390</v>
      </c>
      <c r="D2160" s="472">
        <v>10.063206710000003</v>
      </c>
    </row>
    <row r="2161" spans="1:4" x14ac:dyDescent="0.25">
      <c r="A2161" s="472" t="s">
        <v>3065</v>
      </c>
      <c r="B2161" s="472" t="s">
        <v>3532</v>
      </c>
      <c r="C2161" s="472" t="s">
        <v>3390</v>
      </c>
      <c r="D2161" s="472">
        <v>106.96838150999997</v>
      </c>
    </row>
    <row r="2162" spans="1:4" x14ac:dyDescent="0.25">
      <c r="A2162" s="472" t="s">
        <v>3065</v>
      </c>
      <c r="B2162" s="472" t="s">
        <v>3524</v>
      </c>
      <c r="C2162" s="472" t="s">
        <v>136</v>
      </c>
      <c r="D2162" s="472">
        <v>0.22657448000000005</v>
      </c>
    </row>
    <row r="2163" spans="1:4" x14ac:dyDescent="0.25">
      <c r="A2163" s="472" t="s">
        <v>3065</v>
      </c>
      <c r="B2163" s="472" t="s">
        <v>3526</v>
      </c>
      <c r="C2163" s="472" t="s">
        <v>136</v>
      </c>
      <c r="D2163" s="472">
        <v>0.61969501000000005</v>
      </c>
    </row>
    <row r="2164" spans="1:4" x14ac:dyDescent="0.25">
      <c r="A2164" s="472" t="s">
        <v>3065</v>
      </c>
      <c r="B2164" s="472" t="s">
        <v>3532</v>
      </c>
      <c r="C2164" s="472" t="s">
        <v>136</v>
      </c>
      <c r="D2164" s="472">
        <v>4.1744518099999999</v>
      </c>
    </row>
    <row r="2165" spans="1:4" x14ac:dyDescent="0.25">
      <c r="A2165" s="472" t="s">
        <v>3065</v>
      </c>
      <c r="B2165" s="472" t="s">
        <v>3524</v>
      </c>
      <c r="C2165" s="472" t="s">
        <v>3384</v>
      </c>
      <c r="D2165" s="472">
        <v>10.568666069999994</v>
      </c>
    </row>
    <row r="2166" spans="1:4" x14ac:dyDescent="0.25">
      <c r="A2166" s="472" t="s">
        <v>3065</v>
      </c>
      <c r="B2166" s="472" t="s">
        <v>3526</v>
      </c>
      <c r="C2166" s="472" t="s">
        <v>3384</v>
      </c>
      <c r="D2166" s="472">
        <v>31.086127810000004</v>
      </c>
    </row>
    <row r="2167" spans="1:4" x14ac:dyDescent="0.25">
      <c r="A2167" s="472" t="s">
        <v>3065</v>
      </c>
      <c r="B2167" s="472" t="s">
        <v>3528</v>
      </c>
      <c r="C2167" s="472" t="s">
        <v>3384</v>
      </c>
      <c r="D2167" s="472">
        <v>25.182162730000012</v>
      </c>
    </row>
    <row r="2168" spans="1:4" x14ac:dyDescent="0.25">
      <c r="A2168" s="472" t="s">
        <v>3065</v>
      </c>
      <c r="B2168" s="472" t="s">
        <v>3530</v>
      </c>
      <c r="C2168" s="472" t="s">
        <v>3384</v>
      </c>
      <c r="D2168" s="472">
        <v>784.13855729999875</v>
      </c>
    </row>
    <row r="2169" spans="1:4" x14ac:dyDescent="0.25">
      <c r="A2169" s="472" t="s">
        <v>3065</v>
      </c>
      <c r="B2169" s="472" t="s">
        <v>3532</v>
      </c>
      <c r="C2169" s="472" t="s">
        <v>3384</v>
      </c>
      <c r="D2169" s="472">
        <v>2890.9149727300132</v>
      </c>
    </row>
    <row r="2170" spans="1:4" x14ac:dyDescent="0.25">
      <c r="A2170" s="472" t="s">
        <v>3065</v>
      </c>
      <c r="B2170" s="472" t="s">
        <v>3524</v>
      </c>
      <c r="C2170" s="472" t="s">
        <v>3388</v>
      </c>
      <c r="D2170" s="472">
        <v>0.84261863999999997</v>
      </c>
    </row>
    <row r="2171" spans="1:4" x14ac:dyDescent="0.25">
      <c r="A2171" s="472" t="s">
        <v>3065</v>
      </c>
      <c r="B2171" s="472" t="s">
        <v>3526</v>
      </c>
      <c r="C2171" s="472" t="s">
        <v>3388</v>
      </c>
      <c r="D2171" s="472">
        <v>3.1774769999999997</v>
      </c>
    </row>
    <row r="2172" spans="1:4" x14ac:dyDescent="0.25">
      <c r="A2172" s="472" t="s">
        <v>3065</v>
      </c>
      <c r="B2172" s="472" t="s">
        <v>3528</v>
      </c>
      <c r="C2172" s="472" t="s">
        <v>3388</v>
      </c>
      <c r="D2172" s="472">
        <v>0.47098284000000001</v>
      </c>
    </row>
    <row r="2173" spans="1:4" x14ac:dyDescent="0.25">
      <c r="A2173" s="472" t="s">
        <v>3065</v>
      </c>
      <c r="B2173" s="472" t="s">
        <v>3530</v>
      </c>
      <c r="C2173" s="472" t="s">
        <v>3388</v>
      </c>
      <c r="D2173" s="472">
        <v>43.648797500000022</v>
      </c>
    </row>
    <row r="2174" spans="1:4" x14ac:dyDescent="0.25">
      <c r="A2174" s="472" t="s">
        <v>3065</v>
      </c>
      <c r="B2174" s="472" t="s">
        <v>3532</v>
      </c>
      <c r="C2174" s="472" t="s">
        <v>3388</v>
      </c>
      <c r="D2174" s="472">
        <v>159.49857898000002</v>
      </c>
    </row>
    <row r="2175" spans="1:4" x14ac:dyDescent="0.25">
      <c r="A2175" s="472" t="s">
        <v>3065</v>
      </c>
      <c r="B2175" s="472" t="s">
        <v>3524</v>
      </c>
      <c r="C2175" s="472" t="s">
        <v>3391</v>
      </c>
      <c r="D2175" s="472">
        <v>0.64743508999999988</v>
      </c>
    </row>
    <row r="2176" spans="1:4" x14ac:dyDescent="0.25">
      <c r="A2176" s="472" t="s">
        <v>3065</v>
      </c>
      <c r="B2176" s="472" t="s">
        <v>3526</v>
      </c>
      <c r="C2176" s="472" t="s">
        <v>3391</v>
      </c>
      <c r="D2176" s="472">
        <v>3.8246435900000009</v>
      </c>
    </row>
    <row r="2177" spans="1:4" x14ac:dyDescent="0.25">
      <c r="A2177" s="472" t="s">
        <v>3065</v>
      </c>
      <c r="B2177" s="472" t="s">
        <v>3528</v>
      </c>
      <c r="C2177" s="472" t="s">
        <v>3391</v>
      </c>
      <c r="D2177" s="472">
        <v>3.1732589600000001</v>
      </c>
    </row>
    <row r="2178" spans="1:4" x14ac:dyDescent="0.25">
      <c r="A2178" s="472" t="s">
        <v>3065</v>
      </c>
      <c r="B2178" s="472" t="s">
        <v>3530</v>
      </c>
      <c r="C2178" s="472" t="s">
        <v>3391</v>
      </c>
      <c r="D2178" s="472">
        <v>40.051605039999998</v>
      </c>
    </row>
    <row r="2179" spans="1:4" x14ac:dyDescent="0.25">
      <c r="A2179" s="472" t="s">
        <v>3065</v>
      </c>
      <c r="B2179" s="472" t="s">
        <v>3532</v>
      </c>
      <c r="C2179" s="472" t="s">
        <v>3391</v>
      </c>
      <c r="D2179" s="472">
        <v>60.11673635999999</v>
      </c>
    </row>
    <row r="2180" spans="1:4" x14ac:dyDescent="0.25">
      <c r="A2180" s="472" t="s">
        <v>3065</v>
      </c>
      <c r="B2180" s="472" t="s">
        <v>3524</v>
      </c>
      <c r="C2180" s="472" t="s">
        <v>3386</v>
      </c>
      <c r="D2180" s="472">
        <v>2.0151794500000011</v>
      </c>
    </row>
    <row r="2181" spans="1:4" x14ac:dyDescent="0.25">
      <c r="A2181" s="472" t="s">
        <v>3065</v>
      </c>
      <c r="B2181" s="472" t="s">
        <v>3526</v>
      </c>
      <c r="C2181" s="472" t="s">
        <v>3386</v>
      </c>
      <c r="D2181" s="472">
        <v>20.968287119999992</v>
      </c>
    </row>
    <row r="2182" spans="1:4" x14ac:dyDescent="0.25">
      <c r="A2182" s="472" t="s">
        <v>3065</v>
      </c>
      <c r="B2182" s="472" t="s">
        <v>3528</v>
      </c>
      <c r="C2182" s="472" t="s">
        <v>3386</v>
      </c>
      <c r="D2182" s="472">
        <v>19.423178859999993</v>
      </c>
    </row>
    <row r="2183" spans="1:4" x14ac:dyDescent="0.25">
      <c r="A2183" s="472" t="s">
        <v>3065</v>
      </c>
      <c r="B2183" s="472" t="s">
        <v>3530</v>
      </c>
      <c r="C2183" s="472" t="s">
        <v>3386</v>
      </c>
      <c r="D2183" s="472">
        <v>60.885923539999993</v>
      </c>
    </row>
    <row r="2184" spans="1:4" x14ac:dyDescent="0.25">
      <c r="A2184" s="472" t="s">
        <v>3065</v>
      </c>
      <c r="B2184" s="472" t="s">
        <v>3532</v>
      </c>
      <c r="C2184" s="472" t="s">
        <v>3386</v>
      </c>
      <c r="D2184" s="472">
        <v>30.94063169</v>
      </c>
    </row>
    <row r="2185" spans="1:4" x14ac:dyDescent="0.25">
      <c r="A2185" s="472" t="s">
        <v>3066</v>
      </c>
      <c r="B2185" s="472" t="s">
        <v>3524</v>
      </c>
      <c r="C2185" s="472" t="s">
        <v>770</v>
      </c>
      <c r="D2185" s="472">
        <v>2.1792490000000001E-2</v>
      </c>
    </row>
    <row r="2186" spans="1:4" x14ac:dyDescent="0.25">
      <c r="A2186" s="472" t="s">
        <v>3066</v>
      </c>
      <c r="B2186" s="472" t="s">
        <v>3526</v>
      </c>
      <c r="C2186" s="472" t="s">
        <v>770</v>
      </c>
      <c r="D2186" s="472">
        <v>10.039418959999997</v>
      </c>
    </row>
    <row r="2187" spans="1:4" x14ac:dyDescent="0.25">
      <c r="A2187" s="472" t="s">
        <v>3066</v>
      </c>
      <c r="B2187" s="472" t="s">
        <v>3528</v>
      </c>
      <c r="C2187" s="472" t="s">
        <v>770</v>
      </c>
      <c r="D2187" s="472">
        <v>34.884768960000002</v>
      </c>
    </row>
    <row r="2188" spans="1:4" x14ac:dyDescent="0.25">
      <c r="A2188" s="472" t="s">
        <v>3066</v>
      </c>
      <c r="B2188" s="472" t="s">
        <v>3530</v>
      </c>
      <c r="C2188" s="472" t="s">
        <v>770</v>
      </c>
      <c r="D2188" s="472">
        <v>93.791460639999997</v>
      </c>
    </row>
    <row r="2189" spans="1:4" x14ac:dyDescent="0.25">
      <c r="A2189" s="472" t="s">
        <v>3066</v>
      </c>
      <c r="B2189" s="472" t="s">
        <v>3532</v>
      </c>
      <c r="C2189" s="472" t="s">
        <v>770</v>
      </c>
      <c r="D2189" s="472">
        <v>349.62768018000031</v>
      </c>
    </row>
    <row r="2190" spans="1:4" x14ac:dyDescent="0.25">
      <c r="A2190" s="472" t="s">
        <v>3066</v>
      </c>
      <c r="B2190" s="472" t="s">
        <v>3534</v>
      </c>
      <c r="C2190" s="472" t="s">
        <v>770</v>
      </c>
      <c r="D2190" s="472">
        <v>4447.3741447799939</v>
      </c>
    </row>
    <row r="2191" spans="1:4" x14ac:dyDescent="0.25">
      <c r="A2191" s="472" t="s">
        <v>3066</v>
      </c>
      <c r="B2191" s="472" t="s">
        <v>3524</v>
      </c>
      <c r="C2191" s="472" t="s">
        <v>3387</v>
      </c>
      <c r="D2191" s="472">
        <v>1.0398484699999999</v>
      </c>
    </row>
    <row r="2192" spans="1:4" x14ac:dyDescent="0.25">
      <c r="A2192" s="472" t="s">
        <v>3066</v>
      </c>
      <c r="B2192" s="472" t="s">
        <v>3526</v>
      </c>
      <c r="C2192" s="472" t="s">
        <v>3387</v>
      </c>
      <c r="D2192" s="472">
        <v>6.8540321500000019</v>
      </c>
    </row>
    <row r="2193" spans="1:4" x14ac:dyDescent="0.25">
      <c r="A2193" s="472" t="s">
        <v>3066</v>
      </c>
      <c r="B2193" s="472" t="s">
        <v>3528</v>
      </c>
      <c r="C2193" s="472" t="s">
        <v>3387</v>
      </c>
      <c r="D2193" s="472">
        <v>39.240678749999994</v>
      </c>
    </row>
    <row r="2194" spans="1:4" x14ac:dyDescent="0.25">
      <c r="A2194" s="472" t="s">
        <v>3066</v>
      </c>
      <c r="B2194" s="472" t="s">
        <v>3530</v>
      </c>
      <c r="C2194" s="472" t="s">
        <v>3387</v>
      </c>
      <c r="D2194" s="472">
        <v>166.27498763999992</v>
      </c>
    </row>
    <row r="2195" spans="1:4" x14ac:dyDescent="0.25">
      <c r="A2195" s="472" t="s">
        <v>3066</v>
      </c>
      <c r="B2195" s="472" t="s">
        <v>3532</v>
      </c>
      <c r="C2195" s="472" t="s">
        <v>3387</v>
      </c>
      <c r="D2195" s="472">
        <v>1843.7057756299989</v>
      </c>
    </row>
    <row r="2196" spans="1:4" x14ac:dyDescent="0.25">
      <c r="A2196" s="472" t="s">
        <v>3066</v>
      </c>
      <c r="B2196" s="472" t="s">
        <v>3534</v>
      </c>
      <c r="C2196" s="472" t="s">
        <v>3387</v>
      </c>
      <c r="D2196" s="472">
        <v>17186.167498589995</v>
      </c>
    </row>
    <row r="2197" spans="1:4" x14ac:dyDescent="0.25">
      <c r="A2197" s="472" t="s">
        <v>3066</v>
      </c>
      <c r="B2197" s="472" t="s">
        <v>3524</v>
      </c>
      <c r="C2197" s="472" t="s">
        <v>3385</v>
      </c>
      <c r="D2197" s="472">
        <v>0.88352579000000031</v>
      </c>
    </row>
    <row r="2198" spans="1:4" x14ac:dyDescent="0.25">
      <c r="A2198" s="472" t="s">
        <v>3066</v>
      </c>
      <c r="B2198" s="472" t="s">
        <v>3526</v>
      </c>
      <c r="C2198" s="472" t="s">
        <v>3385</v>
      </c>
      <c r="D2198" s="472">
        <v>33.367461439999992</v>
      </c>
    </row>
    <row r="2199" spans="1:4" x14ac:dyDescent="0.25">
      <c r="A2199" s="472" t="s">
        <v>3066</v>
      </c>
      <c r="B2199" s="472" t="s">
        <v>3528</v>
      </c>
      <c r="C2199" s="472" t="s">
        <v>3385</v>
      </c>
      <c r="D2199" s="472">
        <v>132.55642710000023</v>
      </c>
    </row>
    <row r="2200" spans="1:4" x14ac:dyDescent="0.25">
      <c r="A2200" s="472" t="s">
        <v>3066</v>
      </c>
      <c r="B2200" s="472" t="s">
        <v>3530</v>
      </c>
      <c r="C2200" s="472" t="s">
        <v>3385</v>
      </c>
      <c r="D2200" s="472">
        <v>714.31243637999876</v>
      </c>
    </row>
    <row r="2201" spans="1:4" x14ac:dyDescent="0.25">
      <c r="A2201" s="472" t="s">
        <v>3066</v>
      </c>
      <c r="B2201" s="472" t="s">
        <v>3532</v>
      </c>
      <c r="C2201" s="472" t="s">
        <v>3385</v>
      </c>
      <c r="D2201" s="472">
        <v>2703.9909003600073</v>
      </c>
    </row>
    <row r="2202" spans="1:4" x14ac:dyDescent="0.25">
      <c r="A2202" s="472" t="s">
        <v>3066</v>
      </c>
      <c r="B2202" s="472" t="s">
        <v>3534</v>
      </c>
      <c r="C2202" s="472" t="s">
        <v>3385</v>
      </c>
      <c r="D2202" s="472">
        <v>18455.388775429918</v>
      </c>
    </row>
    <row r="2203" spans="1:4" x14ac:dyDescent="0.25">
      <c r="A2203" s="472" t="s">
        <v>3066</v>
      </c>
      <c r="B2203" s="472" t="s">
        <v>3524</v>
      </c>
      <c r="C2203" s="472" t="s">
        <v>3389</v>
      </c>
      <c r="D2203" s="472">
        <v>1.1901292700000001</v>
      </c>
    </row>
    <row r="2204" spans="1:4" x14ac:dyDescent="0.25">
      <c r="A2204" s="472" t="s">
        <v>3066</v>
      </c>
      <c r="B2204" s="472" t="s">
        <v>3526</v>
      </c>
      <c r="C2204" s="472" t="s">
        <v>3389</v>
      </c>
      <c r="D2204" s="472">
        <v>9.5389316500000021</v>
      </c>
    </row>
    <row r="2205" spans="1:4" x14ac:dyDescent="0.25">
      <c r="A2205" s="472" t="s">
        <v>3066</v>
      </c>
      <c r="B2205" s="472" t="s">
        <v>3528</v>
      </c>
      <c r="C2205" s="472" t="s">
        <v>3389</v>
      </c>
      <c r="D2205" s="472">
        <v>39.709534019999992</v>
      </c>
    </row>
    <row r="2206" spans="1:4" x14ac:dyDescent="0.25">
      <c r="A2206" s="472" t="s">
        <v>3066</v>
      </c>
      <c r="B2206" s="472" t="s">
        <v>3530</v>
      </c>
      <c r="C2206" s="472" t="s">
        <v>3389</v>
      </c>
      <c r="D2206" s="472">
        <v>270.38592420999987</v>
      </c>
    </row>
    <row r="2207" spans="1:4" x14ac:dyDescent="0.25">
      <c r="A2207" s="472" t="s">
        <v>3066</v>
      </c>
      <c r="B2207" s="472" t="s">
        <v>3532</v>
      </c>
      <c r="C2207" s="472" t="s">
        <v>3389</v>
      </c>
      <c r="D2207" s="472">
        <v>2244.7563441700013</v>
      </c>
    </row>
    <row r="2208" spans="1:4" x14ac:dyDescent="0.25">
      <c r="A2208" s="472" t="s">
        <v>3066</v>
      </c>
      <c r="B2208" s="472" t="s">
        <v>3534</v>
      </c>
      <c r="C2208" s="472" t="s">
        <v>3389</v>
      </c>
      <c r="D2208" s="472">
        <v>129.15278323000001</v>
      </c>
    </row>
    <row r="2209" spans="1:4" x14ac:dyDescent="0.25">
      <c r="A2209" s="472" t="s">
        <v>3066</v>
      </c>
      <c r="B2209" s="472" t="s">
        <v>3524</v>
      </c>
      <c r="C2209" s="472" t="s">
        <v>3390</v>
      </c>
      <c r="D2209" s="472">
        <v>0.60216609999999993</v>
      </c>
    </row>
    <row r="2210" spans="1:4" x14ac:dyDescent="0.25">
      <c r="A2210" s="472" t="s">
        <v>3066</v>
      </c>
      <c r="B2210" s="472" t="s">
        <v>3526</v>
      </c>
      <c r="C2210" s="472" t="s">
        <v>3390</v>
      </c>
      <c r="D2210" s="472">
        <v>85.359288389999932</v>
      </c>
    </row>
    <row r="2211" spans="1:4" x14ac:dyDescent="0.25">
      <c r="A2211" s="472" t="s">
        <v>3066</v>
      </c>
      <c r="B2211" s="472" t="s">
        <v>3528</v>
      </c>
      <c r="C2211" s="472" t="s">
        <v>3390</v>
      </c>
      <c r="D2211" s="472">
        <v>194.62569664000003</v>
      </c>
    </row>
    <row r="2212" spans="1:4" x14ac:dyDescent="0.25">
      <c r="A2212" s="472" t="s">
        <v>3066</v>
      </c>
      <c r="B2212" s="472" t="s">
        <v>3530</v>
      </c>
      <c r="C2212" s="472" t="s">
        <v>3390</v>
      </c>
      <c r="D2212" s="472">
        <v>1043.8703615500003</v>
      </c>
    </row>
    <row r="2213" spans="1:4" x14ac:dyDescent="0.25">
      <c r="A2213" s="472" t="s">
        <v>3066</v>
      </c>
      <c r="B2213" s="472" t="s">
        <v>3532</v>
      </c>
      <c r="C2213" s="472" t="s">
        <v>3390</v>
      </c>
      <c r="D2213" s="472">
        <v>11810.298874190028</v>
      </c>
    </row>
    <row r="2214" spans="1:4" x14ac:dyDescent="0.25">
      <c r="A2214" s="472" t="s">
        <v>3066</v>
      </c>
      <c r="B2214" s="472" t="s">
        <v>3534</v>
      </c>
      <c r="C2214" s="472" t="s">
        <v>3390</v>
      </c>
      <c r="D2214" s="472">
        <v>7061.3747771200005</v>
      </c>
    </row>
    <row r="2215" spans="1:4" x14ac:dyDescent="0.25">
      <c r="A2215" s="472" t="s">
        <v>3066</v>
      </c>
      <c r="B2215" s="472" t="s">
        <v>3526</v>
      </c>
      <c r="C2215" s="472" t="s">
        <v>136</v>
      </c>
      <c r="D2215" s="472">
        <v>32.022221099999996</v>
      </c>
    </row>
    <row r="2216" spans="1:4" x14ac:dyDescent="0.25">
      <c r="A2216" s="472" t="s">
        <v>3066</v>
      </c>
      <c r="B2216" s="472" t="s">
        <v>3528</v>
      </c>
      <c r="C2216" s="472" t="s">
        <v>136</v>
      </c>
      <c r="D2216" s="472">
        <v>333.26013428999994</v>
      </c>
    </row>
    <row r="2217" spans="1:4" x14ac:dyDescent="0.25">
      <c r="A2217" s="472" t="s">
        <v>3066</v>
      </c>
      <c r="B2217" s="472" t="s">
        <v>3530</v>
      </c>
      <c r="C2217" s="472" t="s">
        <v>136</v>
      </c>
      <c r="D2217" s="472">
        <v>682.16264531999968</v>
      </c>
    </row>
    <row r="2218" spans="1:4" x14ac:dyDescent="0.25">
      <c r="A2218" s="472" t="s">
        <v>3066</v>
      </c>
      <c r="B2218" s="472" t="s">
        <v>3532</v>
      </c>
      <c r="C2218" s="472" t="s">
        <v>136</v>
      </c>
      <c r="D2218" s="472">
        <v>4173.8341714199996</v>
      </c>
    </row>
    <row r="2219" spans="1:4" x14ac:dyDescent="0.25">
      <c r="A2219" s="472" t="s">
        <v>3066</v>
      </c>
      <c r="B2219" s="472" t="s">
        <v>3534</v>
      </c>
      <c r="C2219" s="472" t="s">
        <v>136</v>
      </c>
      <c r="D2219" s="472">
        <v>674.25905873999989</v>
      </c>
    </row>
    <row r="2220" spans="1:4" x14ac:dyDescent="0.25">
      <c r="A2220" s="472" t="s">
        <v>3066</v>
      </c>
      <c r="B2220" s="472" t="s">
        <v>3524</v>
      </c>
      <c r="C2220" s="472" t="s">
        <v>3384</v>
      </c>
      <c r="D2220" s="472">
        <v>12.688721769999995</v>
      </c>
    </row>
    <row r="2221" spans="1:4" x14ac:dyDescent="0.25">
      <c r="A2221" s="472" t="s">
        <v>3066</v>
      </c>
      <c r="B2221" s="472" t="s">
        <v>3526</v>
      </c>
      <c r="C2221" s="472" t="s">
        <v>3384</v>
      </c>
      <c r="D2221" s="472">
        <v>434.91005893000016</v>
      </c>
    </row>
    <row r="2222" spans="1:4" x14ac:dyDescent="0.25">
      <c r="A2222" s="472" t="s">
        <v>3066</v>
      </c>
      <c r="B2222" s="472" t="s">
        <v>3528</v>
      </c>
      <c r="C2222" s="472" t="s">
        <v>3384</v>
      </c>
      <c r="D2222" s="472">
        <v>1637.0961007599972</v>
      </c>
    </row>
    <row r="2223" spans="1:4" x14ac:dyDescent="0.25">
      <c r="A2223" s="472" t="s">
        <v>3066</v>
      </c>
      <c r="B2223" s="472" t="s">
        <v>3530</v>
      </c>
      <c r="C2223" s="472" t="s">
        <v>3384</v>
      </c>
      <c r="D2223" s="472">
        <v>9895.0521482600143</v>
      </c>
    </row>
    <row r="2224" spans="1:4" x14ac:dyDescent="0.25">
      <c r="A2224" s="472" t="s">
        <v>3066</v>
      </c>
      <c r="B2224" s="472" t="s">
        <v>3532</v>
      </c>
      <c r="C2224" s="472" t="s">
        <v>3384</v>
      </c>
      <c r="D2224" s="472">
        <v>44834.277420269958</v>
      </c>
    </row>
    <row r="2225" spans="1:4" x14ac:dyDescent="0.25">
      <c r="A2225" s="472" t="s">
        <v>3066</v>
      </c>
      <c r="B2225" s="472" t="s">
        <v>3534</v>
      </c>
      <c r="C2225" s="472" t="s">
        <v>3384</v>
      </c>
      <c r="D2225" s="472">
        <v>370634.32730281993</v>
      </c>
    </row>
    <row r="2226" spans="1:4" x14ac:dyDescent="0.25">
      <c r="A2226" s="472" t="s">
        <v>3066</v>
      </c>
      <c r="B2226" s="472" t="s">
        <v>3524</v>
      </c>
      <c r="C2226" s="472" t="s">
        <v>3388</v>
      </c>
      <c r="D2226" s="472">
        <v>0.70054137000000005</v>
      </c>
    </row>
    <row r="2227" spans="1:4" x14ac:dyDescent="0.25">
      <c r="A2227" s="472" t="s">
        <v>3066</v>
      </c>
      <c r="B2227" s="472" t="s">
        <v>3526</v>
      </c>
      <c r="C2227" s="472" t="s">
        <v>3388</v>
      </c>
      <c r="D2227" s="472">
        <v>29.693962540000008</v>
      </c>
    </row>
    <row r="2228" spans="1:4" x14ac:dyDescent="0.25">
      <c r="A2228" s="472" t="s">
        <v>3066</v>
      </c>
      <c r="B2228" s="472" t="s">
        <v>3528</v>
      </c>
      <c r="C2228" s="472" t="s">
        <v>3388</v>
      </c>
      <c r="D2228" s="472">
        <v>63.900147580000016</v>
      </c>
    </row>
    <row r="2229" spans="1:4" x14ac:dyDescent="0.25">
      <c r="A2229" s="472" t="s">
        <v>3066</v>
      </c>
      <c r="B2229" s="472" t="s">
        <v>3530</v>
      </c>
      <c r="C2229" s="472" t="s">
        <v>3388</v>
      </c>
      <c r="D2229" s="472">
        <v>322.7513540600001</v>
      </c>
    </row>
    <row r="2230" spans="1:4" x14ac:dyDescent="0.25">
      <c r="A2230" s="472" t="s">
        <v>3066</v>
      </c>
      <c r="B2230" s="472" t="s">
        <v>3532</v>
      </c>
      <c r="C2230" s="472" t="s">
        <v>3388</v>
      </c>
      <c r="D2230" s="472">
        <v>2566.6155808100007</v>
      </c>
    </row>
    <row r="2231" spans="1:4" x14ac:dyDescent="0.25">
      <c r="A2231" s="472" t="s">
        <v>3066</v>
      </c>
      <c r="B2231" s="472" t="s">
        <v>3534</v>
      </c>
      <c r="C2231" s="472" t="s">
        <v>3388</v>
      </c>
      <c r="D2231" s="472">
        <v>23406.602002199874</v>
      </c>
    </row>
    <row r="2232" spans="1:4" x14ac:dyDescent="0.25">
      <c r="A2232" s="472" t="s">
        <v>3066</v>
      </c>
      <c r="B2232" s="472" t="s">
        <v>3524</v>
      </c>
      <c r="C2232" s="472" t="s">
        <v>3391</v>
      </c>
      <c r="D2232" s="472">
        <v>0.29657403999999998</v>
      </c>
    </row>
    <row r="2233" spans="1:4" x14ac:dyDescent="0.25">
      <c r="A2233" s="472" t="s">
        <v>3066</v>
      </c>
      <c r="B2233" s="472" t="s">
        <v>3526</v>
      </c>
      <c r="C2233" s="472" t="s">
        <v>3391</v>
      </c>
      <c r="D2233" s="472">
        <v>5.3751266499999995</v>
      </c>
    </row>
    <row r="2234" spans="1:4" x14ac:dyDescent="0.25">
      <c r="A2234" s="472" t="s">
        <v>3066</v>
      </c>
      <c r="B2234" s="472" t="s">
        <v>3528</v>
      </c>
      <c r="C2234" s="472" t="s">
        <v>3391</v>
      </c>
      <c r="D2234" s="472">
        <v>10.551625190000001</v>
      </c>
    </row>
    <row r="2235" spans="1:4" x14ac:dyDescent="0.25">
      <c r="A2235" s="472" t="s">
        <v>3066</v>
      </c>
      <c r="B2235" s="472" t="s">
        <v>3530</v>
      </c>
      <c r="C2235" s="472" t="s">
        <v>3391</v>
      </c>
      <c r="D2235" s="472">
        <v>261.24103635999984</v>
      </c>
    </row>
    <row r="2236" spans="1:4" x14ac:dyDescent="0.25">
      <c r="A2236" s="472" t="s">
        <v>3066</v>
      </c>
      <c r="B2236" s="472" t="s">
        <v>3532</v>
      </c>
      <c r="C2236" s="472" t="s">
        <v>3391</v>
      </c>
      <c r="D2236" s="472">
        <v>1179.32478281</v>
      </c>
    </row>
    <row r="2237" spans="1:4" x14ac:dyDescent="0.25">
      <c r="A2237" s="472" t="s">
        <v>3066</v>
      </c>
      <c r="B2237" s="472" t="s">
        <v>3534</v>
      </c>
      <c r="C2237" s="472" t="s">
        <v>3391</v>
      </c>
      <c r="D2237" s="472">
        <v>3407.6622826400007</v>
      </c>
    </row>
    <row r="2238" spans="1:4" x14ac:dyDescent="0.25">
      <c r="A2238" s="472" t="s">
        <v>3066</v>
      </c>
      <c r="B2238" s="472" t="s">
        <v>3524</v>
      </c>
      <c r="C2238" s="472" t="s">
        <v>3386</v>
      </c>
      <c r="D2238" s="472">
        <v>7.6135244100000001</v>
      </c>
    </row>
    <row r="2239" spans="1:4" x14ac:dyDescent="0.25">
      <c r="A2239" s="472" t="s">
        <v>3066</v>
      </c>
      <c r="B2239" s="472" t="s">
        <v>3526</v>
      </c>
      <c r="C2239" s="472" t="s">
        <v>3386</v>
      </c>
      <c r="D2239" s="472">
        <v>109.33700016000007</v>
      </c>
    </row>
    <row r="2240" spans="1:4" x14ac:dyDescent="0.25">
      <c r="A2240" s="472" t="s">
        <v>3066</v>
      </c>
      <c r="B2240" s="472" t="s">
        <v>3528</v>
      </c>
      <c r="C2240" s="472" t="s">
        <v>3386</v>
      </c>
      <c r="D2240" s="472">
        <v>372.42617284000022</v>
      </c>
    </row>
    <row r="2241" spans="1:4" x14ac:dyDescent="0.25">
      <c r="A2241" s="472" t="s">
        <v>3066</v>
      </c>
      <c r="B2241" s="472" t="s">
        <v>3530</v>
      </c>
      <c r="C2241" s="472" t="s">
        <v>3386</v>
      </c>
      <c r="D2241" s="472">
        <v>1547.612397550002</v>
      </c>
    </row>
    <row r="2242" spans="1:4" x14ac:dyDescent="0.25">
      <c r="A2242" s="472" t="s">
        <v>3066</v>
      </c>
      <c r="B2242" s="472" t="s">
        <v>3532</v>
      </c>
      <c r="C2242" s="472" t="s">
        <v>3386</v>
      </c>
      <c r="D2242" s="472">
        <v>5235.712215059998</v>
      </c>
    </row>
    <row r="2243" spans="1:4" x14ac:dyDescent="0.25">
      <c r="A2243" s="472" t="s">
        <v>3066</v>
      </c>
      <c r="B2243" s="472" t="s">
        <v>3534</v>
      </c>
      <c r="C2243" s="472" t="s">
        <v>3386</v>
      </c>
      <c r="D2243" s="472">
        <v>13843.434298209997</v>
      </c>
    </row>
    <row r="2244" spans="1:4" x14ac:dyDescent="0.25">
      <c r="A2244" s="472" t="s">
        <v>3067</v>
      </c>
      <c r="B2244" s="472" t="s">
        <v>3524</v>
      </c>
      <c r="C2244" s="472" t="s">
        <v>770</v>
      </c>
      <c r="D2244" s="472">
        <v>0.59700656000000007</v>
      </c>
    </row>
    <row r="2245" spans="1:4" x14ac:dyDescent="0.25">
      <c r="A2245" s="472" t="s">
        <v>3067</v>
      </c>
      <c r="B2245" s="472" t="s">
        <v>3526</v>
      </c>
      <c r="C2245" s="472" t="s">
        <v>770</v>
      </c>
      <c r="D2245" s="472">
        <v>22.296928869999999</v>
      </c>
    </row>
    <row r="2246" spans="1:4" x14ac:dyDescent="0.25">
      <c r="A2246" s="472" t="s">
        <v>3067</v>
      </c>
      <c r="B2246" s="472" t="s">
        <v>3528</v>
      </c>
      <c r="C2246" s="472" t="s">
        <v>770</v>
      </c>
      <c r="D2246" s="472">
        <v>21.647867430000002</v>
      </c>
    </row>
    <row r="2247" spans="1:4" x14ac:dyDescent="0.25">
      <c r="A2247" s="472" t="s">
        <v>3067</v>
      </c>
      <c r="B2247" s="472" t="s">
        <v>3530</v>
      </c>
      <c r="C2247" s="472" t="s">
        <v>770</v>
      </c>
      <c r="D2247" s="472">
        <v>548.14933231999987</v>
      </c>
    </row>
    <row r="2248" spans="1:4" x14ac:dyDescent="0.25">
      <c r="A2248" s="472" t="s">
        <v>3067</v>
      </c>
      <c r="B2248" s="472" t="s">
        <v>3532</v>
      </c>
      <c r="C2248" s="472" t="s">
        <v>770</v>
      </c>
      <c r="D2248" s="472">
        <v>8337.1132524300028</v>
      </c>
    </row>
    <row r="2249" spans="1:4" x14ac:dyDescent="0.25">
      <c r="A2249" s="472" t="s">
        <v>3067</v>
      </c>
      <c r="B2249" s="472" t="s">
        <v>3534</v>
      </c>
      <c r="C2249" s="472" t="s">
        <v>770</v>
      </c>
      <c r="D2249" s="472">
        <v>8202.0142346300236</v>
      </c>
    </row>
    <row r="2250" spans="1:4" x14ac:dyDescent="0.25">
      <c r="A2250" s="472" t="s">
        <v>3067</v>
      </c>
      <c r="B2250" s="472" t="s">
        <v>3524</v>
      </c>
      <c r="C2250" s="472" t="s">
        <v>3387</v>
      </c>
      <c r="D2250" s="472">
        <v>0.44795697000000001</v>
      </c>
    </row>
    <row r="2251" spans="1:4" x14ac:dyDescent="0.25">
      <c r="A2251" s="472" t="s">
        <v>3067</v>
      </c>
      <c r="B2251" s="472" t="s">
        <v>3526</v>
      </c>
      <c r="C2251" s="472" t="s">
        <v>3387</v>
      </c>
      <c r="D2251" s="472">
        <v>4.3569116799999996</v>
      </c>
    </row>
    <row r="2252" spans="1:4" x14ac:dyDescent="0.25">
      <c r="A2252" s="472" t="s">
        <v>3067</v>
      </c>
      <c r="B2252" s="472" t="s">
        <v>3528</v>
      </c>
      <c r="C2252" s="472" t="s">
        <v>3387</v>
      </c>
      <c r="D2252" s="472">
        <v>5.2500477500000002</v>
      </c>
    </row>
    <row r="2253" spans="1:4" x14ac:dyDescent="0.25">
      <c r="A2253" s="472" t="s">
        <v>3067</v>
      </c>
      <c r="B2253" s="472" t="s">
        <v>3530</v>
      </c>
      <c r="C2253" s="472" t="s">
        <v>3387</v>
      </c>
      <c r="D2253" s="472">
        <v>102.54830043000001</v>
      </c>
    </row>
    <row r="2254" spans="1:4" x14ac:dyDescent="0.25">
      <c r="A2254" s="472" t="s">
        <v>3067</v>
      </c>
      <c r="B2254" s="472" t="s">
        <v>3532</v>
      </c>
      <c r="C2254" s="472" t="s">
        <v>3387</v>
      </c>
      <c r="D2254" s="472">
        <v>2187.711851040001</v>
      </c>
    </row>
    <row r="2255" spans="1:4" x14ac:dyDescent="0.25">
      <c r="A2255" s="472" t="s">
        <v>3067</v>
      </c>
      <c r="B2255" s="472" t="s">
        <v>3534</v>
      </c>
      <c r="C2255" s="472" t="s">
        <v>3387</v>
      </c>
      <c r="D2255" s="472">
        <v>616.78862429999981</v>
      </c>
    </row>
    <row r="2256" spans="1:4" x14ac:dyDescent="0.25">
      <c r="A2256" s="472" t="s">
        <v>3067</v>
      </c>
      <c r="B2256" s="472" t="s">
        <v>3526</v>
      </c>
      <c r="C2256" s="472" t="s">
        <v>3385</v>
      </c>
      <c r="D2256" s="472">
        <v>4.3532059999999997E-2</v>
      </c>
    </row>
    <row r="2257" spans="1:4" x14ac:dyDescent="0.25">
      <c r="A2257" s="472" t="s">
        <v>3067</v>
      </c>
      <c r="B2257" s="472" t="s">
        <v>3532</v>
      </c>
      <c r="C2257" s="472" t="s">
        <v>3385</v>
      </c>
      <c r="D2257" s="472">
        <v>4.77508804</v>
      </c>
    </row>
    <row r="2258" spans="1:4" x14ac:dyDescent="0.25">
      <c r="A2258" s="472" t="s">
        <v>3067</v>
      </c>
      <c r="B2258" s="472" t="s">
        <v>3524</v>
      </c>
      <c r="C2258" s="472" t="s">
        <v>3389</v>
      </c>
      <c r="D2258" s="472">
        <v>2.5193774699999993</v>
      </c>
    </row>
    <row r="2259" spans="1:4" x14ac:dyDescent="0.25">
      <c r="A2259" s="472" t="s">
        <v>3067</v>
      </c>
      <c r="B2259" s="472" t="s">
        <v>3526</v>
      </c>
      <c r="C2259" s="472" t="s">
        <v>3389</v>
      </c>
      <c r="D2259" s="472">
        <v>72.458773770000008</v>
      </c>
    </row>
    <row r="2260" spans="1:4" x14ac:dyDescent="0.25">
      <c r="A2260" s="472" t="s">
        <v>3067</v>
      </c>
      <c r="B2260" s="472" t="s">
        <v>3528</v>
      </c>
      <c r="C2260" s="472" t="s">
        <v>3389</v>
      </c>
      <c r="D2260" s="472">
        <v>279.64456515999996</v>
      </c>
    </row>
    <row r="2261" spans="1:4" x14ac:dyDescent="0.25">
      <c r="A2261" s="472" t="s">
        <v>3067</v>
      </c>
      <c r="B2261" s="472" t="s">
        <v>3530</v>
      </c>
      <c r="C2261" s="472" t="s">
        <v>3389</v>
      </c>
      <c r="D2261" s="472">
        <v>984.25650617999963</v>
      </c>
    </row>
    <row r="2262" spans="1:4" x14ac:dyDescent="0.25">
      <c r="A2262" s="472" t="s">
        <v>3067</v>
      </c>
      <c r="B2262" s="472" t="s">
        <v>3532</v>
      </c>
      <c r="C2262" s="472" t="s">
        <v>3389</v>
      </c>
      <c r="D2262" s="472">
        <v>5928.485355189996</v>
      </c>
    </row>
    <row r="2263" spans="1:4" x14ac:dyDescent="0.25">
      <c r="A2263" s="472" t="s">
        <v>3067</v>
      </c>
      <c r="B2263" s="472" t="s">
        <v>3534</v>
      </c>
      <c r="C2263" s="472" t="s">
        <v>3389</v>
      </c>
      <c r="D2263" s="472">
        <v>47.942388120000004</v>
      </c>
    </row>
    <row r="2264" spans="1:4" x14ac:dyDescent="0.25">
      <c r="A2264" s="472" t="s">
        <v>3067</v>
      </c>
      <c r="B2264" s="472" t="s">
        <v>3524</v>
      </c>
      <c r="C2264" s="472" t="s">
        <v>3390</v>
      </c>
      <c r="D2264" s="472">
        <v>10.627646270000003</v>
      </c>
    </row>
    <row r="2265" spans="1:4" x14ac:dyDescent="0.25">
      <c r="A2265" s="472" t="s">
        <v>3067</v>
      </c>
      <c r="B2265" s="472" t="s">
        <v>3526</v>
      </c>
      <c r="C2265" s="472" t="s">
        <v>3390</v>
      </c>
      <c r="D2265" s="472">
        <v>113.03914282999992</v>
      </c>
    </row>
    <row r="2266" spans="1:4" x14ac:dyDescent="0.25">
      <c r="A2266" s="472" t="s">
        <v>3067</v>
      </c>
      <c r="B2266" s="472" t="s">
        <v>3528</v>
      </c>
      <c r="C2266" s="472" t="s">
        <v>3390</v>
      </c>
      <c r="D2266" s="472">
        <v>107.45993539000003</v>
      </c>
    </row>
    <row r="2267" spans="1:4" x14ac:dyDescent="0.25">
      <c r="A2267" s="472" t="s">
        <v>3067</v>
      </c>
      <c r="B2267" s="472" t="s">
        <v>3530</v>
      </c>
      <c r="C2267" s="472" t="s">
        <v>3390</v>
      </c>
      <c r="D2267" s="472">
        <v>1747.4331922800002</v>
      </c>
    </row>
    <row r="2268" spans="1:4" x14ac:dyDescent="0.25">
      <c r="A2268" s="472" t="s">
        <v>3067</v>
      </c>
      <c r="B2268" s="472" t="s">
        <v>3532</v>
      </c>
      <c r="C2268" s="472" t="s">
        <v>3390</v>
      </c>
      <c r="D2268" s="472">
        <v>10046.890541559984</v>
      </c>
    </row>
    <row r="2269" spans="1:4" x14ac:dyDescent="0.25">
      <c r="A2269" s="472" t="s">
        <v>3067</v>
      </c>
      <c r="B2269" s="472" t="s">
        <v>3534</v>
      </c>
      <c r="C2269" s="472" t="s">
        <v>3390</v>
      </c>
      <c r="D2269" s="472">
        <v>3964.5900079400012</v>
      </c>
    </row>
    <row r="2270" spans="1:4" x14ac:dyDescent="0.25">
      <c r="A2270" s="472" t="s">
        <v>3067</v>
      </c>
      <c r="B2270" s="472" t="s">
        <v>3524</v>
      </c>
      <c r="C2270" s="472" t="s">
        <v>136</v>
      </c>
      <c r="D2270" s="472">
        <v>3.5938397100000001</v>
      </c>
    </row>
    <row r="2271" spans="1:4" x14ac:dyDescent="0.25">
      <c r="A2271" s="472" t="s">
        <v>3067</v>
      </c>
      <c r="B2271" s="472" t="s">
        <v>3526</v>
      </c>
      <c r="C2271" s="472" t="s">
        <v>136</v>
      </c>
      <c r="D2271" s="472">
        <v>3.8152321400000009</v>
      </c>
    </row>
    <row r="2272" spans="1:4" x14ac:dyDescent="0.25">
      <c r="A2272" s="472" t="s">
        <v>3067</v>
      </c>
      <c r="B2272" s="472" t="s">
        <v>3528</v>
      </c>
      <c r="C2272" s="472" t="s">
        <v>136</v>
      </c>
      <c r="D2272" s="472">
        <v>2.03468033</v>
      </c>
    </row>
    <row r="2273" spans="1:4" x14ac:dyDescent="0.25">
      <c r="A2273" s="472" t="s">
        <v>3067</v>
      </c>
      <c r="B2273" s="472" t="s">
        <v>3530</v>
      </c>
      <c r="C2273" s="472" t="s">
        <v>136</v>
      </c>
      <c r="D2273" s="472">
        <v>218.43690566000004</v>
      </c>
    </row>
    <row r="2274" spans="1:4" x14ac:dyDescent="0.25">
      <c r="A2274" s="472" t="s">
        <v>3067</v>
      </c>
      <c r="B2274" s="472" t="s">
        <v>3532</v>
      </c>
      <c r="C2274" s="472" t="s">
        <v>136</v>
      </c>
      <c r="D2274" s="472">
        <v>504.34723244999998</v>
      </c>
    </row>
    <row r="2275" spans="1:4" x14ac:dyDescent="0.25">
      <c r="A2275" s="472" t="s">
        <v>3067</v>
      </c>
      <c r="B2275" s="472" t="s">
        <v>3534</v>
      </c>
      <c r="C2275" s="472" t="s">
        <v>136</v>
      </c>
      <c r="D2275" s="472">
        <v>64.204423759999997</v>
      </c>
    </row>
    <row r="2276" spans="1:4" x14ac:dyDescent="0.25">
      <c r="A2276" s="472" t="s">
        <v>3067</v>
      </c>
      <c r="B2276" s="472" t="s">
        <v>3524</v>
      </c>
      <c r="C2276" s="472" t="s">
        <v>3384</v>
      </c>
      <c r="D2276" s="472">
        <v>0.17644426999999999</v>
      </c>
    </row>
    <row r="2277" spans="1:4" x14ac:dyDescent="0.25">
      <c r="A2277" s="472" t="s">
        <v>3067</v>
      </c>
      <c r="B2277" s="472" t="s">
        <v>3526</v>
      </c>
      <c r="C2277" s="472" t="s">
        <v>3384</v>
      </c>
      <c r="D2277" s="472">
        <v>0.68396882999999997</v>
      </c>
    </row>
    <row r="2278" spans="1:4" x14ac:dyDescent="0.25">
      <c r="A2278" s="472" t="s">
        <v>3067</v>
      </c>
      <c r="B2278" s="472" t="s">
        <v>3528</v>
      </c>
      <c r="C2278" s="472" t="s">
        <v>3384</v>
      </c>
      <c r="D2278" s="472">
        <v>5.4293364799999999</v>
      </c>
    </row>
    <row r="2279" spans="1:4" x14ac:dyDescent="0.25">
      <c r="A2279" s="472" t="s">
        <v>3067</v>
      </c>
      <c r="B2279" s="472" t="s">
        <v>3530</v>
      </c>
      <c r="C2279" s="472" t="s">
        <v>3384</v>
      </c>
      <c r="D2279" s="472">
        <v>33.945905670000002</v>
      </c>
    </row>
    <row r="2280" spans="1:4" x14ac:dyDescent="0.25">
      <c r="A2280" s="472" t="s">
        <v>3067</v>
      </c>
      <c r="B2280" s="472" t="s">
        <v>3532</v>
      </c>
      <c r="C2280" s="472" t="s">
        <v>3384</v>
      </c>
      <c r="D2280" s="472">
        <v>264.71174696000003</v>
      </c>
    </row>
    <row r="2281" spans="1:4" x14ac:dyDescent="0.25">
      <c r="A2281" s="472" t="s">
        <v>3067</v>
      </c>
      <c r="B2281" s="472" t="s">
        <v>3534</v>
      </c>
      <c r="C2281" s="472" t="s">
        <v>3384</v>
      </c>
      <c r="D2281" s="472">
        <v>317.15950630999998</v>
      </c>
    </row>
    <row r="2282" spans="1:4" x14ac:dyDescent="0.25">
      <c r="A2282" s="472" t="s">
        <v>3067</v>
      </c>
      <c r="B2282" s="472" t="s">
        <v>3524</v>
      </c>
      <c r="C2282" s="472" t="s">
        <v>3388</v>
      </c>
      <c r="D2282" s="472">
        <v>0.82384094000000008</v>
      </c>
    </row>
    <row r="2283" spans="1:4" x14ac:dyDescent="0.25">
      <c r="A2283" s="472" t="s">
        <v>3067</v>
      </c>
      <c r="B2283" s="472" t="s">
        <v>3526</v>
      </c>
      <c r="C2283" s="472" t="s">
        <v>3388</v>
      </c>
      <c r="D2283" s="472">
        <v>18.703609320000005</v>
      </c>
    </row>
    <row r="2284" spans="1:4" x14ac:dyDescent="0.25">
      <c r="A2284" s="472" t="s">
        <v>3067</v>
      </c>
      <c r="B2284" s="472" t="s">
        <v>3528</v>
      </c>
      <c r="C2284" s="472" t="s">
        <v>3388</v>
      </c>
      <c r="D2284" s="472">
        <v>53.930769290000008</v>
      </c>
    </row>
    <row r="2285" spans="1:4" x14ac:dyDescent="0.25">
      <c r="A2285" s="472" t="s">
        <v>3067</v>
      </c>
      <c r="B2285" s="472" t="s">
        <v>3530</v>
      </c>
      <c r="C2285" s="472" t="s">
        <v>3388</v>
      </c>
      <c r="D2285" s="472">
        <v>481.19059616999982</v>
      </c>
    </row>
    <row r="2286" spans="1:4" x14ac:dyDescent="0.25">
      <c r="A2286" s="472" t="s">
        <v>3067</v>
      </c>
      <c r="B2286" s="472" t="s">
        <v>3532</v>
      </c>
      <c r="C2286" s="472" t="s">
        <v>3388</v>
      </c>
      <c r="D2286" s="472">
        <v>3370.0834451799965</v>
      </c>
    </row>
    <row r="2287" spans="1:4" x14ac:dyDescent="0.25">
      <c r="A2287" s="472" t="s">
        <v>3067</v>
      </c>
      <c r="B2287" s="472" t="s">
        <v>3534</v>
      </c>
      <c r="C2287" s="472" t="s">
        <v>3388</v>
      </c>
      <c r="D2287" s="472">
        <v>8768.0493923600097</v>
      </c>
    </row>
    <row r="2288" spans="1:4" x14ac:dyDescent="0.25">
      <c r="A2288" s="472" t="s">
        <v>3067</v>
      </c>
      <c r="B2288" s="472" t="s">
        <v>3524</v>
      </c>
      <c r="C2288" s="472" t="s">
        <v>3391</v>
      </c>
      <c r="D2288" s="472">
        <v>0.11554423000000001</v>
      </c>
    </row>
    <row r="2289" spans="1:4" x14ac:dyDescent="0.25">
      <c r="A2289" s="472" t="s">
        <v>3067</v>
      </c>
      <c r="B2289" s="472" t="s">
        <v>3526</v>
      </c>
      <c r="C2289" s="472" t="s">
        <v>3391</v>
      </c>
      <c r="D2289" s="472">
        <v>18.92978634</v>
      </c>
    </row>
    <row r="2290" spans="1:4" x14ac:dyDescent="0.25">
      <c r="A2290" s="472" t="s">
        <v>3067</v>
      </c>
      <c r="B2290" s="472" t="s">
        <v>3528</v>
      </c>
      <c r="C2290" s="472" t="s">
        <v>3391</v>
      </c>
      <c r="D2290" s="472">
        <v>19.656069219999999</v>
      </c>
    </row>
    <row r="2291" spans="1:4" x14ac:dyDescent="0.25">
      <c r="A2291" s="472" t="s">
        <v>3067</v>
      </c>
      <c r="B2291" s="472" t="s">
        <v>3530</v>
      </c>
      <c r="C2291" s="472" t="s">
        <v>3391</v>
      </c>
      <c r="D2291" s="472">
        <v>258.17115126999994</v>
      </c>
    </row>
    <row r="2292" spans="1:4" x14ac:dyDescent="0.25">
      <c r="A2292" s="472" t="s">
        <v>3067</v>
      </c>
      <c r="B2292" s="472" t="s">
        <v>3532</v>
      </c>
      <c r="C2292" s="472" t="s">
        <v>3391</v>
      </c>
      <c r="D2292" s="472">
        <v>906.05137824000019</v>
      </c>
    </row>
    <row r="2293" spans="1:4" x14ac:dyDescent="0.25">
      <c r="A2293" s="472" t="s">
        <v>3067</v>
      </c>
      <c r="B2293" s="472" t="s">
        <v>3534</v>
      </c>
      <c r="C2293" s="472" t="s">
        <v>3391</v>
      </c>
      <c r="D2293" s="472">
        <v>1756.0613451999984</v>
      </c>
    </row>
    <row r="2294" spans="1:4" x14ac:dyDescent="0.25">
      <c r="A2294" s="472" t="s">
        <v>3067</v>
      </c>
      <c r="B2294" s="472" t="s">
        <v>3528</v>
      </c>
      <c r="C2294" s="472" t="s">
        <v>3386</v>
      </c>
      <c r="D2294" s="472">
        <v>14.965741179999998</v>
      </c>
    </row>
    <row r="2295" spans="1:4" x14ac:dyDescent="0.25">
      <c r="A2295" s="472" t="s">
        <v>3067</v>
      </c>
      <c r="B2295" s="472" t="s">
        <v>3530</v>
      </c>
      <c r="C2295" s="472" t="s">
        <v>3386</v>
      </c>
      <c r="D2295" s="472">
        <v>7.3369001899999997</v>
      </c>
    </row>
    <row r="2296" spans="1:4" x14ac:dyDescent="0.25">
      <c r="A2296" s="472" t="s">
        <v>3067</v>
      </c>
      <c r="B2296" s="472" t="s">
        <v>3532</v>
      </c>
      <c r="C2296" s="472" t="s">
        <v>3386</v>
      </c>
      <c r="D2296" s="472">
        <v>36.166636910000001</v>
      </c>
    </row>
    <row r="2297" spans="1:4" x14ac:dyDescent="0.25">
      <c r="A2297" s="472" t="s">
        <v>3067</v>
      </c>
      <c r="B2297" s="472" t="s">
        <v>3534</v>
      </c>
      <c r="C2297" s="472" t="s">
        <v>3386</v>
      </c>
      <c r="D2297" s="472">
        <v>12.876376930000001</v>
      </c>
    </row>
    <row r="2298" spans="1:4" x14ac:dyDescent="0.25">
      <c r="A2298" s="472" t="s">
        <v>3068</v>
      </c>
      <c r="B2298" s="472" t="s">
        <v>3524</v>
      </c>
      <c r="C2298" s="472" t="s">
        <v>770</v>
      </c>
      <c r="D2298" s="472">
        <v>9.789121810000001</v>
      </c>
    </row>
    <row r="2299" spans="1:4" x14ac:dyDescent="0.25">
      <c r="A2299" s="472" t="s">
        <v>3068</v>
      </c>
      <c r="B2299" s="472" t="s">
        <v>3526</v>
      </c>
      <c r="C2299" s="472" t="s">
        <v>770</v>
      </c>
      <c r="D2299" s="472">
        <v>30.126489830000004</v>
      </c>
    </row>
    <row r="2300" spans="1:4" x14ac:dyDescent="0.25">
      <c r="A2300" s="472" t="s">
        <v>3068</v>
      </c>
      <c r="B2300" s="472" t="s">
        <v>3528</v>
      </c>
      <c r="C2300" s="472" t="s">
        <v>770</v>
      </c>
      <c r="D2300" s="472">
        <v>58.161608080000001</v>
      </c>
    </row>
    <row r="2301" spans="1:4" x14ac:dyDescent="0.25">
      <c r="A2301" s="472" t="s">
        <v>3068</v>
      </c>
      <c r="B2301" s="472" t="s">
        <v>3530</v>
      </c>
      <c r="C2301" s="472" t="s">
        <v>770</v>
      </c>
      <c r="D2301" s="472">
        <v>604.15499115000102</v>
      </c>
    </row>
    <row r="2302" spans="1:4" x14ac:dyDescent="0.25">
      <c r="A2302" s="472" t="s">
        <v>3068</v>
      </c>
      <c r="B2302" s="472" t="s">
        <v>3532</v>
      </c>
      <c r="C2302" s="472" t="s">
        <v>770</v>
      </c>
      <c r="D2302" s="472">
        <v>7574.0275409099941</v>
      </c>
    </row>
    <row r="2303" spans="1:4" x14ac:dyDescent="0.25">
      <c r="A2303" s="472" t="s">
        <v>3068</v>
      </c>
      <c r="B2303" s="472" t="s">
        <v>3534</v>
      </c>
      <c r="C2303" s="472" t="s">
        <v>770</v>
      </c>
      <c r="D2303" s="472">
        <v>44678.238365190242</v>
      </c>
    </row>
    <row r="2304" spans="1:4" x14ac:dyDescent="0.25">
      <c r="A2304" s="472" t="s">
        <v>3068</v>
      </c>
      <c r="B2304" s="472" t="s">
        <v>3526</v>
      </c>
      <c r="C2304" s="472" t="s">
        <v>3387</v>
      </c>
      <c r="D2304" s="472">
        <v>3.0378904800000002</v>
      </c>
    </row>
    <row r="2305" spans="1:4" x14ac:dyDescent="0.25">
      <c r="A2305" s="472" t="s">
        <v>3068</v>
      </c>
      <c r="B2305" s="472" t="s">
        <v>3528</v>
      </c>
      <c r="C2305" s="472" t="s">
        <v>3387</v>
      </c>
      <c r="D2305" s="472">
        <v>9.8122916900000021</v>
      </c>
    </row>
    <row r="2306" spans="1:4" x14ac:dyDescent="0.25">
      <c r="A2306" s="472" t="s">
        <v>3068</v>
      </c>
      <c r="B2306" s="472" t="s">
        <v>3530</v>
      </c>
      <c r="C2306" s="472" t="s">
        <v>3387</v>
      </c>
      <c r="D2306" s="472">
        <v>152.99358613999999</v>
      </c>
    </row>
    <row r="2307" spans="1:4" x14ac:dyDescent="0.25">
      <c r="A2307" s="472" t="s">
        <v>3068</v>
      </c>
      <c r="B2307" s="472" t="s">
        <v>3532</v>
      </c>
      <c r="C2307" s="472" t="s">
        <v>3387</v>
      </c>
      <c r="D2307" s="472">
        <v>5138.010202419995</v>
      </c>
    </row>
    <row r="2308" spans="1:4" x14ac:dyDescent="0.25">
      <c r="A2308" s="472" t="s">
        <v>3068</v>
      </c>
      <c r="B2308" s="472" t="s">
        <v>3534</v>
      </c>
      <c r="C2308" s="472" t="s">
        <v>3387</v>
      </c>
      <c r="D2308" s="472">
        <v>4725.427304909992</v>
      </c>
    </row>
    <row r="2309" spans="1:4" x14ac:dyDescent="0.25">
      <c r="A2309" s="472" t="s">
        <v>3068</v>
      </c>
      <c r="B2309" s="472" t="s">
        <v>3524</v>
      </c>
      <c r="C2309" s="472" t="s">
        <v>3385</v>
      </c>
      <c r="D2309" s="472">
        <v>1.4399415500000001</v>
      </c>
    </row>
    <row r="2310" spans="1:4" x14ac:dyDescent="0.25">
      <c r="A2310" s="472" t="s">
        <v>3068</v>
      </c>
      <c r="B2310" s="472" t="s">
        <v>3526</v>
      </c>
      <c r="C2310" s="472" t="s">
        <v>3385</v>
      </c>
      <c r="D2310" s="472">
        <v>23.979017380000005</v>
      </c>
    </row>
    <row r="2311" spans="1:4" x14ac:dyDescent="0.25">
      <c r="A2311" s="472" t="s">
        <v>3068</v>
      </c>
      <c r="B2311" s="472" t="s">
        <v>3528</v>
      </c>
      <c r="C2311" s="472" t="s">
        <v>3385</v>
      </c>
      <c r="D2311" s="472">
        <v>52.647328039999977</v>
      </c>
    </row>
    <row r="2312" spans="1:4" x14ac:dyDescent="0.25">
      <c r="A2312" s="472" t="s">
        <v>3068</v>
      </c>
      <c r="B2312" s="472" t="s">
        <v>3530</v>
      </c>
      <c r="C2312" s="472" t="s">
        <v>3385</v>
      </c>
      <c r="D2312" s="472">
        <v>331.42424503999945</v>
      </c>
    </row>
    <row r="2313" spans="1:4" x14ac:dyDescent="0.25">
      <c r="A2313" s="472" t="s">
        <v>3068</v>
      </c>
      <c r="B2313" s="472" t="s">
        <v>3532</v>
      </c>
      <c r="C2313" s="472" t="s">
        <v>3385</v>
      </c>
      <c r="D2313" s="472">
        <v>3509.2126588499877</v>
      </c>
    </row>
    <row r="2314" spans="1:4" x14ac:dyDescent="0.25">
      <c r="A2314" s="472" t="s">
        <v>3068</v>
      </c>
      <c r="B2314" s="472" t="s">
        <v>3534</v>
      </c>
      <c r="C2314" s="472" t="s">
        <v>3385</v>
      </c>
      <c r="D2314" s="472">
        <v>26252.134078289946</v>
      </c>
    </row>
    <row r="2315" spans="1:4" x14ac:dyDescent="0.25">
      <c r="A2315" s="472" t="s">
        <v>3068</v>
      </c>
      <c r="B2315" s="472" t="s">
        <v>3524</v>
      </c>
      <c r="C2315" s="472" t="s">
        <v>3389</v>
      </c>
      <c r="D2315" s="472">
        <v>336.15785142999999</v>
      </c>
    </row>
    <row r="2316" spans="1:4" x14ac:dyDescent="0.25">
      <c r="A2316" s="472" t="s">
        <v>3068</v>
      </c>
      <c r="B2316" s="472" t="s">
        <v>3526</v>
      </c>
      <c r="C2316" s="472" t="s">
        <v>3389</v>
      </c>
      <c r="D2316" s="472">
        <v>31.71233144999999</v>
      </c>
    </row>
    <row r="2317" spans="1:4" x14ac:dyDescent="0.25">
      <c r="A2317" s="472" t="s">
        <v>3068</v>
      </c>
      <c r="B2317" s="472" t="s">
        <v>3528</v>
      </c>
      <c r="C2317" s="472" t="s">
        <v>3389</v>
      </c>
      <c r="D2317" s="472">
        <v>116.40221841999994</v>
      </c>
    </row>
    <row r="2318" spans="1:4" x14ac:dyDescent="0.25">
      <c r="A2318" s="472" t="s">
        <v>3068</v>
      </c>
      <c r="B2318" s="472" t="s">
        <v>3530</v>
      </c>
      <c r="C2318" s="472" t="s">
        <v>3389</v>
      </c>
      <c r="D2318" s="472">
        <v>715.30051159999982</v>
      </c>
    </row>
    <row r="2319" spans="1:4" x14ac:dyDescent="0.25">
      <c r="A2319" s="472" t="s">
        <v>3068</v>
      </c>
      <c r="B2319" s="472" t="s">
        <v>3532</v>
      </c>
      <c r="C2319" s="472" t="s">
        <v>3389</v>
      </c>
      <c r="D2319" s="472">
        <v>15561.635461280022</v>
      </c>
    </row>
    <row r="2320" spans="1:4" x14ac:dyDescent="0.25">
      <c r="A2320" s="472" t="s">
        <v>3068</v>
      </c>
      <c r="B2320" s="472" t="s">
        <v>3534</v>
      </c>
      <c r="C2320" s="472" t="s">
        <v>3389</v>
      </c>
      <c r="D2320" s="472">
        <v>867.07998773999998</v>
      </c>
    </row>
    <row r="2321" spans="1:4" x14ac:dyDescent="0.25">
      <c r="A2321" s="472" t="s">
        <v>3068</v>
      </c>
      <c r="B2321" s="472" t="s">
        <v>3524</v>
      </c>
      <c r="C2321" s="472" t="s">
        <v>3390</v>
      </c>
      <c r="D2321" s="472">
        <v>1900.6061592299991</v>
      </c>
    </row>
    <row r="2322" spans="1:4" x14ac:dyDescent="0.25">
      <c r="A2322" s="472" t="s">
        <v>3068</v>
      </c>
      <c r="B2322" s="472" t="s">
        <v>3526</v>
      </c>
      <c r="C2322" s="472" t="s">
        <v>3390</v>
      </c>
      <c r="D2322" s="472">
        <v>4795.0395004399979</v>
      </c>
    </row>
    <row r="2323" spans="1:4" x14ac:dyDescent="0.25">
      <c r="A2323" s="472" t="s">
        <v>3068</v>
      </c>
      <c r="B2323" s="472" t="s">
        <v>3528</v>
      </c>
      <c r="C2323" s="472" t="s">
        <v>3390</v>
      </c>
      <c r="D2323" s="472">
        <v>9353.2143708299827</v>
      </c>
    </row>
    <row r="2324" spans="1:4" x14ac:dyDescent="0.25">
      <c r="A2324" s="472" t="s">
        <v>3068</v>
      </c>
      <c r="B2324" s="472" t="s">
        <v>3530</v>
      </c>
      <c r="C2324" s="472" t="s">
        <v>3390</v>
      </c>
      <c r="D2324" s="472">
        <v>19427.621562350087</v>
      </c>
    </row>
    <row r="2325" spans="1:4" x14ac:dyDescent="0.25">
      <c r="A2325" s="472" t="s">
        <v>3068</v>
      </c>
      <c r="B2325" s="472" t="s">
        <v>3532</v>
      </c>
      <c r="C2325" s="472" t="s">
        <v>3390</v>
      </c>
      <c r="D2325" s="472">
        <v>42772.572974039969</v>
      </c>
    </row>
    <row r="2326" spans="1:4" x14ac:dyDescent="0.25">
      <c r="A2326" s="472" t="s">
        <v>3068</v>
      </c>
      <c r="B2326" s="472" t="s">
        <v>3534</v>
      </c>
      <c r="C2326" s="472" t="s">
        <v>3390</v>
      </c>
      <c r="D2326" s="472">
        <v>24745.447269869946</v>
      </c>
    </row>
    <row r="2327" spans="1:4" x14ac:dyDescent="0.25">
      <c r="A2327" s="472" t="s">
        <v>3068</v>
      </c>
      <c r="B2327" s="472" t="s">
        <v>3524</v>
      </c>
      <c r="C2327" s="472" t="s">
        <v>136</v>
      </c>
      <c r="D2327" s="472">
        <v>2.9832665199999999</v>
      </c>
    </row>
    <row r="2328" spans="1:4" x14ac:dyDescent="0.25">
      <c r="A2328" s="472" t="s">
        <v>3068</v>
      </c>
      <c r="B2328" s="472" t="s">
        <v>3526</v>
      </c>
      <c r="C2328" s="472" t="s">
        <v>136</v>
      </c>
      <c r="D2328" s="472">
        <v>194.44249770999997</v>
      </c>
    </row>
    <row r="2329" spans="1:4" x14ac:dyDescent="0.25">
      <c r="A2329" s="472" t="s">
        <v>3068</v>
      </c>
      <c r="B2329" s="472" t="s">
        <v>3528</v>
      </c>
      <c r="C2329" s="472" t="s">
        <v>136</v>
      </c>
      <c r="D2329" s="472">
        <v>61.137243159999976</v>
      </c>
    </row>
    <row r="2330" spans="1:4" x14ac:dyDescent="0.25">
      <c r="A2330" s="472" t="s">
        <v>3068</v>
      </c>
      <c r="B2330" s="472" t="s">
        <v>3530</v>
      </c>
      <c r="C2330" s="472" t="s">
        <v>136</v>
      </c>
      <c r="D2330" s="472">
        <v>1990.4458946100008</v>
      </c>
    </row>
    <row r="2331" spans="1:4" x14ac:dyDescent="0.25">
      <c r="A2331" s="472" t="s">
        <v>3068</v>
      </c>
      <c r="B2331" s="472" t="s">
        <v>3532</v>
      </c>
      <c r="C2331" s="472" t="s">
        <v>136</v>
      </c>
      <c r="D2331" s="472">
        <v>4527.7238019500028</v>
      </c>
    </row>
    <row r="2332" spans="1:4" x14ac:dyDescent="0.25">
      <c r="A2332" s="472" t="s">
        <v>3068</v>
      </c>
      <c r="B2332" s="472" t="s">
        <v>3534</v>
      </c>
      <c r="C2332" s="472" t="s">
        <v>136</v>
      </c>
      <c r="D2332" s="472">
        <v>969.63345038000011</v>
      </c>
    </row>
    <row r="2333" spans="1:4" x14ac:dyDescent="0.25">
      <c r="A2333" s="472" t="s">
        <v>3068</v>
      </c>
      <c r="B2333" s="472" t="s">
        <v>3524</v>
      </c>
      <c r="C2333" s="472" t="s">
        <v>3384</v>
      </c>
      <c r="D2333" s="472">
        <v>15.81511142000001</v>
      </c>
    </row>
    <row r="2334" spans="1:4" x14ac:dyDescent="0.25">
      <c r="A2334" s="472" t="s">
        <v>3068</v>
      </c>
      <c r="B2334" s="472" t="s">
        <v>3526</v>
      </c>
      <c r="C2334" s="472" t="s">
        <v>3384</v>
      </c>
      <c r="D2334" s="472">
        <v>169.58505746999981</v>
      </c>
    </row>
    <row r="2335" spans="1:4" x14ac:dyDescent="0.25">
      <c r="A2335" s="472" t="s">
        <v>3068</v>
      </c>
      <c r="B2335" s="472" t="s">
        <v>3528</v>
      </c>
      <c r="C2335" s="472" t="s">
        <v>3384</v>
      </c>
      <c r="D2335" s="472">
        <v>437.64672971999971</v>
      </c>
    </row>
    <row r="2336" spans="1:4" x14ac:dyDescent="0.25">
      <c r="A2336" s="472" t="s">
        <v>3068</v>
      </c>
      <c r="B2336" s="472" t="s">
        <v>3530</v>
      </c>
      <c r="C2336" s="472" t="s">
        <v>3384</v>
      </c>
      <c r="D2336" s="472">
        <v>3971.8584176600179</v>
      </c>
    </row>
    <row r="2337" spans="1:4" x14ac:dyDescent="0.25">
      <c r="A2337" s="472" t="s">
        <v>3068</v>
      </c>
      <c r="B2337" s="472" t="s">
        <v>3532</v>
      </c>
      <c r="C2337" s="472" t="s">
        <v>3384</v>
      </c>
      <c r="D2337" s="472">
        <v>52303.14210508993</v>
      </c>
    </row>
    <row r="2338" spans="1:4" x14ac:dyDescent="0.25">
      <c r="A2338" s="472" t="s">
        <v>3068</v>
      </c>
      <c r="B2338" s="472" t="s">
        <v>3534</v>
      </c>
      <c r="C2338" s="472" t="s">
        <v>3384</v>
      </c>
      <c r="D2338" s="472">
        <v>400222.23770561966</v>
      </c>
    </row>
    <row r="2339" spans="1:4" x14ac:dyDescent="0.25">
      <c r="A2339" s="472" t="s">
        <v>3068</v>
      </c>
      <c r="B2339" s="472" t="s">
        <v>3524</v>
      </c>
      <c r="C2339" s="472" t="s">
        <v>3388</v>
      </c>
      <c r="D2339" s="472">
        <v>90.172045640000007</v>
      </c>
    </row>
    <row r="2340" spans="1:4" x14ac:dyDescent="0.25">
      <c r="A2340" s="472" t="s">
        <v>3068</v>
      </c>
      <c r="B2340" s="472" t="s">
        <v>3526</v>
      </c>
      <c r="C2340" s="472" t="s">
        <v>3388</v>
      </c>
      <c r="D2340" s="472">
        <v>5526.2764031700008</v>
      </c>
    </row>
    <row r="2341" spans="1:4" x14ac:dyDescent="0.25">
      <c r="A2341" s="472" t="s">
        <v>3068</v>
      </c>
      <c r="B2341" s="472" t="s">
        <v>3528</v>
      </c>
      <c r="C2341" s="472" t="s">
        <v>3388</v>
      </c>
      <c r="D2341" s="472">
        <v>8391.0974957899998</v>
      </c>
    </row>
    <row r="2342" spans="1:4" x14ac:dyDescent="0.25">
      <c r="A2342" s="472" t="s">
        <v>3068</v>
      </c>
      <c r="B2342" s="472" t="s">
        <v>3530</v>
      </c>
      <c r="C2342" s="472" t="s">
        <v>3388</v>
      </c>
      <c r="D2342" s="472">
        <v>13190.534092089983</v>
      </c>
    </row>
    <row r="2343" spans="1:4" x14ac:dyDescent="0.25">
      <c r="A2343" s="472" t="s">
        <v>3068</v>
      </c>
      <c r="B2343" s="472" t="s">
        <v>3532</v>
      </c>
      <c r="C2343" s="472" t="s">
        <v>3388</v>
      </c>
      <c r="D2343" s="472">
        <v>13975.547007239969</v>
      </c>
    </row>
    <row r="2344" spans="1:4" x14ac:dyDescent="0.25">
      <c r="A2344" s="472" t="s">
        <v>3068</v>
      </c>
      <c r="B2344" s="472" t="s">
        <v>3534</v>
      </c>
      <c r="C2344" s="472" t="s">
        <v>3388</v>
      </c>
      <c r="D2344" s="472">
        <v>87236.253827179855</v>
      </c>
    </row>
    <row r="2345" spans="1:4" x14ac:dyDescent="0.25">
      <c r="A2345" s="472" t="s">
        <v>3068</v>
      </c>
      <c r="B2345" s="472" t="s">
        <v>3524</v>
      </c>
      <c r="C2345" s="472" t="s">
        <v>3391</v>
      </c>
      <c r="D2345" s="472">
        <v>0.62670820999999999</v>
      </c>
    </row>
    <row r="2346" spans="1:4" x14ac:dyDescent="0.25">
      <c r="A2346" s="472" t="s">
        <v>3068</v>
      </c>
      <c r="B2346" s="472" t="s">
        <v>3526</v>
      </c>
      <c r="C2346" s="472" t="s">
        <v>3391</v>
      </c>
      <c r="D2346" s="472">
        <v>15.997335339999999</v>
      </c>
    </row>
    <row r="2347" spans="1:4" x14ac:dyDescent="0.25">
      <c r="A2347" s="472" t="s">
        <v>3068</v>
      </c>
      <c r="B2347" s="472" t="s">
        <v>3528</v>
      </c>
      <c r="C2347" s="472" t="s">
        <v>3391</v>
      </c>
      <c r="D2347" s="472">
        <v>26.150967999999999</v>
      </c>
    </row>
    <row r="2348" spans="1:4" x14ac:dyDescent="0.25">
      <c r="A2348" s="472" t="s">
        <v>3068</v>
      </c>
      <c r="B2348" s="472" t="s">
        <v>3530</v>
      </c>
      <c r="C2348" s="472" t="s">
        <v>3391</v>
      </c>
      <c r="D2348" s="472">
        <v>403.45929244000001</v>
      </c>
    </row>
    <row r="2349" spans="1:4" x14ac:dyDescent="0.25">
      <c r="A2349" s="472" t="s">
        <v>3068</v>
      </c>
      <c r="B2349" s="472" t="s">
        <v>3532</v>
      </c>
      <c r="C2349" s="472" t="s">
        <v>3391</v>
      </c>
      <c r="D2349" s="472">
        <v>2965.2559908899998</v>
      </c>
    </row>
    <row r="2350" spans="1:4" x14ac:dyDescent="0.25">
      <c r="A2350" s="472" t="s">
        <v>3068</v>
      </c>
      <c r="B2350" s="472" t="s">
        <v>3534</v>
      </c>
      <c r="C2350" s="472" t="s">
        <v>3391</v>
      </c>
      <c r="D2350" s="472">
        <v>1760.62188771</v>
      </c>
    </row>
    <row r="2351" spans="1:4" x14ac:dyDescent="0.25">
      <c r="A2351" s="472" t="s">
        <v>3068</v>
      </c>
      <c r="B2351" s="472" t="s">
        <v>3524</v>
      </c>
      <c r="C2351" s="472" t="s">
        <v>3386</v>
      </c>
      <c r="D2351" s="472">
        <v>2.0351061100000001</v>
      </c>
    </row>
    <row r="2352" spans="1:4" x14ac:dyDescent="0.25">
      <c r="A2352" s="472" t="s">
        <v>3068</v>
      </c>
      <c r="B2352" s="472" t="s">
        <v>3526</v>
      </c>
      <c r="C2352" s="472" t="s">
        <v>3386</v>
      </c>
      <c r="D2352" s="472">
        <v>13.141375920000003</v>
      </c>
    </row>
    <row r="2353" spans="1:4" x14ac:dyDescent="0.25">
      <c r="A2353" s="472" t="s">
        <v>3068</v>
      </c>
      <c r="B2353" s="472" t="s">
        <v>3528</v>
      </c>
      <c r="C2353" s="472" t="s">
        <v>3386</v>
      </c>
      <c r="D2353" s="472">
        <v>41.426331889999993</v>
      </c>
    </row>
    <row r="2354" spans="1:4" x14ac:dyDescent="0.25">
      <c r="A2354" s="472" t="s">
        <v>3068</v>
      </c>
      <c r="B2354" s="472" t="s">
        <v>3530</v>
      </c>
      <c r="C2354" s="472" t="s">
        <v>3386</v>
      </c>
      <c r="D2354" s="472">
        <v>115.65424109</v>
      </c>
    </row>
    <row r="2355" spans="1:4" x14ac:dyDescent="0.25">
      <c r="A2355" s="472" t="s">
        <v>3068</v>
      </c>
      <c r="B2355" s="472" t="s">
        <v>3532</v>
      </c>
      <c r="C2355" s="472" t="s">
        <v>3386</v>
      </c>
      <c r="D2355" s="472">
        <v>863.93111252999995</v>
      </c>
    </row>
    <row r="2356" spans="1:4" x14ac:dyDescent="0.25">
      <c r="A2356" s="472" t="s">
        <v>3068</v>
      </c>
      <c r="B2356" s="472" t="s">
        <v>3534</v>
      </c>
      <c r="C2356" s="472" t="s">
        <v>3386</v>
      </c>
      <c r="D2356" s="472">
        <v>1724.1910388599997</v>
      </c>
    </row>
    <row r="2357" spans="1:4" x14ac:dyDescent="0.25">
      <c r="A2357" s="472" t="s">
        <v>3069</v>
      </c>
      <c r="B2357" s="472" t="s">
        <v>3524</v>
      </c>
      <c r="C2357" s="472" t="s">
        <v>770</v>
      </c>
      <c r="D2357" s="472">
        <v>3.6704379999999995E-2</v>
      </c>
    </row>
    <row r="2358" spans="1:4" x14ac:dyDescent="0.25">
      <c r="A2358" s="472" t="s">
        <v>3069</v>
      </c>
      <c r="B2358" s="472" t="s">
        <v>3526</v>
      </c>
      <c r="C2358" s="472" t="s">
        <v>770</v>
      </c>
      <c r="D2358" s="472">
        <v>0.13030711</v>
      </c>
    </row>
    <row r="2359" spans="1:4" x14ac:dyDescent="0.25">
      <c r="A2359" s="472" t="s">
        <v>3069</v>
      </c>
      <c r="B2359" s="472" t="s">
        <v>3528</v>
      </c>
      <c r="C2359" s="472" t="s">
        <v>770</v>
      </c>
      <c r="D2359" s="472">
        <v>1.4797422</v>
      </c>
    </row>
    <row r="2360" spans="1:4" x14ac:dyDescent="0.25">
      <c r="A2360" s="472" t="s">
        <v>3069</v>
      </c>
      <c r="B2360" s="472" t="s">
        <v>3530</v>
      </c>
      <c r="C2360" s="472" t="s">
        <v>770</v>
      </c>
      <c r="D2360" s="472">
        <v>2.4010276400000006</v>
      </c>
    </row>
    <row r="2361" spans="1:4" x14ac:dyDescent="0.25">
      <c r="A2361" s="472" t="s">
        <v>3069</v>
      </c>
      <c r="B2361" s="472" t="s">
        <v>3532</v>
      </c>
      <c r="C2361" s="472" t="s">
        <v>770</v>
      </c>
      <c r="D2361" s="472">
        <v>78.662080490000008</v>
      </c>
    </row>
    <row r="2362" spans="1:4" x14ac:dyDescent="0.25">
      <c r="A2362" s="472" t="s">
        <v>3069</v>
      </c>
      <c r="B2362" s="472" t="s">
        <v>3534</v>
      </c>
      <c r="C2362" s="472" t="s">
        <v>770</v>
      </c>
      <c r="D2362" s="472">
        <v>95.588400579999998</v>
      </c>
    </row>
    <row r="2363" spans="1:4" x14ac:dyDescent="0.25">
      <c r="A2363" s="472" t="s">
        <v>3069</v>
      </c>
      <c r="B2363" s="472" t="s">
        <v>3528</v>
      </c>
      <c r="C2363" s="472" t="s">
        <v>3387</v>
      </c>
      <c r="D2363" s="472">
        <v>1.6727002999999998</v>
      </c>
    </row>
    <row r="2364" spans="1:4" x14ac:dyDescent="0.25">
      <c r="A2364" s="472" t="s">
        <v>3069</v>
      </c>
      <c r="B2364" s="472" t="s">
        <v>3530</v>
      </c>
      <c r="C2364" s="472" t="s">
        <v>3387</v>
      </c>
      <c r="D2364" s="472">
        <v>2.51183939</v>
      </c>
    </row>
    <row r="2365" spans="1:4" x14ac:dyDescent="0.25">
      <c r="A2365" s="472" t="s">
        <v>3069</v>
      </c>
      <c r="B2365" s="472" t="s">
        <v>3532</v>
      </c>
      <c r="C2365" s="472" t="s">
        <v>3387</v>
      </c>
      <c r="D2365" s="472">
        <v>84.885014369999993</v>
      </c>
    </row>
    <row r="2366" spans="1:4" x14ac:dyDescent="0.25">
      <c r="A2366" s="472" t="s">
        <v>3069</v>
      </c>
      <c r="B2366" s="472" t="s">
        <v>3534</v>
      </c>
      <c r="C2366" s="472" t="s">
        <v>3387</v>
      </c>
      <c r="D2366" s="472">
        <v>864.89133517000005</v>
      </c>
    </row>
    <row r="2367" spans="1:4" x14ac:dyDescent="0.25">
      <c r="A2367" s="472" t="s">
        <v>3069</v>
      </c>
      <c r="B2367" s="472" t="s">
        <v>3530</v>
      </c>
      <c r="C2367" s="472" t="s">
        <v>3385</v>
      </c>
      <c r="D2367" s="472">
        <v>0.31664180999999997</v>
      </c>
    </row>
    <row r="2368" spans="1:4" x14ac:dyDescent="0.25">
      <c r="A2368" s="472" t="s">
        <v>3069</v>
      </c>
      <c r="B2368" s="472" t="s">
        <v>3532</v>
      </c>
      <c r="C2368" s="472" t="s">
        <v>3385</v>
      </c>
      <c r="D2368" s="472">
        <v>2.9734234900000001</v>
      </c>
    </row>
    <row r="2369" spans="1:4" x14ac:dyDescent="0.25">
      <c r="A2369" s="472" t="s">
        <v>3069</v>
      </c>
      <c r="B2369" s="472" t="s">
        <v>3530</v>
      </c>
      <c r="C2369" s="472" t="s">
        <v>3389</v>
      </c>
      <c r="D2369" s="472">
        <v>0.19089001</v>
      </c>
    </row>
    <row r="2370" spans="1:4" x14ac:dyDescent="0.25">
      <c r="A2370" s="472" t="s">
        <v>3069</v>
      </c>
      <c r="B2370" s="472" t="s">
        <v>3532</v>
      </c>
      <c r="C2370" s="472" t="s">
        <v>3389</v>
      </c>
      <c r="D2370" s="472">
        <v>69.257277809999991</v>
      </c>
    </row>
    <row r="2371" spans="1:4" x14ac:dyDescent="0.25">
      <c r="A2371" s="472" t="s">
        <v>3069</v>
      </c>
      <c r="B2371" s="472" t="s">
        <v>3526</v>
      </c>
      <c r="C2371" s="472" t="s">
        <v>3390</v>
      </c>
      <c r="D2371" s="472">
        <v>1.1423383300000001</v>
      </c>
    </row>
    <row r="2372" spans="1:4" x14ac:dyDescent="0.25">
      <c r="A2372" s="472" t="s">
        <v>3069</v>
      </c>
      <c r="B2372" s="472" t="s">
        <v>3528</v>
      </c>
      <c r="C2372" s="472" t="s">
        <v>3390</v>
      </c>
      <c r="D2372" s="472">
        <v>1.6438521399999997</v>
      </c>
    </row>
    <row r="2373" spans="1:4" x14ac:dyDescent="0.25">
      <c r="A2373" s="472" t="s">
        <v>3069</v>
      </c>
      <c r="B2373" s="472" t="s">
        <v>3530</v>
      </c>
      <c r="C2373" s="472" t="s">
        <v>3390</v>
      </c>
      <c r="D2373" s="472">
        <v>23.881762689999995</v>
      </c>
    </row>
    <row r="2374" spans="1:4" x14ac:dyDescent="0.25">
      <c r="A2374" s="472" t="s">
        <v>3069</v>
      </c>
      <c r="B2374" s="472" t="s">
        <v>3532</v>
      </c>
      <c r="C2374" s="472" t="s">
        <v>3390</v>
      </c>
      <c r="D2374" s="472">
        <v>242.65566317</v>
      </c>
    </row>
    <row r="2375" spans="1:4" x14ac:dyDescent="0.25">
      <c r="A2375" s="472" t="s">
        <v>3069</v>
      </c>
      <c r="B2375" s="472" t="s">
        <v>3534</v>
      </c>
      <c r="C2375" s="472" t="s">
        <v>3390</v>
      </c>
      <c r="D2375" s="472">
        <v>395.29425673999992</v>
      </c>
    </row>
    <row r="2376" spans="1:4" x14ac:dyDescent="0.25">
      <c r="A2376" s="472" t="s">
        <v>3069</v>
      </c>
      <c r="B2376" s="472" t="s">
        <v>3532</v>
      </c>
      <c r="C2376" s="472" t="s">
        <v>136</v>
      </c>
      <c r="D2376" s="472">
        <v>1.61809863</v>
      </c>
    </row>
    <row r="2377" spans="1:4" x14ac:dyDescent="0.25">
      <c r="A2377" s="472" t="s">
        <v>3069</v>
      </c>
      <c r="B2377" s="472" t="s">
        <v>3524</v>
      </c>
      <c r="C2377" s="472" t="s">
        <v>3384</v>
      </c>
      <c r="D2377" s="472">
        <v>1.4218110000000001E-2</v>
      </c>
    </row>
    <row r="2378" spans="1:4" x14ac:dyDescent="0.25">
      <c r="A2378" s="472" t="s">
        <v>3069</v>
      </c>
      <c r="B2378" s="472" t="s">
        <v>3526</v>
      </c>
      <c r="C2378" s="472" t="s">
        <v>3384</v>
      </c>
      <c r="D2378" s="472">
        <v>0.25090762</v>
      </c>
    </row>
    <row r="2379" spans="1:4" x14ac:dyDescent="0.25">
      <c r="A2379" s="472" t="s">
        <v>3069</v>
      </c>
      <c r="B2379" s="472" t="s">
        <v>3528</v>
      </c>
      <c r="C2379" s="472" t="s">
        <v>3384</v>
      </c>
      <c r="D2379" s="472">
        <v>0.27035514999999999</v>
      </c>
    </row>
    <row r="2380" spans="1:4" x14ac:dyDescent="0.25">
      <c r="A2380" s="472" t="s">
        <v>3069</v>
      </c>
      <c r="B2380" s="472" t="s">
        <v>3530</v>
      </c>
      <c r="C2380" s="472" t="s">
        <v>3384</v>
      </c>
      <c r="D2380" s="472">
        <v>5.5538862699999987</v>
      </c>
    </row>
    <row r="2381" spans="1:4" x14ac:dyDescent="0.25">
      <c r="A2381" s="472" t="s">
        <v>3069</v>
      </c>
      <c r="B2381" s="472" t="s">
        <v>3532</v>
      </c>
      <c r="C2381" s="472" t="s">
        <v>3384</v>
      </c>
      <c r="D2381" s="472">
        <v>74.108600959999961</v>
      </c>
    </row>
    <row r="2382" spans="1:4" x14ac:dyDescent="0.25">
      <c r="A2382" s="472" t="s">
        <v>3069</v>
      </c>
      <c r="B2382" s="472" t="s">
        <v>3534</v>
      </c>
      <c r="C2382" s="472" t="s">
        <v>3384</v>
      </c>
      <c r="D2382" s="472">
        <v>51.832627200000005</v>
      </c>
    </row>
    <row r="2383" spans="1:4" x14ac:dyDescent="0.25">
      <c r="A2383" s="472" t="s">
        <v>3069</v>
      </c>
      <c r="B2383" s="472" t="s">
        <v>3528</v>
      </c>
      <c r="C2383" s="472" t="s">
        <v>3388</v>
      </c>
      <c r="D2383" s="472">
        <v>0.36783560999999998</v>
      </c>
    </row>
    <row r="2384" spans="1:4" x14ac:dyDescent="0.25">
      <c r="A2384" s="472" t="s">
        <v>3069</v>
      </c>
      <c r="B2384" s="472" t="s">
        <v>3530</v>
      </c>
      <c r="C2384" s="472" t="s">
        <v>3388</v>
      </c>
      <c r="D2384" s="472">
        <v>4.4671362700000001</v>
      </c>
    </row>
    <row r="2385" spans="1:4" x14ac:dyDescent="0.25">
      <c r="A2385" s="472" t="s">
        <v>3069</v>
      </c>
      <c r="B2385" s="472" t="s">
        <v>3532</v>
      </c>
      <c r="C2385" s="472" t="s">
        <v>3388</v>
      </c>
      <c r="D2385" s="472">
        <v>54.126136770000002</v>
      </c>
    </row>
    <row r="2386" spans="1:4" x14ac:dyDescent="0.25">
      <c r="A2386" s="472" t="s">
        <v>3069</v>
      </c>
      <c r="B2386" s="472" t="s">
        <v>3534</v>
      </c>
      <c r="C2386" s="472" t="s">
        <v>3388</v>
      </c>
      <c r="D2386" s="472">
        <v>520.40783986999998</v>
      </c>
    </row>
    <row r="2387" spans="1:4" x14ac:dyDescent="0.25">
      <c r="A2387" s="472" t="s">
        <v>3069</v>
      </c>
      <c r="B2387" s="472" t="s">
        <v>3528</v>
      </c>
      <c r="C2387" s="472" t="s">
        <v>3391</v>
      </c>
      <c r="D2387" s="472">
        <v>1.1734836100000001</v>
      </c>
    </row>
    <row r="2388" spans="1:4" x14ac:dyDescent="0.25">
      <c r="A2388" s="472" t="s">
        <v>3069</v>
      </c>
      <c r="B2388" s="472" t="s">
        <v>3530</v>
      </c>
      <c r="C2388" s="472" t="s">
        <v>3391</v>
      </c>
      <c r="D2388" s="472">
        <v>6.5408612300000009</v>
      </c>
    </row>
    <row r="2389" spans="1:4" x14ac:dyDescent="0.25">
      <c r="A2389" s="472" t="s">
        <v>3069</v>
      </c>
      <c r="B2389" s="472" t="s">
        <v>3532</v>
      </c>
      <c r="C2389" s="472" t="s">
        <v>3391</v>
      </c>
      <c r="D2389" s="472">
        <v>35.361022430000006</v>
      </c>
    </row>
    <row r="2390" spans="1:4" x14ac:dyDescent="0.25">
      <c r="A2390" s="472" t="s">
        <v>3069</v>
      </c>
      <c r="B2390" s="472" t="s">
        <v>3534</v>
      </c>
      <c r="C2390" s="472" t="s">
        <v>3391</v>
      </c>
      <c r="D2390" s="472">
        <v>535.90598498000008</v>
      </c>
    </row>
    <row r="2391" spans="1:4" x14ac:dyDescent="0.25">
      <c r="A2391" s="472" t="s">
        <v>3069</v>
      </c>
      <c r="B2391" s="472" t="s">
        <v>3528</v>
      </c>
      <c r="C2391" s="472" t="s">
        <v>3386</v>
      </c>
      <c r="D2391" s="472">
        <v>1.1896539500000001</v>
      </c>
    </row>
    <row r="2392" spans="1:4" x14ac:dyDescent="0.25">
      <c r="A2392" s="472" t="s">
        <v>3069</v>
      </c>
      <c r="B2392" s="472" t="s">
        <v>3530</v>
      </c>
      <c r="C2392" s="472" t="s">
        <v>3386</v>
      </c>
      <c r="D2392" s="472">
        <v>9.1193710000000011E-2</v>
      </c>
    </row>
    <row r="2393" spans="1:4" x14ac:dyDescent="0.25">
      <c r="A2393" s="472" t="s">
        <v>3069</v>
      </c>
      <c r="B2393" s="472" t="s">
        <v>3532</v>
      </c>
      <c r="C2393" s="472" t="s">
        <v>3386</v>
      </c>
      <c r="D2393" s="472">
        <v>6.321515390000001</v>
      </c>
    </row>
    <row r="2394" spans="1:4" x14ac:dyDescent="0.25">
      <c r="A2394" s="472" t="s">
        <v>3069</v>
      </c>
      <c r="B2394" s="472" t="s">
        <v>3534</v>
      </c>
      <c r="C2394" s="472" t="s">
        <v>3386</v>
      </c>
      <c r="D2394" s="472">
        <v>23.580024380000001</v>
      </c>
    </row>
    <row r="2395" spans="1:4" x14ac:dyDescent="0.25">
      <c r="A2395" s="472" t="s">
        <v>3070</v>
      </c>
      <c r="B2395" s="472" t="s">
        <v>3524</v>
      </c>
      <c r="C2395" s="472" t="s">
        <v>770</v>
      </c>
      <c r="D2395" s="472">
        <v>1.6003050000000001E-2</v>
      </c>
    </row>
    <row r="2396" spans="1:4" x14ac:dyDescent="0.25">
      <c r="A2396" s="472" t="s">
        <v>3070</v>
      </c>
      <c r="B2396" s="472" t="s">
        <v>3526</v>
      </c>
      <c r="C2396" s="472" t="s">
        <v>770</v>
      </c>
      <c r="D2396" s="472">
        <v>1.17877225</v>
      </c>
    </row>
    <row r="2397" spans="1:4" x14ac:dyDescent="0.25">
      <c r="A2397" s="472" t="s">
        <v>3070</v>
      </c>
      <c r="B2397" s="472" t="s">
        <v>3528</v>
      </c>
      <c r="C2397" s="472" t="s">
        <v>770</v>
      </c>
      <c r="D2397" s="472">
        <v>0.66403657999999999</v>
      </c>
    </row>
    <row r="2398" spans="1:4" x14ac:dyDescent="0.25">
      <c r="A2398" s="472" t="s">
        <v>3070</v>
      </c>
      <c r="B2398" s="472" t="s">
        <v>3530</v>
      </c>
      <c r="C2398" s="472" t="s">
        <v>770</v>
      </c>
      <c r="D2398" s="472">
        <v>0.36930069000000004</v>
      </c>
    </row>
    <row r="2399" spans="1:4" x14ac:dyDescent="0.25">
      <c r="A2399" s="472" t="s">
        <v>3070</v>
      </c>
      <c r="B2399" s="472" t="s">
        <v>3528</v>
      </c>
      <c r="C2399" s="472" t="s">
        <v>3387</v>
      </c>
      <c r="D2399" s="472">
        <v>2.0457005700000002</v>
      </c>
    </row>
    <row r="2400" spans="1:4" x14ac:dyDescent="0.25">
      <c r="A2400" s="472" t="s">
        <v>3070</v>
      </c>
      <c r="B2400" s="472" t="s">
        <v>3530</v>
      </c>
      <c r="C2400" s="472" t="s">
        <v>3387</v>
      </c>
      <c r="D2400" s="472">
        <v>15.57641415</v>
      </c>
    </row>
    <row r="2401" spans="1:4" x14ac:dyDescent="0.25">
      <c r="A2401" s="472" t="s">
        <v>3070</v>
      </c>
      <c r="B2401" s="472" t="s">
        <v>3532</v>
      </c>
      <c r="C2401" s="472" t="s">
        <v>3387</v>
      </c>
      <c r="D2401" s="472">
        <v>325.87222556</v>
      </c>
    </row>
    <row r="2402" spans="1:4" x14ac:dyDescent="0.25">
      <c r="A2402" s="472" t="s">
        <v>3070</v>
      </c>
      <c r="B2402" s="472" t="s">
        <v>3534</v>
      </c>
      <c r="C2402" s="472" t="s">
        <v>3387</v>
      </c>
      <c r="D2402" s="472">
        <v>1347.1577316800006</v>
      </c>
    </row>
    <row r="2403" spans="1:4" x14ac:dyDescent="0.25">
      <c r="A2403" s="472" t="s">
        <v>3070</v>
      </c>
      <c r="B2403" s="472" t="s">
        <v>3524</v>
      </c>
      <c r="C2403" s="472" t="s">
        <v>3385</v>
      </c>
      <c r="D2403" s="472">
        <v>0.35688892000000005</v>
      </c>
    </row>
    <row r="2404" spans="1:4" x14ac:dyDescent="0.25">
      <c r="A2404" s="472" t="s">
        <v>3070</v>
      </c>
      <c r="B2404" s="472" t="s">
        <v>3526</v>
      </c>
      <c r="C2404" s="472" t="s">
        <v>3385</v>
      </c>
      <c r="D2404" s="472">
        <v>0.29781098</v>
      </c>
    </row>
    <row r="2405" spans="1:4" x14ac:dyDescent="0.25">
      <c r="A2405" s="472" t="s">
        <v>3070</v>
      </c>
      <c r="B2405" s="472" t="s">
        <v>3528</v>
      </c>
      <c r="C2405" s="472" t="s">
        <v>3385</v>
      </c>
      <c r="D2405" s="472">
        <v>0.7652864399999999</v>
      </c>
    </row>
    <row r="2406" spans="1:4" x14ac:dyDescent="0.25">
      <c r="A2406" s="472" t="s">
        <v>3070</v>
      </c>
      <c r="B2406" s="472" t="s">
        <v>3530</v>
      </c>
      <c r="C2406" s="472" t="s">
        <v>3385</v>
      </c>
      <c r="D2406" s="472">
        <v>27.846005759999983</v>
      </c>
    </row>
    <row r="2407" spans="1:4" x14ac:dyDescent="0.25">
      <c r="A2407" s="472" t="s">
        <v>3070</v>
      </c>
      <c r="B2407" s="472" t="s">
        <v>3532</v>
      </c>
      <c r="C2407" s="472" t="s">
        <v>3385</v>
      </c>
      <c r="D2407" s="472">
        <v>33.527058160000003</v>
      </c>
    </row>
    <row r="2408" spans="1:4" x14ac:dyDescent="0.25">
      <c r="A2408" s="472" t="s">
        <v>3070</v>
      </c>
      <c r="B2408" s="472" t="s">
        <v>3526</v>
      </c>
      <c r="C2408" s="472" t="s">
        <v>3389</v>
      </c>
      <c r="D2408" s="472">
        <v>0.13227824999999999</v>
      </c>
    </row>
    <row r="2409" spans="1:4" x14ac:dyDescent="0.25">
      <c r="A2409" s="472" t="s">
        <v>3070</v>
      </c>
      <c r="B2409" s="472" t="s">
        <v>3528</v>
      </c>
      <c r="C2409" s="472" t="s">
        <v>3389</v>
      </c>
      <c r="D2409" s="472">
        <v>1.257757E-2</v>
      </c>
    </row>
    <row r="2410" spans="1:4" x14ac:dyDescent="0.25">
      <c r="A2410" s="472" t="s">
        <v>3070</v>
      </c>
      <c r="B2410" s="472" t="s">
        <v>3530</v>
      </c>
      <c r="C2410" s="472" t="s">
        <v>3389</v>
      </c>
      <c r="D2410" s="472">
        <v>15.681476830000001</v>
      </c>
    </row>
    <row r="2411" spans="1:4" x14ac:dyDescent="0.25">
      <c r="A2411" s="472" t="s">
        <v>3070</v>
      </c>
      <c r="B2411" s="472" t="s">
        <v>3526</v>
      </c>
      <c r="C2411" s="472" t="s">
        <v>3390</v>
      </c>
      <c r="D2411" s="472">
        <v>7.3400409999999999E-2</v>
      </c>
    </row>
    <row r="2412" spans="1:4" x14ac:dyDescent="0.25">
      <c r="A2412" s="472" t="s">
        <v>3070</v>
      </c>
      <c r="B2412" s="472" t="s">
        <v>3528</v>
      </c>
      <c r="C2412" s="472" t="s">
        <v>3390</v>
      </c>
      <c r="D2412" s="472">
        <v>0.26363705999999998</v>
      </c>
    </row>
    <row r="2413" spans="1:4" x14ac:dyDescent="0.25">
      <c r="A2413" s="472" t="s">
        <v>3070</v>
      </c>
      <c r="B2413" s="472" t="s">
        <v>3530</v>
      </c>
      <c r="C2413" s="472" t="s">
        <v>3390</v>
      </c>
      <c r="D2413" s="472">
        <v>1.5327473400000002</v>
      </c>
    </row>
    <row r="2414" spans="1:4" x14ac:dyDescent="0.25">
      <c r="A2414" s="472" t="s">
        <v>3070</v>
      </c>
      <c r="B2414" s="472" t="s">
        <v>3532</v>
      </c>
      <c r="C2414" s="472" t="s">
        <v>3390</v>
      </c>
      <c r="D2414" s="472">
        <v>24.144232729999995</v>
      </c>
    </row>
    <row r="2415" spans="1:4" x14ac:dyDescent="0.25">
      <c r="A2415" s="472" t="s">
        <v>3070</v>
      </c>
      <c r="B2415" s="472" t="s">
        <v>3534</v>
      </c>
      <c r="C2415" s="472" t="s">
        <v>3390</v>
      </c>
      <c r="D2415" s="472">
        <v>222.56162748000003</v>
      </c>
    </row>
    <row r="2416" spans="1:4" x14ac:dyDescent="0.25">
      <c r="A2416" s="472" t="s">
        <v>3070</v>
      </c>
      <c r="B2416" s="472" t="s">
        <v>3524</v>
      </c>
      <c r="C2416" s="472" t="s">
        <v>136</v>
      </c>
      <c r="D2416" s="472">
        <v>0.21011389000000003</v>
      </c>
    </row>
    <row r="2417" spans="1:4" x14ac:dyDescent="0.25">
      <c r="A2417" s="472" t="s">
        <v>3070</v>
      </c>
      <c r="B2417" s="472" t="s">
        <v>3524</v>
      </c>
      <c r="C2417" s="472" t="s">
        <v>3384</v>
      </c>
      <c r="D2417" s="472">
        <v>3.8438855299999974</v>
      </c>
    </row>
    <row r="2418" spans="1:4" x14ac:dyDescent="0.25">
      <c r="A2418" s="472" t="s">
        <v>3070</v>
      </c>
      <c r="B2418" s="472" t="s">
        <v>3526</v>
      </c>
      <c r="C2418" s="472" t="s">
        <v>3384</v>
      </c>
      <c r="D2418" s="472">
        <v>24.164561369999991</v>
      </c>
    </row>
    <row r="2419" spans="1:4" x14ac:dyDescent="0.25">
      <c r="A2419" s="472" t="s">
        <v>3070</v>
      </c>
      <c r="B2419" s="472" t="s">
        <v>3528</v>
      </c>
      <c r="C2419" s="472" t="s">
        <v>3384</v>
      </c>
      <c r="D2419" s="472">
        <v>57.189492989999998</v>
      </c>
    </row>
    <row r="2420" spans="1:4" x14ac:dyDescent="0.25">
      <c r="A2420" s="472" t="s">
        <v>3070</v>
      </c>
      <c r="B2420" s="472" t="s">
        <v>3530</v>
      </c>
      <c r="C2420" s="472" t="s">
        <v>3384</v>
      </c>
      <c r="D2420" s="472">
        <v>885.09328594999897</v>
      </c>
    </row>
    <row r="2421" spans="1:4" x14ac:dyDescent="0.25">
      <c r="A2421" s="472" t="s">
        <v>3070</v>
      </c>
      <c r="B2421" s="472" t="s">
        <v>3532</v>
      </c>
      <c r="C2421" s="472" t="s">
        <v>3384</v>
      </c>
      <c r="D2421" s="472">
        <v>787.2071273100014</v>
      </c>
    </row>
    <row r="2422" spans="1:4" x14ac:dyDescent="0.25">
      <c r="A2422" s="472" t="s">
        <v>3070</v>
      </c>
      <c r="B2422" s="472" t="s">
        <v>3534</v>
      </c>
      <c r="C2422" s="472" t="s">
        <v>3384</v>
      </c>
      <c r="D2422" s="472">
        <v>10.834937009999999</v>
      </c>
    </row>
    <row r="2423" spans="1:4" x14ac:dyDescent="0.25">
      <c r="A2423" s="472" t="s">
        <v>3070</v>
      </c>
      <c r="B2423" s="472" t="s">
        <v>3524</v>
      </c>
      <c r="C2423" s="472" t="s">
        <v>3388</v>
      </c>
      <c r="D2423" s="472">
        <v>0.11594554</v>
      </c>
    </row>
    <row r="2424" spans="1:4" x14ac:dyDescent="0.25">
      <c r="A2424" s="472" t="s">
        <v>3070</v>
      </c>
      <c r="B2424" s="472" t="s">
        <v>3526</v>
      </c>
      <c r="C2424" s="472" t="s">
        <v>3388</v>
      </c>
      <c r="D2424" s="472">
        <v>2.83519305</v>
      </c>
    </row>
    <row r="2425" spans="1:4" x14ac:dyDescent="0.25">
      <c r="A2425" s="472" t="s">
        <v>3070</v>
      </c>
      <c r="B2425" s="472" t="s">
        <v>3528</v>
      </c>
      <c r="C2425" s="472" t="s">
        <v>3388</v>
      </c>
      <c r="D2425" s="472">
        <v>1.1811566999999998</v>
      </c>
    </row>
    <row r="2426" spans="1:4" x14ac:dyDescent="0.25">
      <c r="A2426" s="472" t="s">
        <v>3070</v>
      </c>
      <c r="B2426" s="472" t="s">
        <v>3530</v>
      </c>
      <c r="C2426" s="472" t="s">
        <v>3388</v>
      </c>
      <c r="D2426" s="472">
        <v>5.0102299099999996</v>
      </c>
    </row>
    <row r="2427" spans="1:4" x14ac:dyDescent="0.25">
      <c r="A2427" s="472" t="s">
        <v>3070</v>
      </c>
      <c r="B2427" s="472" t="s">
        <v>3532</v>
      </c>
      <c r="C2427" s="472" t="s">
        <v>3388</v>
      </c>
      <c r="D2427" s="472">
        <v>15.282336019999999</v>
      </c>
    </row>
    <row r="2428" spans="1:4" x14ac:dyDescent="0.25">
      <c r="A2428" s="472" t="s">
        <v>3070</v>
      </c>
      <c r="B2428" s="472" t="s">
        <v>3534</v>
      </c>
      <c r="C2428" s="472" t="s">
        <v>3388</v>
      </c>
      <c r="D2428" s="472">
        <v>51.571845789999998</v>
      </c>
    </row>
    <row r="2429" spans="1:4" x14ac:dyDescent="0.25">
      <c r="A2429" s="472" t="s">
        <v>3070</v>
      </c>
      <c r="B2429" s="472" t="s">
        <v>3524</v>
      </c>
      <c r="C2429" s="472" t="s">
        <v>3391</v>
      </c>
      <c r="D2429" s="472">
        <v>0.65863498000000009</v>
      </c>
    </row>
    <row r="2430" spans="1:4" x14ac:dyDescent="0.25">
      <c r="A2430" s="472" t="s">
        <v>3070</v>
      </c>
      <c r="B2430" s="472" t="s">
        <v>3526</v>
      </c>
      <c r="C2430" s="472" t="s">
        <v>3391</v>
      </c>
      <c r="D2430" s="472">
        <v>6.9589053399999985</v>
      </c>
    </row>
    <row r="2431" spans="1:4" x14ac:dyDescent="0.25">
      <c r="A2431" s="472" t="s">
        <v>3070</v>
      </c>
      <c r="B2431" s="472" t="s">
        <v>3528</v>
      </c>
      <c r="C2431" s="472" t="s">
        <v>3391</v>
      </c>
      <c r="D2431" s="472">
        <v>13.713772950000001</v>
      </c>
    </row>
    <row r="2432" spans="1:4" x14ac:dyDescent="0.25">
      <c r="A2432" s="472" t="s">
        <v>3070</v>
      </c>
      <c r="B2432" s="472" t="s">
        <v>3530</v>
      </c>
      <c r="C2432" s="472" t="s">
        <v>3391</v>
      </c>
      <c r="D2432" s="472">
        <v>136.2730603199999</v>
      </c>
    </row>
    <row r="2433" spans="1:4" x14ac:dyDescent="0.25">
      <c r="A2433" s="472" t="s">
        <v>3070</v>
      </c>
      <c r="B2433" s="472" t="s">
        <v>3532</v>
      </c>
      <c r="C2433" s="472" t="s">
        <v>3391</v>
      </c>
      <c r="D2433" s="472">
        <v>1049.9297375200003</v>
      </c>
    </row>
    <row r="2434" spans="1:4" x14ac:dyDescent="0.25">
      <c r="A2434" s="472" t="s">
        <v>3070</v>
      </c>
      <c r="B2434" s="472" t="s">
        <v>3534</v>
      </c>
      <c r="C2434" s="472" t="s">
        <v>3391</v>
      </c>
      <c r="D2434" s="472">
        <v>1260.4696062400012</v>
      </c>
    </row>
    <row r="2435" spans="1:4" x14ac:dyDescent="0.25">
      <c r="A2435" s="472" t="s">
        <v>3070</v>
      </c>
      <c r="B2435" s="472" t="s">
        <v>3524</v>
      </c>
      <c r="C2435" s="472" t="s">
        <v>3386</v>
      </c>
      <c r="D2435" s="472">
        <v>68.869095330000079</v>
      </c>
    </row>
    <row r="2436" spans="1:4" x14ac:dyDescent="0.25">
      <c r="A2436" s="472" t="s">
        <v>3070</v>
      </c>
      <c r="B2436" s="472" t="s">
        <v>3526</v>
      </c>
      <c r="C2436" s="472" t="s">
        <v>3386</v>
      </c>
      <c r="D2436" s="472">
        <v>69.356560779999995</v>
      </c>
    </row>
    <row r="2437" spans="1:4" x14ac:dyDescent="0.25">
      <c r="A2437" s="472" t="s">
        <v>3070</v>
      </c>
      <c r="B2437" s="472" t="s">
        <v>3528</v>
      </c>
      <c r="C2437" s="472" t="s">
        <v>3386</v>
      </c>
      <c r="D2437" s="472">
        <v>529.48196660000008</v>
      </c>
    </row>
    <row r="2438" spans="1:4" x14ac:dyDescent="0.25">
      <c r="A2438" s="472" t="s">
        <v>3070</v>
      </c>
      <c r="B2438" s="472" t="s">
        <v>3530</v>
      </c>
      <c r="C2438" s="472" t="s">
        <v>3386</v>
      </c>
      <c r="D2438" s="472">
        <v>3744.5920095099973</v>
      </c>
    </row>
    <row r="2439" spans="1:4" x14ac:dyDescent="0.25">
      <c r="A2439" s="472" t="s">
        <v>3070</v>
      </c>
      <c r="B2439" s="472" t="s">
        <v>3532</v>
      </c>
      <c r="C2439" s="472" t="s">
        <v>3386</v>
      </c>
      <c r="D2439" s="472">
        <v>18672.045567100009</v>
      </c>
    </row>
    <row r="2440" spans="1:4" x14ac:dyDescent="0.25">
      <c r="A2440" s="472" t="s">
        <v>3070</v>
      </c>
      <c r="B2440" s="472" t="s">
        <v>3534</v>
      </c>
      <c r="C2440" s="472" t="s">
        <v>3386</v>
      </c>
      <c r="D2440" s="472">
        <v>39191.669273039872</v>
      </c>
    </row>
    <row r="2441" spans="1:4" x14ac:dyDescent="0.25">
      <c r="A2441" s="472" t="s">
        <v>3065</v>
      </c>
      <c r="B2441" s="472" t="s">
        <v>3541</v>
      </c>
      <c r="C2441" s="472" t="s">
        <v>770</v>
      </c>
      <c r="D2441" s="472"/>
    </row>
    <row r="2442" spans="1:4" x14ac:dyDescent="0.25">
      <c r="A2442" s="472" t="s">
        <v>3065</v>
      </c>
      <c r="B2442" s="472" t="s">
        <v>3543</v>
      </c>
      <c r="C2442" s="472" t="s">
        <v>770</v>
      </c>
      <c r="D2442" s="472"/>
    </row>
    <row r="2443" spans="1:4" x14ac:dyDescent="0.25">
      <c r="A2443" s="472" t="s">
        <v>3065</v>
      </c>
      <c r="B2443" s="472" t="s">
        <v>3545</v>
      </c>
      <c r="C2443" s="472" t="s">
        <v>770</v>
      </c>
      <c r="D2443" s="472"/>
    </row>
    <row r="2444" spans="1:4" x14ac:dyDescent="0.25">
      <c r="A2444" s="472" t="s">
        <v>3065</v>
      </c>
      <c r="B2444" s="472" t="s">
        <v>3547</v>
      </c>
      <c r="C2444" s="472" t="s">
        <v>770</v>
      </c>
      <c r="D2444" s="472"/>
    </row>
    <row r="2445" spans="1:4" x14ac:dyDescent="0.25">
      <c r="A2445" s="472" t="s">
        <v>3065</v>
      </c>
      <c r="B2445" s="472" t="s">
        <v>3549</v>
      </c>
      <c r="C2445" s="472" t="s">
        <v>770</v>
      </c>
      <c r="D2445" s="472"/>
    </row>
    <row r="2446" spans="1:4" x14ac:dyDescent="0.25">
      <c r="A2446" s="472" t="s">
        <v>3065</v>
      </c>
      <c r="B2446" s="472" t="s">
        <v>3551</v>
      </c>
      <c r="C2446" s="472" t="s">
        <v>770</v>
      </c>
      <c r="D2446" s="472"/>
    </row>
    <row r="2447" spans="1:4" x14ac:dyDescent="0.25">
      <c r="A2447" s="472" t="s">
        <v>3065</v>
      </c>
      <c r="B2447" s="472" t="s">
        <v>3541</v>
      </c>
      <c r="C2447" s="472" t="s">
        <v>3387</v>
      </c>
      <c r="D2447" s="472"/>
    </row>
    <row r="2448" spans="1:4" x14ac:dyDescent="0.25">
      <c r="A2448" s="472" t="s">
        <v>3065</v>
      </c>
      <c r="B2448" s="472" t="s">
        <v>3543</v>
      </c>
      <c r="C2448" s="472" t="s">
        <v>3387</v>
      </c>
      <c r="D2448" s="472"/>
    </row>
    <row r="2449" spans="1:4" x14ac:dyDescent="0.25">
      <c r="A2449" s="472" t="s">
        <v>3065</v>
      </c>
      <c r="B2449" s="472" t="s">
        <v>3545</v>
      </c>
      <c r="C2449" s="472" t="s">
        <v>3387</v>
      </c>
      <c r="D2449" s="472"/>
    </row>
    <row r="2450" spans="1:4" x14ac:dyDescent="0.25">
      <c r="A2450" s="472" t="s">
        <v>3065</v>
      </c>
      <c r="B2450" s="472" t="s">
        <v>3547</v>
      </c>
      <c r="C2450" s="472" t="s">
        <v>3387</v>
      </c>
      <c r="D2450" s="472"/>
    </row>
    <row r="2451" spans="1:4" x14ac:dyDescent="0.25">
      <c r="A2451" s="472" t="s">
        <v>3065</v>
      </c>
      <c r="B2451" s="472" t="s">
        <v>3549</v>
      </c>
      <c r="C2451" s="472" t="s">
        <v>3387</v>
      </c>
      <c r="D2451" s="472"/>
    </row>
    <row r="2452" spans="1:4" x14ac:dyDescent="0.25">
      <c r="A2452" s="472" t="s">
        <v>3065</v>
      </c>
      <c r="B2452" s="472" t="s">
        <v>3551</v>
      </c>
      <c r="C2452" s="472" t="s">
        <v>3387</v>
      </c>
      <c r="D2452" s="472"/>
    </row>
    <row r="2453" spans="1:4" x14ac:dyDescent="0.25">
      <c r="A2453" s="472" t="s">
        <v>3065</v>
      </c>
      <c r="B2453" s="472" t="s">
        <v>3541</v>
      </c>
      <c r="C2453" s="472" t="s">
        <v>3385</v>
      </c>
      <c r="D2453" s="472">
        <v>3.4235255222643431E-3</v>
      </c>
    </row>
    <row r="2454" spans="1:4" x14ac:dyDescent="0.25">
      <c r="A2454" s="472" t="s">
        <v>3065</v>
      </c>
      <c r="B2454" s="472" t="s">
        <v>3543</v>
      </c>
      <c r="C2454" s="472" t="s">
        <v>3385</v>
      </c>
      <c r="D2454" s="472">
        <v>0</v>
      </c>
    </row>
    <row r="2455" spans="1:4" x14ac:dyDescent="0.25">
      <c r="A2455" s="472" t="s">
        <v>3065</v>
      </c>
      <c r="B2455" s="472" t="s">
        <v>3545</v>
      </c>
      <c r="C2455" s="472" t="s">
        <v>3385</v>
      </c>
      <c r="D2455" s="472">
        <v>0</v>
      </c>
    </row>
    <row r="2456" spans="1:4" x14ac:dyDescent="0.25">
      <c r="A2456" s="472" t="s">
        <v>3065</v>
      </c>
      <c r="B2456" s="472" t="s">
        <v>3547</v>
      </c>
      <c r="C2456" s="472" t="s">
        <v>3385</v>
      </c>
      <c r="D2456" s="472">
        <v>0</v>
      </c>
    </row>
    <row r="2457" spans="1:4" x14ac:dyDescent="0.25">
      <c r="A2457" s="472" t="s">
        <v>3065</v>
      </c>
      <c r="B2457" s="472" t="s">
        <v>3549</v>
      </c>
      <c r="C2457" s="472" t="s">
        <v>3385</v>
      </c>
      <c r="D2457" s="472">
        <v>0</v>
      </c>
    </row>
    <row r="2458" spans="1:4" x14ac:dyDescent="0.25">
      <c r="A2458" s="472" t="s">
        <v>3065</v>
      </c>
      <c r="B2458" s="472" t="s">
        <v>3551</v>
      </c>
      <c r="C2458" s="472" t="s">
        <v>3385</v>
      </c>
      <c r="D2458" s="472">
        <v>0</v>
      </c>
    </row>
    <row r="2459" spans="1:4" x14ac:dyDescent="0.25">
      <c r="A2459" s="472" t="s">
        <v>3065</v>
      </c>
      <c r="B2459" s="472" t="s">
        <v>3541</v>
      </c>
      <c r="C2459" s="472" t="s">
        <v>3389</v>
      </c>
      <c r="D2459" s="472"/>
    </row>
    <row r="2460" spans="1:4" x14ac:dyDescent="0.25">
      <c r="A2460" s="472" t="s">
        <v>3065</v>
      </c>
      <c r="B2460" s="472" t="s">
        <v>3543</v>
      </c>
      <c r="C2460" s="472" t="s">
        <v>3389</v>
      </c>
      <c r="D2460" s="472"/>
    </row>
    <row r="2461" spans="1:4" x14ac:dyDescent="0.25">
      <c r="A2461" s="472" t="s">
        <v>3065</v>
      </c>
      <c r="B2461" s="472" t="s">
        <v>3545</v>
      </c>
      <c r="C2461" s="472" t="s">
        <v>3389</v>
      </c>
      <c r="D2461" s="472"/>
    </row>
    <row r="2462" spans="1:4" x14ac:dyDescent="0.25">
      <c r="A2462" s="472" t="s">
        <v>3065</v>
      </c>
      <c r="B2462" s="472" t="s">
        <v>3547</v>
      </c>
      <c r="C2462" s="472" t="s">
        <v>3389</v>
      </c>
      <c r="D2462" s="472"/>
    </row>
    <row r="2463" spans="1:4" x14ac:dyDescent="0.25">
      <c r="A2463" s="472" t="s">
        <v>3065</v>
      </c>
      <c r="B2463" s="472" t="s">
        <v>3549</v>
      </c>
      <c r="C2463" s="472" t="s">
        <v>3389</v>
      </c>
      <c r="D2463" s="472"/>
    </row>
    <row r="2464" spans="1:4" x14ac:dyDescent="0.25">
      <c r="A2464" s="472" t="s">
        <v>3065</v>
      </c>
      <c r="B2464" s="472" t="s">
        <v>3551</v>
      </c>
      <c r="C2464" s="472" t="s">
        <v>3389</v>
      </c>
      <c r="D2464" s="472"/>
    </row>
    <row r="2465" spans="1:4" x14ac:dyDescent="0.25">
      <c r="A2465" s="472" t="s">
        <v>3065</v>
      </c>
      <c r="B2465" s="472" t="s">
        <v>3541</v>
      </c>
      <c r="C2465" s="472" t="s">
        <v>3390</v>
      </c>
      <c r="D2465" s="472">
        <v>7.2086330291477212E-4</v>
      </c>
    </row>
    <row r="2466" spans="1:4" x14ac:dyDescent="0.25">
      <c r="A2466" s="472" t="s">
        <v>3065</v>
      </c>
      <c r="B2466" s="472" t="s">
        <v>3543</v>
      </c>
      <c r="C2466" s="472" t="s">
        <v>3390</v>
      </c>
      <c r="D2466" s="472">
        <v>0</v>
      </c>
    </row>
    <row r="2467" spans="1:4" x14ac:dyDescent="0.25">
      <c r="A2467" s="472" t="s">
        <v>3065</v>
      </c>
      <c r="B2467" s="472" t="s">
        <v>3545</v>
      </c>
      <c r="C2467" s="472" t="s">
        <v>3390</v>
      </c>
      <c r="D2467" s="472">
        <v>0</v>
      </c>
    </row>
    <row r="2468" spans="1:4" x14ac:dyDescent="0.25">
      <c r="A2468" s="472" t="s">
        <v>3065</v>
      </c>
      <c r="B2468" s="472" t="s">
        <v>3547</v>
      </c>
      <c r="C2468" s="472" t="s">
        <v>3390</v>
      </c>
      <c r="D2468" s="472">
        <v>0</v>
      </c>
    </row>
    <row r="2469" spans="1:4" x14ac:dyDescent="0.25">
      <c r="A2469" s="472" t="s">
        <v>3065</v>
      </c>
      <c r="B2469" s="472" t="s">
        <v>3549</v>
      </c>
      <c r="C2469" s="472" t="s">
        <v>3390</v>
      </c>
      <c r="D2469" s="472">
        <v>0</v>
      </c>
    </row>
    <row r="2470" spans="1:4" x14ac:dyDescent="0.25">
      <c r="A2470" s="472" t="s">
        <v>3065</v>
      </c>
      <c r="B2470" s="472" t="s">
        <v>3551</v>
      </c>
      <c r="C2470" s="472" t="s">
        <v>3390</v>
      </c>
      <c r="D2470" s="472">
        <v>0</v>
      </c>
    </row>
    <row r="2471" spans="1:4" x14ac:dyDescent="0.25">
      <c r="A2471" s="472" t="s">
        <v>3065</v>
      </c>
      <c r="B2471" s="472" t="s">
        <v>3541</v>
      </c>
      <c r="C2471" s="472" t="s">
        <v>136</v>
      </c>
      <c r="D2471" s="472"/>
    </row>
    <row r="2472" spans="1:4" x14ac:dyDescent="0.25">
      <c r="A2472" s="472" t="s">
        <v>3065</v>
      </c>
      <c r="B2472" s="472" t="s">
        <v>3543</v>
      </c>
      <c r="C2472" s="472" t="s">
        <v>136</v>
      </c>
      <c r="D2472" s="472"/>
    </row>
    <row r="2473" spans="1:4" x14ac:dyDescent="0.25">
      <c r="A2473" s="472" t="s">
        <v>3065</v>
      </c>
      <c r="B2473" s="472" t="s">
        <v>3545</v>
      </c>
      <c r="C2473" s="472" t="s">
        <v>136</v>
      </c>
      <c r="D2473" s="472"/>
    </row>
    <row r="2474" spans="1:4" x14ac:dyDescent="0.25">
      <c r="A2474" s="472" t="s">
        <v>3065</v>
      </c>
      <c r="B2474" s="472" t="s">
        <v>3547</v>
      </c>
      <c r="C2474" s="472" t="s">
        <v>136</v>
      </c>
      <c r="D2474" s="472"/>
    </row>
    <row r="2475" spans="1:4" x14ac:dyDescent="0.25">
      <c r="A2475" s="472" t="s">
        <v>3065</v>
      </c>
      <c r="B2475" s="472" t="s">
        <v>3549</v>
      </c>
      <c r="C2475" s="472" t="s">
        <v>136</v>
      </c>
      <c r="D2475" s="472"/>
    </row>
    <row r="2476" spans="1:4" x14ac:dyDescent="0.25">
      <c r="A2476" s="472" t="s">
        <v>3065</v>
      </c>
      <c r="B2476" s="472" t="s">
        <v>3551</v>
      </c>
      <c r="C2476" s="472" t="s">
        <v>136</v>
      </c>
      <c r="D2476" s="472"/>
    </row>
    <row r="2477" spans="1:4" x14ac:dyDescent="0.25">
      <c r="A2477" s="472" t="s">
        <v>3065</v>
      </c>
      <c r="B2477" s="472" t="s">
        <v>3541</v>
      </c>
      <c r="C2477" s="472" t="s">
        <v>3384</v>
      </c>
      <c r="D2477" s="472">
        <v>8.5017627353977492E-3</v>
      </c>
    </row>
    <row r="2478" spans="1:4" x14ac:dyDescent="0.25">
      <c r="A2478" s="472" t="s">
        <v>3065</v>
      </c>
      <c r="B2478" s="472" t="s">
        <v>3543</v>
      </c>
      <c r="C2478" s="472" t="s">
        <v>3384</v>
      </c>
      <c r="D2478" s="472">
        <v>3.4628616111215267E-2</v>
      </c>
    </row>
    <row r="2479" spans="1:4" x14ac:dyDescent="0.25">
      <c r="A2479" s="472" t="s">
        <v>3065</v>
      </c>
      <c r="B2479" s="472" t="s">
        <v>3545</v>
      </c>
      <c r="C2479" s="472" t="s">
        <v>3384</v>
      </c>
      <c r="D2479" s="472">
        <v>4.1119214243977589E-2</v>
      </c>
    </row>
    <row r="2480" spans="1:4" x14ac:dyDescent="0.25">
      <c r="A2480" s="472" t="s">
        <v>3065</v>
      </c>
      <c r="B2480" s="472" t="s">
        <v>3547</v>
      </c>
      <c r="C2480" s="472" t="s">
        <v>3384</v>
      </c>
      <c r="D2480" s="472">
        <v>4.6413785342652308E-2</v>
      </c>
    </row>
    <row r="2481" spans="1:4" x14ac:dyDescent="0.25">
      <c r="A2481" s="472" t="s">
        <v>3065</v>
      </c>
      <c r="B2481" s="472" t="s">
        <v>3549</v>
      </c>
      <c r="C2481" s="472" t="s">
        <v>3384</v>
      </c>
      <c r="D2481" s="472">
        <v>3.1127039560801165E-2</v>
      </c>
    </row>
    <row r="2482" spans="1:4" x14ac:dyDescent="0.25">
      <c r="A2482" s="472" t="s">
        <v>3065</v>
      </c>
      <c r="B2482" s="472" t="s">
        <v>3551</v>
      </c>
      <c r="C2482" s="472" t="s">
        <v>3384</v>
      </c>
      <c r="D2482" s="472">
        <v>2.2445998441574279E-2</v>
      </c>
    </row>
    <row r="2483" spans="1:4" x14ac:dyDescent="0.25">
      <c r="A2483" s="472" t="s">
        <v>3065</v>
      </c>
      <c r="B2483" s="472" t="s">
        <v>3541</v>
      </c>
      <c r="C2483" s="472" t="s">
        <v>3388</v>
      </c>
      <c r="D2483" s="472">
        <v>1.0868847465545214E-2</v>
      </c>
    </row>
    <row r="2484" spans="1:4" x14ac:dyDescent="0.25">
      <c r="A2484" s="472" t="s">
        <v>3065</v>
      </c>
      <c r="B2484" s="472" t="s">
        <v>3543</v>
      </c>
      <c r="C2484" s="472" t="s">
        <v>3388</v>
      </c>
      <c r="D2484" s="472">
        <v>1.4228304558906932E-2</v>
      </c>
    </row>
    <row r="2485" spans="1:4" x14ac:dyDescent="0.25">
      <c r="A2485" s="472" t="s">
        <v>3065</v>
      </c>
      <c r="B2485" s="472" t="s">
        <v>3545</v>
      </c>
      <c r="C2485" s="472" t="s">
        <v>3388</v>
      </c>
      <c r="D2485" s="472">
        <v>0</v>
      </c>
    </row>
    <row r="2486" spans="1:4" x14ac:dyDescent="0.25">
      <c r="A2486" s="472" t="s">
        <v>3065</v>
      </c>
      <c r="B2486" s="472" t="s">
        <v>3547</v>
      </c>
      <c r="C2486" s="472" t="s">
        <v>3388</v>
      </c>
      <c r="D2486" s="472">
        <v>0</v>
      </c>
    </row>
    <row r="2487" spans="1:4" x14ac:dyDescent="0.25">
      <c r="A2487" s="472" t="s">
        <v>3065</v>
      </c>
      <c r="B2487" s="472" t="s">
        <v>3549</v>
      </c>
      <c r="C2487" s="472" t="s">
        <v>3388</v>
      </c>
      <c r="D2487" s="472">
        <v>0</v>
      </c>
    </row>
    <row r="2488" spans="1:4" x14ac:dyDescent="0.25">
      <c r="A2488" s="472" t="s">
        <v>3065</v>
      </c>
      <c r="B2488" s="472" t="s">
        <v>3551</v>
      </c>
      <c r="C2488" s="472" t="s">
        <v>3388</v>
      </c>
      <c r="D2488" s="472">
        <v>0</v>
      </c>
    </row>
    <row r="2489" spans="1:4" x14ac:dyDescent="0.25">
      <c r="A2489" s="472" t="s">
        <v>3065</v>
      </c>
      <c r="B2489" s="472" t="s">
        <v>3541</v>
      </c>
      <c r="C2489" s="472" t="s">
        <v>3391</v>
      </c>
      <c r="D2489" s="472"/>
    </row>
    <row r="2490" spans="1:4" x14ac:dyDescent="0.25">
      <c r="A2490" s="472" t="s">
        <v>3065</v>
      </c>
      <c r="B2490" s="472" t="s">
        <v>3543</v>
      </c>
      <c r="C2490" s="472" t="s">
        <v>3391</v>
      </c>
      <c r="D2490" s="472"/>
    </row>
    <row r="2491" spans="1:4" x14ac:dyDescent="0.25">
      <c r="A2491" s="472" t="s">
        <v>3065</v>
      </c>
      <c r="B2491" s="472" t="s">
        <v>3545</v>
      </c>
      <c r="C2491" s="472" t="s">
        <v>3391</v>
      </c>
      <c r="D2491" s="472"/>
    </row>
    <row r="2492" spans="1:4" x14ac:dyDescent="0.25">
      <c r="A2492" s="472" t="s">
        <v>3065</v>
      </c>
      <c r="B2492" s="472" t="s">
        <v>3547</v>
      </c>
      <c r="C2492" s="472" t="s">
        <v>3391</v>
      </c>
      <c r="D2492" s="472"/>
    </row>
    <row r="2493" spans="1:4" x14ac:dyDescent="0.25">
      <c r="A2493" s="472" t="s">
        <v>3065</v>
      </c>
      <c r="B2493" s="472" t="s">
        <v>3549</v>
      </c>
      <c r="C2493" s="472" t="s">
        <v>3391</v>
      </c>
      <c r="D2493" s="472"/>
    </row>
    <row r="2494" spans="1:4" x14ac:dyDescent="0.25">
      <c r="A2494" s="472" t="s">
        <v>3065</v>
      </c>
      <c r="B2494" s="472" t="s">
        <v>3551</v>
      </c>
      <c r="C2494" s="472" t="s">
        <v>3391</v>
      </c>
      <c r="D2494" s="472"/>
    </row>
    <row r="2495" spans="1:4" x14ac:dyDescent="0.25">
      <c r="A2495" s="472" t="s">
        <v>3065</v>
      </c>
      <c r="B2495" s="472" t="s">
        <v>3541</v>
      </c>
      <c r="C2495" s="472" t="s">
        <v>3386</v>
      </c>
      <c r="D2495" s="472"/>
    </row>
    <row r="2496" spans="1:4" x14ac:dyDescent="0.25">
      <c r="A2496" s="472" t="s">
        <v>3065</v>
      </c>
      <c r="B2496" s="472" t="s">
        <v>3543</v>
      </c>
      <c r="C2496" s="472" t="s">
        <v>3386</v>
      </c>
      <c r="D2496" s="472"/>
    </row>
    <row r="2497" spans="1:4" x14ac:dyDescent="0.25">
      <c r="A2497" s="472" t="s">
        <v>3065</v>
      </c>
      <c r="B2497" s="472" t="s">
        <v>3545</v>
      </c>
      <c r="C2497" s="472" t="s">
        <v>3386</v>
      </c>
      <c r="D2497" s="472"/>
    </row>
    <row r="2498" spans="1:4" x14ac:dyDescent="0.25">
      <c r="A2498" s="472" t="s">
        <v>3065</v>
      </c>
      <c r="B2498" s="472" t="s">
        <v>3547</v>
      </c>
      <c r="C2498" s="472" t="s">
        <v>3386</v>
      </c>
      <c r="D2498" s="472"/>
    </row>
    <row r="2499" spans="1:4" x14ac:dyDescent="0.25">
      <c r="A2499" s="472" t="s">
        <v>3065</v>
      </c>
      <c r="B2499" s="472" t="s">
        <v>3549</v>
      </c>
      <c r="C2499" s="472" t="s">
        <v>3386</v>
      </c>
      <c r="D2499" s="472"/>
    </row>
    <row r="2500" spans="1:4" x14ac:dyDescent="0.25">
      <c r="A2500" s="472" t="s">
        <v>3065</v>
      </c>
      <c r="B2500" s="472" t="s">
        <v>3551</v>
      </c>
      <c r="C2500" s="472" t="s">
        <v>3386</v>
      </c>
      <c r="D2500" s="472"/>
    </row>
    <row r="2501" spans="1:4" x14ac:dyDescent="0.25">
      <c r="A2501" s="472" t="s">
        <v>3065</v>
      </c>
      <c r="B2501" s="472" t="s">
        <v>3541</v>
      </c>
      <c r="C2501" s="472" t="s">
        <v>138</v>
      </c>
      <c r="D2501" s="472">
        <v>4.1626160578908163E-3</v>
      </c>
    </row>
    <row r="2502" spans="1:4" x14ac:dyDescent="0.25">
      <c r="A2502" s="472" t="s">
        <v>3065</v>
      </c>
      <c r="B2502" s="472" t="s">
        <v>3543</v>
      </c>
      <c r="C2502" s="472" t="s">
        <v>138</v>
      </c>
      <c r="D2502" s="472">
        <v>5.2879493913811628E-3</v>
      </c>
    </row>
    <row r="2503" spans="1:4" x14ac:dyDescent="0.25">
      <c r="A2503" s="472" t="s">
        <v>3065</v>
      </c>
      <c r="B2503" s="472" t="s">
        <v>3545</v>
      </c>
      <c r="C2503" s="472" t="s">
        <v>138</v>
      </c>
      <c r="D2503" s="472">
        <v>1.220180216583573E-2</v>
      </c>
    </row>
    <row r="2504" spans="1:4" x14ac:dyDescent="0.25">
      <c r="A2504" s="472" t="s">
        <v>3065</v>
      </c>
      <c r="B2504" s="472" t="s">
        <v>3547</v>
      </c>
      <c r="C2504" s="472" t="s">
        <v>138</v>
      </c>
      <c r="D2504" s="472">
        <v>1.788351254160073E-2</v>
      </c>
    </row>
    <row r="2505" spans="1:4" x14ac:dyDescent="0.25">
      <c r="A2505" s="472" t="s">
        <v>3065</v>
      </c>
      <c r="B2505" s="472" t="s">
        <v>3549</v>
      </c>
      <c r="C2505" s="472" t="s">
        <v>138</v>
      </c>
      <c r="D2505" s="472">
        <v>1.1301012068000211E-2</v>
      </c>
    </row>
    <row r="2506" spans="1:4" x14ac:dyDescent="0.25">
      <c r="A2506" s="472" t="s">
        <v>3065</v>
      </c>
      <c r="B2506" s="472" t="s">
        <v>3551</v>
      </c>
      <c r="C2506" s="472" t="s">
        <v>138</v>
      </c>
      <c r="D2506" s="472">
        <v>1.1557915254578289E-2</v>
      </c>
    </row>
    <row r="2507" spans="1:4" x14ac:dyDescent="0.25">
      <c r="A2507" s="472" t="s">
        <v>3066</v>
      </c>
      <c r="B2507" s="472" t="s">
        <v>3541</v>
      </c>
      <c r="C2507" s="472" t="s">
        <v>770</v>
      </c>
      <c r="D2507" s="472">
        <v>8.3606127908378649E-4</v>
      </c>
    </row>
    <row r="2508" spans="1:4" x14ac:dyDescent="0.25">
      <c r="A2508" s="472" t="s">
        <v>3066</v>
      </c>
      <c r="B2508" s="472" t="s">
        <v>3543</v>
      </c>
      <c r="C2508" s="472" t="s">
        <v>770</v>
      </c>
      <c r="D2508" s="472">
        <v>0</v>
      </c>
    </row>
    <row r="2509" spans="1:4" x14ac:dyDescent="0.25">
      <c r="A2509" s="472" t="s">
        <v>3066</v>
      </c>
      <c r="B2509" s="472" t="s">
        <v>3545</v>
      </c>
      <c r="C2509" s="472" t="s">
        <v>770</v>
      </c>
      <c r="D2509" s="472">
        <v>0</v>
      </c>
    </row>
    <row r="2510" spans="1:4" x14ac:dyDescent="0.25">
      <c r="A2510" s="472" t="s">
        <v>3066</v>
      </c>
      <c r="B2510" s="472" t="s">
        <v>3547</v>
      </c>
      <c r="C2510" s="472" t="s">
        <v>770</v>
      </c>
      <c r="D2510" s="472">
        <v>0</v>
      </c>
    </row>
    <row r="2511" spans="1:4" x14ac:dyDescent="0.25">
      <c r="A2511" s="472" t="s">
        <v>3066</v>
      </c>
      <c r="B2511" s="472" t="s">
        <v>3549</v>
      </c>
      <c r="C2511" s="472" t="s">
        <v>770</v>
      </c>
      <c r="D2511" s="472">
        <v>0</v>
      </c>
    </row>
    <row r="2512" spans="1:4" x14ac:dyDescent="0.25">
      <c r="A2512" s="472" t="s">
        <v>3066</v>
      </c>
      <c r="B2512" s="472" t="s">
        <v>3551</v>
      </c>
      <c r="C2512" s="472" t="s">
        <v>770</v>
      </c>
      <c r="D2512" s="472">
        <v>0</v>
      </c>
    </row>
    <row r="2513" spans="1:4" x14ac:dyDescent="0.25">
      <c r="A2513" s="472" t="s">
        <v>3066</v>
      </c>
      <c r="B2513" s="472" t="s">
        <v>3541</v>
      </c>
      <c r="C2513" s="472" t="s">
        <v>3387</v>
      </c>
      <c r="D2513" s="472"/>
    </row>
    <row r="2514" spans="1:4" x14ac:dyDescent="0.25">
      <c r="A2514" s="472" t="s">
        <v>3066</v>
      </c>
      <c r="B2514" s="472" t="s">
        <v>3543</v>
      </c>
      <c r="C2514" s="472" t="s">
        <v>3387</v>
      </c>
      <c r="D2514" s="472"/>
    </row>
    <row r="2515" spans="1:4" x14ac:dyDescent="0.25">
      <c r="A2515" s="472" t="s">
        <v>3066</v>
      </c>
      <c r="B2515" s="472" t="s">
        <v>3545</v>
      </c>
      <c r="C2515" s="472" t="s">
        <v>3387</v>
      </c>
      <c r="D2515" s="472"/>
    </row>
    <row r="2516" spans="1:4" x14ac:dyDescent="0.25">
      <c r="A2516" s="472" t="s">
        <v>3066</v>
      </c>
      <c r="B2516" s="472" t="s">
        <v>3547</v>
      </c>
      <c r="C2516" s="472" t="s">
        <v>3387</v>
      </c>
      <c r="D2516" s="472"/>
    </row>
    <row r="2517" spans="1:4" x14ac:dyDescent="0.25">
      <c r="A2517" s="472" t="s">
        <v>3066</v>
      </c>
      <c r="B2517" s="472" t="s">
        <v>3549</v>
      </c>
      <c r="C2517" s="472" t="s">
        <v>3387</v>
      </c>
      <c r="D2517" s="472"/>
    </row>
    <row r="2518" spans="1:4" x14ac:dyDescent="0.25">
      <c r="A2518" s="472" t="s">
        <v>3066</v>
      </c>
      <c r="B2518" s="472" t="s">
        <v>3551</v>
      </c>
      <c r="C2518" s="472" t="s">
        <v>3387</v>
      </c>
      <c r="D2518" s="472"/>
    </row>
    <row r="2519" spans="1:4" x14ac:dyDescent="0.25">
      <c r="A2519" s="472" t="s">
        <v>3066</v>
      </c>
      <c r="B2519" s="472" t="s">
        <v>3541</v>
      </c>
      <c r="C2519" s="472" t="s">
        <v>3385</v>
      </c>
      <c r="D2519" s="472">
        <v>3.9111154347352327E-4</v>
      </c>
    </row>
    <row r="2520" spans="1:4" x14ac:dyDescent="0.25">
      <c r="A2520" s="472" t="s">
        <v>3066</v>
      </c>
      <c r="B2520" s="472" t="s">
        <v>3543</v>
      </c>
      <c r="C2520" s="472" t="s">
        <v>3385</v>
      </c>
      <c r="D2520" s="472">
        <v>2.3535252376765482E-4</v>
      </c>
    </row>
    <row r="2521" spans="1:4" x14ac:dyDescent="0.25">
      <c r="A2521" s="472" t="s">
        <v>3066</v>
      </c>
      <c r="B2521" s="472" t="s">
        <v>3545</v>
      </c>
      <c r="C2521" s="472" t="s">
        <v>3385</v>
      </c>
      <c r="D2521" s="472">
        <v>9.8314492449368693E-4</v>
      </c>
    </row>
    <row r="2522" spans="1:4" x14ac:dyDescent="0.25">
      <c r="A2522" s="472" t="s">
        <v>3066</v>
      </c>
      <c r="B2522" s="472" t="s">
        <v>3547</v>
      </c>
      <c r="C2522" s="472" t="s">
        <v>3385</v>
      </c>
      <c r="D2522" s="472">
        <v>0</v>
      </c>
    </row>
    <row r="2523" spans="1:4" x14ac:dyDescent="0.25">
      <c r="A2523" s="472" t="s">
        <v>3066</v>
      </c>
      <c r="B2523" s="472" t="s">
        <v>3549</v>
      </c>
      <c r="C2523" s="472" t="s">
        <v>3385</v>
      </c>
      <c r="D2523" s="472">
        <v>0</v>
      </c>
    </row>
    <row r="2524" spans="1:4" x14ac:dyDescent="0.25">
      <c r="A2524" s="472" t="s">
        <v>3066</v>
      </c>
      <c r="B2524" s="472" t="s">
        <v>3551</v>
      </c>
      <c r="C2524" s="472" t="s">
        <v>3385</v>
      </c>
      <c r="D2524" s="472">
        <v>0</v>
      </c>
    </row>
    <row r="2525" spans="1:4" x14ac:dyDescent="0.25">
      <c r="A2525" s="472" t="s">
        <v>3066</v>
      </c>
      <c r="B2525" s="472" t="s">
        <v>3541</v>
      </c>
      <c r="C2525" s="472" t="s">
        <v>3389</v>
      </c>
      <c r="D2525" s="472"/>
    </row>
    <row r="2526" spans="1:4" x14ac:dyDescent="0.25">
      <c r="A2526" s="472" t="s">
        <v>3066</v>
      </c>
      <c r="B2526" s="472" t="s">
        <v>3543</v>
      </c>
      <c r="C2526" s="472" t="s">
        <v>3389</v>
      </c>
      <c r="D2526" s="472"/>
    </row>
    <row r="2527" spans="1:4" x14ac:dyDescent="0.25">
      <c r="A2527" s="472" t="s">
        <v>3066</v>
      </c>
      <c r="B2527" s="472" t="s">
        <v>3545</v>
      </c>
      <c r="C2527" s="472" t="s">
        <v>3389</v>
      </c>
      <c r="D2527" s="472"/>
    </row>
    <row r="2528" spans="1:4" x14ac:dyDescent="0.25">
      <c r="A2528" s="472" t="s">
        <v>3066</v>
      </c>
      <c r="B2528" s="472" t="s">
        <v>3547</v>
      </c>
      <c r="C2528" s="472" t="s">
        <v>3389</v>
      </c>
      <c r="D2528" s="472"/>
    </row>
    <row r="2529" spans="1:4" x14ac:dyDescent="0.25">
      <c r="A2529" s="472" t="s">
        <v>3066</v>
      </c>
      <c r="B2529" s="472" t="s">
        <v>3549</v>
      </c>
      <c r="C2529" s="472" t="s">
        <v>3389</v>
      </c>
      <c r="D2529" s="472"/>
    </row>
    <row r="2530" spans="1:4" x14ac:dyDescent="0.25">
      <c r="A2530" s="472" t="s">
        <v>3066</v>
      </c>
      <c r="B2530" s="472" t="s">
        <v>3551</v>
      </c>
      <c r="C2530" s="472" t="s">
        <v>3389</v>
      </c>
      <c r="D2530" s="472"/>
    </row>
    <row r="2531" spans="1:4" x14ac:dyDescent="0.25">
      <c r="A2531" s="472" t="s">
        <v>3066</v>
      </c>
      <c r="B2531" s="472" t="s">
        <v>3541</v>
      </c>
      <c r="C2531" s="472" t="s">
        <v>3390</v>
      </c>
      <c r="D2531" s="472">
        <v>3.9109905922828705E-4</v>
      </c>
    </row>
    <row r="2532" spans="1:4" x14ac:dyDescent="0.25">
      <c r="A2532" s="472" t="s">
        <v>3066</v>
      </c>
      <c r="B2532" s="472" t="s">
        <v>3543</v>
      </c>
      <c r="C2532" s="472" t="s">
        <v>3390</v>
      </c>
      <c r="D2532" s="472">
        <v>6.8196118121135896E-3</v>
      </c>
    </row>
    <row r="2533" spans="1:4" x14ac:dyDescent="0.25">
      <c r="A2533" s="472" t="s">
        <v>3066</v>
      </c>
      <c r="B2533" s="472" t="s">
        <v>3545</v>
      </c>
      <c r="C2533" s="472" t="s">
        <v>3390</v>
      </c>
      <c r="D2533" s="472">
        <v>2.7299221102011426E-2</v>
      </c>
    </row>
    <row r="2534" spans="1:4" x14ac:dyDescent="0.25">
      <c r="A2534" s="472" t="s">
        <v>3066</v>
      </c>
      <c r="B2534" s="472" t="s">
        <v>3547</v>
      </c>
      <c r="C2534" s="472" t="s">
        <v>3390</v>
      </c>
      <c r="D2534" s="472">
        <v>0</v>
      </c>
    </row>
    <row r="2535" spans="1:4" x14ac:dyDescent="0.25">
      <c r="A2535" s="472" t="s">
        <v>3066</v>
      </c>
      <c r="B2535" s="472" t="s">
        <v>3549</v>
      </c>
      <c r="C2535" s="472" t="s">
        <v>3390</v>
      </c>
      <c r="D2535" s="472">
        <v>0</v>
      </c>
    </row>
    <row r="2536" spans="1:4" x14ac:dyDescent="0.25">
      <c r="A2536" s="472" t="s">
        <v>3066</v>
      </c>
      <c r="B2536" s="472" t="s">
        <v>3551</v>
      </c>
      <c r="C2536" s="472" t="s">
        <v>3390</v>
      </c>
      <c r="D2536" s="472">
        <v>0</v>
      </c>
    </row>
    <row r="2537" spans="1:4" x14ac:dyDescent="0.25">
      <c r="A2537" s="472" t="s">
        <v>3066</v>
      </c>
      <c r="B2537" s="472" t="s">
        <v>3541</v>
      </c>
      <c r="C2537" s="472" t="s">
        <v>136</v>
      </c>
      <c r="D2537" s="472"/>
    </row>
    <row r="2538" spans="1:4" x14ac:dyDescent="0.25">
      <c r="A2538" s="472" t="s">
        <v>3066</v>
      </c>
      <c r="B2538" s="472" t="s">
        <v>3543</v>
      </c>
      <c r="C2538" s="472" t="s">
        <v>136</v>
      </c>
      <c r="D2538" s="472"/>
    </row>
    <row r="2539" spans="1:4" x14ac:dyDescent="0.25">
      <c r="A2539" s="472" t="s">
        <v>3066</v>
      </c>
      <c r="B2539" s="472" t="s">
        <v>3545</v>
      </c>
      <c r="C2539" s="472" t="s">
        <v>136</v>
      </c>
      <c r="D2539" s="472"/>
    </row>
    <row r="2540" spans="1:4" x14ac:dyDescent="0.25">
      <c r="A2540" s="472" t="s">
        <v>3066</v>
      </c>
      <c r="B2540" s="472" t="s">
        <v>3547</v>
      </c>
      <c r="C2540" s="472" t="s">
        <v>136</v>
      </c>
      <c r="D2540" s="472"/>
    </row>
    <row r="2541" spans="1:4" x14ac:dyDescent="0.25">
      <c r="A2541" s="472" t="s">
        <v>3066</v>
      </c>
      <c r="B2541" s="472" t="s">
        <v>3549</v>
      </c>
      <c r="C2541" s="472" t="s">
        <v>136</v>
      </c>
      <c r="D2541" s="472"/>
    </row>
    <row r="2542" spans="1:4" x14ac:dyDescent="0.25">
      <c r="A2542" s="472" t="s">
        <v>3066</v>
      </c>
      <c r="B2542" s="472" t="s">
        <v>3551</v>
      </c>
      <c r="C2542" s="472" t="s">
        <v>136</v>
      </c>
      <c r="D2542" s="472"/>
    </row>
    <row r="2543" spans="1:4" x14ac:dyDescent="0.25">
      <c r="A2543" s="472" t="s">
        <v>3066</v>
      </c>
      <c r="B2543" s="472" t="s">
        <v>3541</v>
      </c>
      <c r="C2543" s="472" t="s">
        <v>3384</v>
      </c>
      <c r="D2543" s="472">
        <v>6.4706124822821618E-4</v>
      </c>
    </row>
    <row r="2544" spans="1:4" x14ac:dyDescent="0.25">
      <c r="A2544" s="472" t="s">
        <v>3066</v>
      </c>
      <c r="B2544" s="472" t="s">
        <v>3543</v>
      </c>
      <c r="C2544" s="472" t="s">
        <v>3384</v>
      </c>
      <c r="D2544" s="472">
        <v>7.0508064647110003E-4</v>
      </c>
    </row>
    <row r="2545" spans="1:4" x14ac:dyDescent="0.25">
      <c r="A2545" s="472" t="s">
        <v>3066</v>
      </c>
      <c r="B2545" s="472" t="s">
        <v>3545</v>
      </c>
      <c r="C2545" s="472" t="s">
        <v>3384</v>
      </c>
      <c r="D2545" s="472">
        <v>7.6634239637298526E-4</v>
      </c>
    </row>
    <row r="2546" spans="1:4" x14ac:dyDescent="0.25">
      <c r="A2546" s="472" t="s">
        <v>3066</v>
      </c>
      <c r="B2546" s="472" t="s">
        <v>3547</v>
      </c>
      <c r="C2546" s="472" t="s">
        <v>3384</v>
      </c>
      <c r="D2546" s="472">
        <v>5.0029146964624387E-3</v>
      </c>
    </row>
    <row r="2547" spans="1:4" x14ac:dyDescent="0.25">
      <c r="A2547" s="472" t="s">
        <v>3066</v>
      </c>
      <c r="B2547" s="472" t="s">
        <v>3549</v>
      </c>
      <c r="C2547" s="472" t="s">
        <v>3384</v>
      </c>
      <c r="D2547" s="472">
        <v>2.349214803257867E-2</v>
      </c>
    </row>
    <row r="2548" spans="1:4" x14ac:dyDescent="0.25">
      <c r="A2548" s="472" t="s">
        <v>3066</v>
      </c>
      <c r="B2548" s="472" t="s">
        <v>3551</v>
      </c>
      <c r="C2548" s="472" t="s">
        <v>3384</v>
      </c>
      <c r="D2548" s="472">
        <v>7.8658843825907251E-2</v>
      </c>
    </row>
    <row r="2549" spans="1:4" x14ac:dyDescent="0.25">
      <c r="A2549" s="472" t="s">
        <v>3066</v>
      </c>
      <c r="B2549" s="472" t="s">
        <v>3541</v>
      </c>
      <c r="C2549" s="472" t="s">
        <v>3388</v>
      </c>
      <c r="D2549" s="472">
        <v>1.1432200542851876E-3</v>
      </c>
    </row>
    <row r="2550" spans="1:4" x14ac:dyDescent="0.25">
      <c r="A2550" s="472" t="s">
        <v>3066</v>
      </c>
      <c r="B2550" s="472" t="s">
        <v>3543</v>
      </c>
      <c r="C2550" s="472" t="s">
        <v>3388</v>
      </c>
      <c r="D2550" s="472">
        <v>7.2059769788427111E-4</v>
      </c>
    </row>
    <row r="2551" spans="1:4" x14ac:dyDescent="0.25">
      <c r="A2551" s="472" t="s">
        <v>3066</v>
      </c>
      <c r="B2551" s="472" t="s">
        <v>3545</v>
      </c>
      <c r="C2551" s="472" t="s">
        <v>3388</v>
      </c>
      <c r="D2551" s="472">
        <v>9.8029045411532432E-4</v>
      </c>
    </row>
    <row r="2552" spans="1:4" x14ac:dyDescent="0.25">
      <c r="A2552" s="472" t="s">
        <v>3066</v>
      </c>
      <c r="B2552" s="472" t="s">
        <v>3547</v>
      </c>
      <c r="C2552" s="472" t="s">
        <v>3388</v>
      </c>
      <c r="D2552" s="472">
        <v>5.2928080296817922E-3</v>
      </c>
    </row>
    <row r="2553" spans="1:4" x14ac:dyDescent="0.25">
      <c r="A2553" s="472" t="s">
        <v>3066</v>
      </c>
      <c r="B2553" s="472" t="s">
        <v>3549</v>
      </c>
      <c r="C2553" s="472" t="s">
        <v>3388</v>
      </c>
      <c r="D2553" s="472">
        <v>0</v>
      </c>
    </row>
    <row r="2554" spans="1:4" x14ac:dyDescent="0.25">
      <c r="A2554" s="472" t="s">
        <v>3066</v>
      </c>
      <c r="B2554" s="472" t="s">
        <v>3551</v>
      </c>
      <c r="C2554" s="472" t="s">
        <v>3388</v>
      </c>
      <c r="D2554" s="472">
        <v>0</v>
      </c>
    </row>
    <row r="2555" spans="1:4" x14ac:dyDescent="0.25">
      <c r="A2555" s="472" t="s">
        <v>3066</v>
      </c>
      <c r="B2555" s="472" t="s">
        <v>3541</v>
      </c>
      <c r="C2555" s="472" t="s">
        <v>3391</v>
      </c>
      <c r="D2555" s="472">
        <v>1.7120027087696359E-4</v>
      </c>
    </row>
    <row r="2556" spans="1:4" x14ac:dyDescent="0.25">
      <c r="A2556" s="472" t="s">
        <v>3066</v>
      </c>
      <c r="B2556" s="472" t="s">
        <v>3543</v>
      </c>
      <c r="C2556" s="472" t="s">
        <v>3391</v>
      </c>
      <c r="D2556" s="472">
        <v>8.8736545420599559E-3</v>
      </c>
    </row>
    <row r="2557" spans="1:4" x14ac:dyDescent="0.25">
      <c r="A2557" s="472" t="s">
        <v>3066</v>
      </c>
      <c r="B2557" s="472" t="s">
        <v>3545</v>
      </c>
      <c r="C2557" s="472" t="s">
        <v>3391</v>
      </c>
      <c r="D2557" s="472">
        <v>1.9117617673217503E-2</v>
      </c>
    </row>
    <row r="2558" spans="1:4" x14ac:dyDescent="0.25">
      <c r="A2558" s="472" t="s">
        <v>3066</v>
      </c>
      <c r="B2558" s="472" t="s">
        <v>3547</v>
      </c>
      <c r="C2558" s="472" t="s">
        <v>3391</v>
      </c>
      <c r="D2558" s="472">
        <v>1.3055675158382778E-2</v>
      </c>
    </row>
    <row r="2559" spans="1:4" x14ac:dyDescent="0.25">
      <c r="A2559" s="472" t="s">
        <v>3066</v>
      </c>
      <c r="B2559" s="472" t="s">
        <v>3549</v>
      </c>
      <c r="C2559" s="472" t="s">
        <v>3391</v>
      </c>
      <c r="D2559" s="472">
        <v>0</v>
      </c>
    </row>
    <row r="2560" spans="1:4" x14ac:dyDescent="0.25">
      <c r="A2560" s="472" t="s">
        <v>3066</v>
      </c>
      <c r="B2560" s="472" t="s">
        <v>3551</v>
      </c>
      <c r="C2560" s="472" t="s">
        <v>3391</v>
      </c>
      <c r="D2560" s="472">
        <v>0</v>
      </c>
    </row>
    <row r="2561" spans="1:4" x14ac:dyDescent="0.25">
      <c r="A2561" s="472" t="s">
        <v>3066</v>
      </c>
      <c r="B2561" s="472" t="s">
        <v>3541</v>
      </c>
      <c r="C2561" s="472" t="s">
        <v>3386</v>
      </c>
      <c r="D2561" s="472"/>
    </row>
    <row r="2562" spans="1:4" x14ac:dyDescent="0.25">
      <c r="A2562" s="472" t="s">
        <v>3066</v>
      </c>
      <c r="B2562" s="472" t="s">
        <v>3543</v>
      </c>
      <c r="C2562" s="472" t="s">
        <v>3386</v>
      </c>
      <c r="D2562" s="472"/>
    </row>
    <row r="2563" spans="1:4" x14ac:dyDescent="0.25">
      <c r="A2563" s="472" t="s">
        <v>3066</v>
      </c>
      <c r="B2563" s="472" t="s">
        <v>3545</v>
      </c>
      <c r="C2563" s="472" t="s">
        <v>3386</v>
      </c>
      <c r="D2563" s="472"/>
    </row>
    <row r="2564" spans="1:4" x14ac:dyDescent="0.25">
      <c r="A2564" s="472" t="s">
        <v>3066</v>
      </c>
      <c r="B2564" s="472" t="s">
        <v>3547</v>
      </c>
      <c r="C2564" s="472" t="s">
        <v>3386</v>
      </c>
      <c r="D2564" s="472"/>
    </row>
    <row r="2565" spans="1:4" x14ac:dyDescent="0.25">
      <c r="A2565" s="472" t="s">
        <v>3066</v>
      </c>
      <c r="B2565" s="472" t="s">
        <v>3549</v>
      </c>
      <c r="C2565" s="472" t="s">
        <v>3386</v>
      </c>
      <c r="D2565" s="472"/>
    </row>
    <row r="2566" spans="1:4" x14ac:dyDescent="0.25">
      <c r="A2566" s="472" t="s">
        <v>3066</v>
      </c>
      <c r="B2566" s="472" t="s">
        <v>3551</v>
      </c>
      <c r="C2566" s="472" t="s">
        <v>3386</v>
      </c>
      <c r="D2566" s="472"/>
    </row>
    <row r="2567" spans="1:4" x14ac:dyDescent="0.25">
      <c r="A2567" s="472" t="s">
        <v>3066</v>
      </c>
      <c r="B2567" s="472" t="s">
        <v>3541</v>
      </c>
      <c r="C2567" s="472" t="s">
        <v>138</v>
      </c>
      <c r="D2567" s="472">
        <v>5.8973786776551429E-4</v>
      </c>
    </row>
    <row r="2568" spans="1:4" x14ac:dyDescent="0.25">
      <c r="A2568" s="472" t="s">
        <v>3066</v>
      </c>
      <c r="B2568" s="472" t="s">
        <v>3543</v>
      </c>
      <c r="C2568" s="472" t="s">
        <v>138</v>
      </c>
      <c r="D2568" s="472">
        <v>6.8592509226271796E-4</v>
      </c>
    </row>
    <row r="2569" spans="1:4" x14ac:dyDescent="0.25">
      <c r="A2569" s="472" t="s">
        <v>3066</v>
      </c>
      <c r="B2569" s="472" t="s">
        <v>3545</v>
      </c>
      <c r="C2569" s="472" t="s">
        <v>138</v>
      </c>
      <c r="D2569" s="472">
        <v>7.7400424161851481E-4</v>
      </c>
    </row>
    <row r="2570" spans="1:4" x14ac:dyDescent="0.25">
      <c r="A2570" s="472" t="s">
        <v>3066</v>
      </c>
      <c r="B2570" s="472" t="s">
        <v>3547</v>
      </c>
      <c r="C2570" s="472" t="s">
        <v>138</v>
      </c>
      <c r="D2570" s="472">
        <v>3.7390217089249157E-3</v>
      </c>
    </row>
    <row r="2571" spans="1:4" x14ac:dyDescent="0.25">
      <c r="A2571" s="472" t="s">
        <v>3066</v>
      </c>
      <c r="B2571" s="472" t="s">
        <v>3549</v>
      </c>
      <c r="C2571" s="472" t="s">
        <v>138</v>
      </c>
      <c r="D2571" s="472">
        <v>6.3877252340082333E-3</v>
      </c>
    </row>
    <row r="2572" spans="1:4" x14ac:dyDescent="0.25">
      <c r="A2572" s="472" t="s">
        <v>3066</v>
      </c>
      <c r="B2572" s="472" t="s">
        <v>3551</v>
      </c>
      <c r="C2572" s="472" t="s">
        <v>138</v>
      </c>
      <c r="D2572" s="472">
        <v>8.5574476465274038E-3</v>
      </c>
    </row>
    <row r="2573" spans="1:4" x14ac:dyDescent="0.25">
      <c r="A2573" s="472" t="s">
        <v>3067</v>
      </c>
      <c r="B2573" s="472" t="s">
        <v>3541</v>
      </c>
      <c r="C2573" s="472" t="s">
        <v>770</v>
      </c>
      <c r="D2573" s="472">
        <v>1.1771152467672649E-3</v>
      </c>
    </row>
    <row r="2574" spans="1:4" x14ac:dyDescent="0.25">
      <c r="A2574" s="472" t="s">
        <v>3067</v>
      </c>
      <c r="B2574" s="472" t="s">
        <v>3543</v>
      </c>
      <c r="C2574" s="472" t="s">
        <v>770</v>
      </c>
      <c r="D2574" s="472">
        <v>4.9107908117045572E-4</v>
      </c>
    </row>
    <row r="2575" spans="1:4" x14ac:dyDescent="0.25">
      <c r="A2575" s="472" t="s">
        <v>3067</v>
      </c>
      <c r="B2575" s="472" t="s">
        <v>3545</v>
      </c>
      <c r="C2575" s="472" t="s">
        <v>770</v>
      </c>
      <c r="D2575" s="472">
        <v>0</v>
      </c>
    </row>
    <row r="2576" spans="1:4" x14ac:dyDescent="0.25">
      <c r="A2576" s="472" t="s">
        <v>3067</v>
      </c>
      <c r="B2576" s="472" t="s">
        <v>3547</v>
      </c>
      <c r="C2576" s="472" t="s">
        <v>770</v>
      </c>
      <c r="D2576" s="472">
        <v>0</v>
      </c>
    </row>
    <row r="2577" spans="1:4" x14ac:dyDescent="0.25">
      <c r="A2577" s="472" t="s">
        <v>3067</v>
      </c>
      <c r="B2577" s="472" t="s">
        <v>3549</v>
      </c>
      <c r="C2577" s="472" t="s">
        <v>770</v>
      </c>
      <c r="D2577" s="472">
        <v>0</v>
      </c>
    </row>
    <row r="2578" spans="1:4" x14ac:dyDescent="0.25">
      <c r="A2578" s="472" t="s">
        <v>3067</v>
      </c>
      <c r="B2578" s="472" t="s">
        <v>3551</v>
      </c>
      <c r="C2578" s="472" t="s">
        <v>770</v>
      </c>
      <c r="D2578" s="472">
        <v>0</v>
      </c>
    </row>
    <row r="2579" spans="1:4" x14ac:dyDescent="0.25">
      <c r="A2579" s="472" t="s">
        <v>3067</v>
      </c>
      <c r="B2579" s="472" t="s">
        <v>3541</v>
      </c>
      <c r="C2579" s="472" t="s">
        <v>3387</v>
      </c>
      <c r="D2579" s="472"/>
    </row>
    <row r="2580" spans="1:4" x14ac:dyDescent="0.25">
      <c r="A2580" s="472" t="s">
        <v>3067</v>
      </c>
      <c r="B2580" s="472" t="s">
        <v>3543</v>
      </c>
      <c r="C2580" s="472" t="s">
        <v>3387</v>
      </c>
      <c r="D2580" s="472"/>
    </row>
    <row r="2581" spans="1:4" x14ac:dyDescent="0.25">
      <c r="A2581" s="472" t="s">
        <v>3067</v>
      </c>
      <c r="B2581" s="472" t="s">
        <v>3545</v>
      </c>
      <c r="C2581" s="472" t="s">
        <v>3387</v>
      </c>
      <c r="D2581" s="472"/>
    </row>
    <row r="2582" spans="1:4" x14ac:dyDescent="0.25">
      <c r="A2582" s="472" t="s">
        <v>3067</v>
      </c>
      <c r="B2582" s="472" t="s">
        <v>3547</v>
      </c>
      <c r="C2582" s="472" t="s">
        <v>3387</v>
      </c>
      <c r="D2582" s="472"/>
    </row>
    <row r="2583" spans="1:4" x14ac:dyDescent="0.25">
      <c r="A2583" s="472" t="s">
        <v>3067</v>
      </c>
      <c r="B2583" s="472" t="s">
        <v>3549</v>
      </c>
      <c r="C2583" s="472" t="s">
        <v>3387</v>
      </c>
      <c r="D2583" s="472"/>
    </row>
    <row r="2584" spans="1:4" x14ac:dyDescent="0.25">
      <c r="A2584" s="472" t="s">
        <v>3067</v>
      </c>
      <c r="B2584" s="472" t="s">
        <v>3551</v>
      </c>
      <c r="C2584" s="472" t="s">
        <v>3387</v>
      </c>
      <c r="D2584" s="472"/>
    </row>
    <row r="2585" spans="1:4" x14ac:dyDescent="0.25">
      <c r="A2585" s="472" t="s">
        <v>3067</v>
      </c>
      <c r="B2585" s="472" t="s">
        <v>3541</v>
      </c>
      <c r="C2585" s="472" t="s">
        <v>3385</v>
      </c>
      <c r="D2585" s="472"/>
    </row>
    <row r="2586" spans="1:4" x14ac:dyDescent="0.25">
      <c r="A2586" s="472" t="s">
        <v>3067</v>
      </c>
      <c r="B2586" s="472" t="s">
        <v>3543</v>
      </c>
      <c r="C2586" s="472" t="s">
        <v>3385</v>
      </c>
      <c r="D2586" s="472"/>
    </row>
    <row r="2587" spans="1:4" x14ac:dyDescent="0.25">
      <c r="A2587" s="472" t="s">
        <v>3067</v>
      </c>
      <c r="B2587" s="472" t="s">
        <v>3545</v>
      </c>
      <c r="C2587" s="472" t="s">
        <v>3385</v>
      </c>
      <c r="D2587" s="472"/>
    </row>
    <row r="2588" spans="1:4" x14ac:dyDescent="0.25">
      <c r="A2588" s="472" t="s">
        <v>3067</v>
      </c>
      <c r="B2588" s="472" t="s">
        <v>3547</v>
      </c>
      <c r="C2588" s="472" t="s">
        <v>3385</v>
      </c>
      <c r="D2588" s="472"/>
    </row>
    <row r="2589" spans="1:4" x14ac:dyDescent="0.25">
      <c r="A2589" s="472" t="s">
        <v>3067</v>
      </c>
      <c r="B2589" s="472" t="s">
        <v>3549</v>
      </c>
      <c r="C2589" s="472" t="s">
        <v>3385</v>
      </c>
      <c r="D2589" s="472"/>
    </row>
    <row r="2590" spans="1:4" x14ac:dyDescent="0.25">
      <c r="A2590" s="472" t="s">
        <v>3067</v>
      </c>
      <c r="B2590" s="472" t="s">
        <v>3551</v>
      </c>
      <c r="C2590" s="472" t="s">
        <v>3385</v>
      </c>
      <c r="D2590" s="472"/>
    </row>
    <row r="2591" spans="1:4" x14ac:dyDescent="0.25">
      <c r="A2591" s="472" t="s">
        <v>3067</v>
      </c>
      <c r="B2591" s="472" t="s">
        <v>3541</v>
      </c>
      <c r="C2591" s="472" t="s">
        <v>3389</v>
      </c>
      <c r="D2591" s="472">
        <v>3.7299677196440088E-5</v>
      </c>
    </row>
    <row r="2592" spans="1:4" x14ac:dyDescent="0.25">
      <c r="A2592" s="472" t="s">
        <v>3067</v>
      </c>
      <c r="B2592" s="472" t="s">
        <v>3543</v>
      </c>
      <c r="C2592" s="472" t="s">
        <v>3389</v>
      </c>
      <c r="D2592" s="472">
        <v>0</v>
      </c>
    </row>
    <row r="2593" spans="1:4" x14ac:dyDescent="0.25">
      <c r="A2593" s="472" t="s">
        <v>3067</v>
      </c>
      <c r="B2593" s="472" t="s">
        <v>3545</v>
      </c>
      <c r="C2593" s="472" t="s">
        <v>3389</v>
      </c>
      <c r="D2593" s="472">
        <v>0</v>
      </c>
    </row>
    <row r="2594" spans="1:4" x14ac:dyDescent="0.25">
      <c r="A2594" s="472" t="s">
        <v>3067</v>
      </c>
      <c r="B2594" s="472" t="s">
        <v>3547</v>
      </c>
      <c r="C2594" s="472" t="s">
        <v>3389</v>
      </c>
      <c r="D2594" s="472">
        <v>0</v>
      </c>
    </row>
    <row r="2595" spans="1:4" x14ac:dyDescent="0.25">
      <c r="A2595" s="472" t="s">
        <v>3067</v>
      </c>
      <c r="B2595" s="472" t="s">
        <v>3549</v>
      </c>
      <c r="C2595" s="472" t="s">
        <v>3389</v>
      </c>
      <c r="D2595" s="472">
        <v>0</v>
      </c>
    </row>
    <row r="2596" spans="1:4" x14ac:dyDescent="0.25">
      <c r="A2596" s="472" t="s">
        <v>3067</v>
      </c>
      <c r="B2596" s="472" t="s">
        <v>3551</v>
      </c>
      <c r="C2596" s="472" t="s">
        <v>3389</v>
      </c>
      <c r="D2596" s="472">
        <v>0</v>
      </c>
    </row>
    <row r="2597" spans="1:4" x14ac:dyDescent="0.25">
      <c r="A2597" s="472" t="s">
        <v>3067</v>
      </c>
      <c r="B2597" s="472" t="s">
        <v>3541</v>
      </c>
      <c r="C2597" s="472" t="s">
        <v>3390</v>
      </c>
      <c r="D2597" s="472">
        <v>3.8023407568513911E-4</v>
      </c>
    </row>
    <row r="2598" spans="1:4" x14ac:dyDescent="0.25">
      <c r="A2598" s="472" t="s">
        <v>3067</v>
      </c>
      <c r="B2598" s="472" t="s">
        <v>3543</v>
      </c>
      <c r="C2598" s="472" t="s">
        <v>3390</v>
      </c>
      <c r="D2598" s="472">
        <v>6.7972061004471578E-4</v>
      </c>
    </row>
    <row r="2599" spans="1:4" x14ac:dyDescent="0.25">
      <c r="A2599" s="472" t="s">
        <v>3067</v>
      </c>
      <c r="B2599" s="472" t="s">
        <v>3545</v>
      </c>
      <c r="C2599" s="472" t="s">
        <v>3390</v>
      </c>
      <c r="D2599" s="472">
        <v>6.5278593152707305E-4</v>
      </c>
    </row>
    <row r="2600" spans="1:4" x14ac:dyDescent="0.25">
      <c r="A2600" s="472" t="s">
        <v>3067</v>
      </c>
      <c r="B2600" s="472" t="s">
        <v>3547</v>
      </c>
      <c r="C2600" s="472" t="s">
        <v>3390</v>
      </c>
      <c r="D2600" s="472">
        <v>3.530218507981687E-3</v>
      </c>
    </row>
    <row r="2601" spans="1:4" x14ac:dyDescent="0.25">
      <c r="A2601" s="472" t="s">
        <v>3067</v>
      </c>
      <c r="B2601" s="472" t="s">
        <v>3549</v>
      </c>
      <c r="C2601" s="472" t="s">
        <v>3390</v>
      </c>
      <c r="D2601" s="472">
        <v>3.378258953766112E-3</v>
      </c>
    </row>
    <row r="2602" spans="1:4" x14ac:dyDescent="0.25">
      <c r="A2602" s="472" t="s">
        <v>3067</v>
      </c>
      <c r="B2602" s="472" t="s">
        <v>3551</v>
      </c>
      <c r="C2602" s="472" t="s">
        <v>3390</v>
      </c>
      <c r="D2602" s="472">
        <v>3.7841465626434483E-3</v>
      </c>
    </row>
    <row r="2603" spans="1:4" x14ac:dyDescent="0.25">
      <c r="A2603" s="472" t="s">
        <v>3067</v>
      </c>
      <c r="B2603" s="472" t="s">
        <v>3541</v>
      </c>
      <c r="C2603" s="472" t="s">
        <v>136</v>
      </c>
      <c r="D2603" s="472"/>
    </row>
    <row r="2604" spans="1:4" x14ac:dyDescent="0.25">
      <c r="A2604" s="472" t="s">
        <v>3067</v>
      </c>
      <c r="B2604" s="472" t="s">
        <v>3543</v>
      </c>
      <c r="C2604" s="472" t="s">
        <v>136</v>
      </c>
      <c r="D2604" s="472"/>
    </row>
    <row r="2605" spans="1:4" x14ac:dyDescent="0.25">
      <c r="A2605" s="472" t="s">
        <v>3067</v>
      </c>
      <c r="B2605" s="472" t="s">
        <v>3545</v>
      </c>
      <c r="C2605" s="472" t="s">
        <v>136</v>
      </c>
      <c r="D2605" s="472"/>
    </row>
    <row r="2606" spans="1:4" x14ac:dyDescent="0.25">
      <c r="A2606" s="472" t="s">
        <v>3067</v>
      </c>
      <c r="B2606" s="472" t="s">
        <v>3547</v>
      </c>
      <c r="C2606" s="472" t="s">
        <v>136</v>
      </c>
      <c r="D2606" s="472"/>
    </row>
    <row r="2607" spans="1:4" x14ac:dyDescent="0.25">
      <c r="A2607" s="472" t="s">
        <v>3067</v>
      </c>
      <c r="B2607" s="472" t="s">
        <v>3549</v>
      </c>
      <c r="C2607" s="472" t="s">
        <v>136</v>
      </c>
      <c r="D2607" s="472"/>
    </row>
    <row r="2608" spans="1:4" x14ac:dyDescent="0.25">
      <c r="A2608" s="472" t="s">
        <v>3067</v>
      </c>
      <c r="B2608" s="472" t="s">
        <v>3551</v>
      </c>
      <c r="C2608" s="472" t="s">
        <v>136</v>
      </c>
      <c r="D2608" s="472"/>
    </row>
    <row r="2609" spans="1:4" x14ac:dyDescent="0.25">
      <c r="A2609" s="472" t="s">
        <v>3067</v>
      </c>
      <c r="B2609" s="472" t="s">
        <v>3541</v>
      </c>
      <c r="C2609" s="472" t="s">
        <v>3384</v>
      </c>
      <c r="D2609" s="472">
        <v>1.358558861241478E-3</v>
      </c>
    </row>
    <row r="2610" spans="1:4" x14ac:dyDescent="0.25">
      <c r="A2610" s="472" t="s">
        <v>3067</v>
      </c>
      <c r="B2610" s="472" t="s">
        <v>3543</v>
      </c>
      <c r="C2610" s="472" t="s">
        <v>3384</v>
      </c>
      <c r="D2610" s="472">
        <v>0</v>
      </c>
    </row>
    <row r="2611" spans="1:4" x14ac:dyDescent="0.25">
      <c r="A2611" s="472" t="s">
        <v>3067</v>
      </c>
      <c r="B2611" s="472" t="s">
        <v>3545</v>
      </c>
      <c r="C2611" s="472" t="s">
        <v>3384</v>
      </c>
      <c r="D2611" s="472">
        <v>0</v>
      </c>
    </row>
    <row r="2612" spans="1:4" x14ac:dyDescent="0.25">
      <c r="A2612" s="472" t="s">
        <v>3067</v>
      </c>
      <c r="B2612" s="472" t="s">
        <v>3547</v>
      </c>
      <c r="C2612" s="472" t="s">
        <v>3384</v>
      </c>
      <c r="D2612" s="472">
        <v>0</v>
      </c>
    </row>
    <row r="2613" spans="1:4" x14ac:dyDescent="0.25">
      <c r="A2613" s="472" t="s">
        <v>3067</v>
      </c>
      <c r="B2613" s="472" t="s">
        <v>3549</v>
      </c>
      <c r="C2613" s="472" t="s">
        <v>3384</v>
      </c>
      <c r="D2613" s="472">
        <v>0</v>
      </c>
    </row>
    <row r="2614" spans="1:4" x14ac:dyDescent="0.25">
      <c r="A2614" s="472" t="s">
        <v>3067</v>
      </c>
      <c r="B2614" s="472" t="s">
        <v>3551</v>
      </c>
      <c r="C2614" s="472" t="s">
        <v>3384</v>
      </c>
      <c r="D2614" s="472">
        <v>0</v>
      </c>
    </row>
    <row r="2615" spans="1:4" x14ac:dyDescent="0.25">
      <c r="A2615" s="472" t="s">
        <v>3067</v>
      </c>
      <c r="B2615" s="472" t="s">
        <v>3541</v>
      </c>
      <c r="C2615" s="472" t="s">
        <v>3388</v>
      </c>
      <c r="D2615" s="472">
        <v>1.8796737143092971E-3</v>
      </c>
    </row>
    <row r="2616" spans="1:4" x14ac:dyDescent="0.25">
      <c r="A2616" s="472" t="s">
        <v>3067</v>
      </c>
      <c r="B2616" s="472" t="s">
        <v>3543</v>
      </c>
      <c r="C2616" s="472" t="s">
        <v>3388</v>
      </c>
      <c r="D2616" s="472">
        <v>1.1642363942521426E-3</v>
      </c>
    </row>
    <row r="2617" spans="1:4" x14ac:dyDescent="0.25">
      <c r="A2617" s="472" t="s">
        <v>3067</v>
      </c>
      <c r="B2617" s="472" t="s">
        <v>3545</v>
      </c>
      <c r="C2617" s="472" t="s">
        <v>3388</v>
      </c>
      <c r="D2617" s="472">
        <v>2.2468973065101422E-3</v>
      </c>
    </row>
    <row r="2618" spans="1:4" x14ac:dyDescent="0.25">
      <c r="A2618" s="472" t="s">
        <v>3067</v>
      </c>
      <c r="B2618" s="472" t="s">
        <v>3547</v>
      </c>
      <c r="C2618" s="472" t="s">
        <v>3388</v>
      </c>
      <c r="D2618" s="472">
        <v>1.2886661746182443E-2</v>
      </c>
    </row>
    <row r="2619" spans="1:4" x14ac:dyDescent="0.25">
      <c r="A2619" s="472" t="s">
        <v>3067</v>
      </c>
      <c r="B2619" s="472" t="s">
        <v>3549</v>
      </c>
      <c r="C2619" s="472" t="s">
        <v>3388</v>
      </c>
      <c r="D2619" s="472">
        <v>7.445824684919386E-2</v>
      </c>
    </row>
    <row r="2620" spans="1:4" x14ac:dyDescent="0.25">
      <c r="A2620" s="472" t="s">
        <v>3067</v>
      </c>
      <c r="B2620" s="472" t="s">
        <v>3551</v>
      </c>
      <c r="C2620" s="472" t="s">
        <v>3388</v>
      </c>
      <c r="D2620" s="472">
        <v>0.22525047336825726</v>
      </c>
    </row>
    <row r="2621" spans="1:4" x14ac:dyDescent="0.25">
      <c r="A2621" s="472" t="s">
        <v>3067</v>
      </c>
      <c r="B2621" s="472" t="s">
        <v>3541</v>
      </c>
      <c r="C2621" s="472" t="s">
        <v>3391</v>
      </c>
      <c r="D2621" s="472">
        <v>1.6111502476909328E-2</v>
      </c>
    </row>
    <row r="2622" spans="1:4" x14ac:dyDescent="0.25">
      <c r="A2622" s="472" t="s">
        <v>3067</v>
      </c>
      <c r="B2622" s="472" t="s">
        <v>3543</v>
      </c>
      <c r="C2622" s="472" t="s">
        <v>3391</v>
      </c>
      <c r="D2622" s="472">
        <v>1.3946239981440848E-2</v>
      </c>
    </row>
    <row r="2623" spans="1:4" x14ac:dyDescent="0.25">
      <c r="A2623" s="472" t="s">
        <v>3067</v>
      </c>
      <c r="B2623" s="472" t="s">
        <v>3545</v>
      </c>
      <c r="C2623" s="472" t="s">
        <v>3391</v>
      </c>
      <c r="D2623" s="472">
        <v>2.2924038994924331E-2</v>
      </c>
    </row>
    <row r="2624" spans="1:4" x14ac:dyDescent="0.25">
      <c r="A2624" s="472" t="s">
        <v>3067</v>
      </c>
      <c r="B2624" s="472" t="s">
        <v>3547</v>
      </c>
      <c r="C2624" s="472" t="s">
        <v>3391</v>
      </c>
      <c r="D2624" s="472">
        <v>0.27336911837971112</v>
      </c>
    </row>
    <row r="2625" spans="1:4" x14ac:dyDescent="0.25">
      <c r="A2625" s="472" t="s">
        <v>3067</v>
      </c>
      <c r="B2625" s="472" t="s">
        <v>3549</v>
      </c>
      <c r="C2625" s="472" t="s">
        <v>3391</v>
      </c>
      <c r="D2625" s="472">
        <v>4.1066813811986909E-2</v>
      </c>
    </row>
    <row r="2626" spans="1:4" x14ac:dyDescent="0.25">
      <c r="A2626" s="472" t="s">
        <v>3067</v>
      </c>
      <c r="B2626" s="472" t="s">
        <v>3551</v>
      </c>
      <c r="C2626" s="472" t="s">
        <v>3391</v>
      </c>
      <c r="D2626" s="472">
        <v>0</v>
      </c>
    </row>
    <row r="2627" spans="1:4" x14ac:dyDescent="0.25">
      <c r="A2627" s="472" t="s">
        <v>3067</v>
      </c>
      <c r="B2627" s="472" t="s">
        <v>3541</v>
      </c>
      <c r="C2627" s="472" t="s">
        <v>3386</v>
      </c>
      <c r="D2627" s="472"/>
    </row>
    <row r="2628" spans="1:4" x14ac:dyDescent="0.25">
      <c r="A2628" s="472" t="s">
        <v>3067</v>
      </c>
      <c r="B2628" s="472" t="s">
        <v>3543</v>
      </c>
      <c r="C2628" s="472" t="s">
        <v>3386</v>
      </c>
      <c r="D2628" s="472"/>
    </row>
    <row r="2629" spans="1:4" x14ac:dyDescent="0.25">
      <c r="A2629" s="472" t="s">
        <v>3067</v>
      </c>
      <c r="B2629" s="472" t="s">
        <v>3545</v>
      </c>
      <c r="C2629" s="472" t="s">
        <v>3386</v>
      </c>
      <c r="D2629" s="472"/>
    </row>
    <row r="2630" spans="1:4" x14ac:dyDescent="0.25">
      <c r="A2630" s="472" t="s">
        <v>3067</v>
      </c>
      <c r="B2630" s="472" t="s">
        <v>3547</v>
      </c>
      <c r="C2630" s="472" t="s">
        <v>3386</v>
      </c>
      <c r="D2630" s="472"/>
    </row>
    <row r="2631" spans="1:4" x14ac:dyDescent="0.25">
      <c r="A2631" s="472" t="s">
        <v>3067</v>
      </c>
      <c r="B2631" s="472" t="s">
        <v>3549</v>
      </c>
      <c r="C2631" s="472" t="s">
        <v>3386</v>
      </c>
      <c r="D2631" s="472"/>
    </row>
    <row r="2632" spans="1:4" x14ac:dyDescent="0.25">
      <c r="A2632" s="472" t="s">
        <v>3067</v>
      </c>
      <c r="B2632" s="472" t="s">
        <v>3551</v>
      </c>
      <c r="C2632" s="472" t="s">
        <v>3386</v>
      </c>
      <c r="D2632" s="472"/>
    </row>
    <row r="2633" spans="1:4" x14ac:dyDescent="0.25">
      <c r="A2633" s="472" t="s">
        <v>3067</v>
      </c>
      <c r="B2633" s="472" t="s">
        <v>3541</v>
      </c>
      <c r="C2633" s="472" t="s">
        <v>138</v>
      </c>
      <c r="D2633" s="472">
        <v>1.5545847259421004E-3</v>
      </c>
    </row>
    <row r="2634" spans="1:4" x14ac:dyDescent="0.25">
      <c r="A2634" s="472" t="s">
        <v>3067</v>
      </c>
      <c r="B2634" s="472" t="s">
        <v>3543</v>
      </c>
      <c r="C2634" s="472" t="s">
        <v>138</v>
      </c>
      <c r="D2634" s="472">
        <v>1.4357131528738504E-3</v>
      </c>
    </row>
    <row r="2635" spans="1:4" x14ac:dyDescent="0.25">
      <c r="A2635" s="472" t="s">
        <v>3067</v>
      </c>
      <c r="B2635" s="472" t="s">
        <v>3545</v>
      </c>
      <c r="C2635" s="472" t="s">
        <v>138</v>
      </c>
      <c r="D2635" s="472">
        <v>2.3570509959922998E-3</v>
      </c>
    </row>
    <row r="2636" spans="1:4" x14ac:dyDescent="0.25">
      <c r="A2636" s="472" t="s">
        <v>3067</v>
      </c>
      <c r="B2636" s="472" t="s">
        <v>3547</v>
      </c>
      <c r="C2636" s="472" t="s">
        <v>138</v>
      </c>
      <c r="D2636" s="472">
        <v>9.6978822555398806E-3</v>
      </c>
    </row>
    <row r="2637" spans="1:4" x14ac:dyDescent="0.25">
      <c r="A2637" s="472" t="s">
        <v>3067</v>
      </c>
      <c r="B2637" s="472" t="s">
        <v>3549</v>
      </c>
      <c r="C2637" s="472" t="s">
        <v>138</v>
      </c>
      <c r="D2637" s="472">
        <v>1.4312474192525621E-2</v>
      </c>
    </row>
    <row r="2638" spans="1:4" x14ac:dyDescent="0.25">
      <c r="A2638" s="472" t="s">
        <v>3067</v>
      </c>
      <c r="B2638" s="472" t="s">
        <v>3551</v>
      </c>
      <c r="C2638" s="472" t="s">
        <v>138</v>
      </c>
      <c r="D2638" s="472">
        <v>2.3275204102897629E-2</v>
      </c>
    </row>
    <row r="2639" spans="1:4" x14ac:dyDescent="0.25">
      <c r="A2639" s="472" t="s">
        <v>3068</v>
      </c>
      <c r="B2639" s="472" t="s">
        <v>3541</v>
      </c>
      <c r="C2639" s="472" t="s">
        <v>770</v>
      </c>
      <c r="D2639" s="472">
        <v>8.8335398331239995E-4</v>
      </c>
    </row>
    <row r="2640" spans="1:4" x14ac:dyDescent="0.25">
      <c r="A2640" s="472" t="s">
        <v>3068</v>
      </c>
      <c r="B2640" s="472" t="s">
        <v>3543</v>
      </c>
      <c r="C2640" s="472" t="s">
        <v>770</v>
      </c>
      <c r="D2640" s="472">
        <v>1.3619261446327002E-3</v>
      </c>
    </row>
    <row r="2641" spans="1:4" x14ac:dyDescent="0.25">
      <c r="A2641" s="472" t="s">
        <v>3068</v>
      </c>
      <c r="B2641" s="472" t="s">
        <v>3545</v>
      </c>
      <c r="C2641" s="472" t="s">
        <v>770</v>
      </c>
      <c r="D2641" s="472">
        <v>2.4055924126549868E-3</v>
      </c>
    </row>
    <row r="2642" spans="1:4" x14ac:dyDescent="0.25">
      <c r="A2642" s="472" t="s">
        <v>3068</v>
      </c>
      <c r="B2642" s="472" t="s">
        <v>3547</v>
      </c>
      <c r="C2642" s="472" t="s">
        <v>770</v>
      </c>
      <c r="D2642" s="472">
        <v>0</v>
      </c>
    </row>
    <row r="2643" spans="1:4" x14ac:dyDescent="0.25">
      <c r="A2643" s="472" t="s">
        <v>3068</v>
      </c>
      <c r="B2643" s="472" t="s">
        <v>3549</v>
      </c>
      <c r="C2643" s="472" t="s">
        <v>770</v>
      </c>
      <c r="D2643" s="472">
        <v>0</v>
      </c>
    </row>
    <row r="2644" spans="1:4" x14ac:dyDescent="0.25">
      <c r="A2644" s="472" t="s">
        <v>3068</v>
      </c>
      <c r="B2644" s="472" t="s">
        <v>3551</v>
      </c>
      <c r="C2644" s="472" t="s">
        <v>770</v>
      </c>
      <c r="D2644" s="472">
        <v>0</v>
      </c>
    </row>
    <row r="2645" spans="1:4" x14ac:dyDescent="0.25">
      <c r="A2645" s="472" t="s">
        <v>3068</v>
      </c>
      <c r="B2645" s="472" t="s">
        <v>3541</v>
      </c>
      <c r="C2645" s="472" t="s">
        <v>3387</v>
      </c>
      <c r="D2645" s="472">
        <v>8.618580167755663E-5</v>
      </c>
    </row>
    <row r="2646" spans="1:4" x14ac:dyDescent="0.25">
      <c r="A2646" s="472" t="s">
        <v>3068</v>
      </c>
      <c r="B2646" s="472" t="s">
        <v>3543</v>
      </c>
      <c r="C2646" s="472" t="s">
        <v>3387</v>
      </c>
      <c r="D2646" s="472">
        <v>5.8328536330687114E-4</v>
      </c>
    </row>
    <row r="2647" spans="1:4" x14ac:dyDescent="0.25">
      <c r="A2647" s="472" t="s">
        <v>3068</v>
      </c>
      <c r="B2647" s="472" t="s">
        <v>3545</v>
      </c>
      <c r="C2647" s="472" t="s">
        <v>3387</v>
      </c>
      <c r="D2647" s="472">
        <v>1.3643548966122963E-3</v>
      </c>
    </row>
    <row r="2648" spans="1:4" x14ac:dyDescent="0.25">
      <c r="A2648" s="472" t="s">
        <v>3068</v>
      </c>
      <c r="B2648" s="472" t="s">
        <v>3547</v>
      </c>
      <c r="C2648" s="472" t="s">
        <v>3387</v>
      </c>
      <c r="D2648" s="472">
        <v>3.3415909623170053E-3</v>
      </c>
    </row>
    <row r="2649" spans="1:4" x14ac:dyDescent="0.25">
      <c r="A2649" s="472" t="s">
        <v>3068</v>
      </c>
      <c r="B2649" s="472" t="s">
        <v>3549</v>
      </c>
      <c r="C2649" s="472" t="s">
        <v>3387</v>
      </c>
      <c r="D2649" s="472">
        <v>1.2284265652246842E-2</v>
      </c>
    </row>
    <row r="2650" spans="1:4" x14ac:dyDescent="0.25">
      <c r="A2650" s="472" t="s">
        <v>3068</v>
      </c>
      <c r="B2650" s="472" t="s">
        <v>3551</v>
      </c>
      <c r="C2650" s="472" t="s">
        <v>3387</v>
      </c>
      <c r="D2650" s="472">
        <v>0.14145887057415682</v>
      </c>
    </row>
    <row r="2651" spans="1:4" x14ac:dyDescent="0.25">
      <c r="A2651" s="472" t="s">
        <v>3068</v>
      </c>
      <c r="B2651" s="472" t="s">
        <v>3541</v>
      </c>
      <c r="C2651" s="472" t="s">
        <v>3385</v>
      </c>
      <c r="D2651" s="472">
        <v>9.9054668011660314E-4</v>
      </c>
    </row>
    <row r="2652" spans="1:4" x14ac:dyDescent="0.25">
      <c r="A2652" s="472" t="s">
        <v>3068</v>
      </c>
      <c r="B2652" s="472" t="s">
        <v>3543</v>
      </c>
      <c r="C2652" s="472" t="s">
        <v>3385</v>
      </c>
      <c r="D2652" s="472">
        <v>3.6951934516640008E-4</v>
      </c>
    </row>
    <row r="2653" spans="1:4" x14ac:dyDescent="0.25">
      <c r="A2653" s="472" t="s">
        <v>3068</v>
      </c>
      <c r="B2653" s="472" t="s">
        <v>3545</v>
      </c>
      <c r="C2653" s="472" t="s">
        <v>3385</v>
      </c>
      <c r="D2653" s="472">
        <v>1.4003383285026382E-3</v>
      </c>
    </row>
    <row r="2654" spans="1:4" x14ac:dyDescent="0.25">
      <c r="A2654" s="472" t="s">
        <v>3068</v>
      </c>
      <c r="B2654" s="472" t="s">
        <v>3547</v>
      </c>
      <c r="C2654" s="472" t="s">
        <v>3385</v>
      </c>
      <c r="D2654" s="472">
        <v>2.5215526583903299E-2</v>
      </c>
    </row>
    <row r="2655" spans="1:4" x14ac:dyDescent="0.25">
      <c r="A2655" s="472" t="s">
        <v>3068</v>
      </c>
      <c r="B2655" s="472" t="s">
        <v>3549</v>
      </c>
      <c r="C2655" s="472" t="s">
        <v>3385</v>
      </c>
      <c r="D2655" s="472">
        <v>3.1108176349738694E-2</v>
      </c>
    </row>
    <row r="2656" spans="1:4" x14ac:dyDescent="0.25">
      <c r="A2656" s="472" t="s">
        <v>3068</v>
      </c>
      <c r="B2656" s="472" t="s">
        <v>3551</v>
      </c>
      <c r="C2656" s="472" t="s">
        <v>3385</v>
      </c>
      <c r="D2656" s="472">
        <v>2.235633875099129E-2</v>
      </c>
    </row>
    <row r="2657" spans="1:4" x14ac:dyDescent="0.25">
      <c r="A2657" s="472" t="s">
        <v>3068</v>
      </c>
      <c r="B2657" s="472" t="s">
        <v>3541</v>
      </c>
      <c r="C2657" s="472" t="s">
        <v>3389</v>
      </c>
      <c r="D2657" s="472">
        <v>4.890320319876336E-5</v>
      </c>
    </row>
    <row r="2658" spans="1:4" x14ac:dyDescent="0.25">
      <c r="A2658" s="472" t="s">
        <v>3068</v>
      </c>
      <c r="B2658" s="472" t="s">
        <v>3543</v>
      </c>
      <c r="C2658" s="472" t="s">
        <v>3389</v>
      </c>
      <c r="D2658" s="472">
        <v>0</v>
      </c>
    </row>
    <row r="2659" spans="1:4" x14ac:dyDescent="0.25">
      <c r="A2659" s="472" t="s">
        <v>3068</v>
      </c>
      <c r="B2659" s="472" t="s">
        <v>3545</v>
      </c>
      <c r="C2659" s="472" t="s">
        <v>3389</v>
      </c>
      <c r="D2659" s="472">
        <v>0</v>
      </c>
    </row>
    <row r="2660" spans="1:4" x14ac:dyDescent="0.25">
      <c r="A2660" s="472" t="s">
        <v>3068</v>
      </c>
      <c r="B2660" s="472" t="s">
        <v>3547</v>
      </c>
      <c r="C2660" s="472" t="s">
        <v>3389</v>
      </c>
      <c r="D2660" s="472">
        <v>0</v>
      </c>
    </row>
    <row r="2661" spans="1:4" x14ac:dyDescent="0.25">
      <c r="A2661" s="472" t="s">
        <v>3068</v>
      </c>
      <c r="B2661" s="472" t="s">
        <v>3549</v>
      </c>
      <c r="C2661" s="472" t="s">
        <v>3389</v>
      </c>
      <c r="D2661" s="472">
        <v>0</v>
      </c>
    </row>
    <row r="2662" spans="1:4" x14ac:dyDescent="0.25">
      <c r="A2662" s="472" t="s">
        <v>3068</v>
      </c>
      <c r="B2662" s="472" t="s">
        <v>3551</v>
      </c>
      <c r="C2662" s="472" t="s">
        <v>3389</v>
      </c>
      <c r="D2662" s="472">
        <v>0</v>
      </c>
    </row>
    <row r="2663" spans="1:4" x14ac:dyDescent="0.25">
      <c r="A2663" s="472" t="s">
        <v>3068</v>
      </c>
      <c r="B2663" s="472" t="s">
        <v>3541</v>
      </c>
      <c r="C2663" s="472" t="s">
        <v>3390</v>
      </c>
      <c r="D2663" s="472">
        <v>8.2531377518277246E-5</v>
      </c>
    </row>
    <row r="2664" spans="1:4" x14ac:dyDescent="0.25">
      <c r="A2664" s="472" t="s">
        <v>3068</v>
      </c>
      <c r="B2664" s="472" t="s">
        <v>3543</v>
      </c>
      <c r="C2664" s="472" t="s">
        <v>3390</v>
      </c>
      <c r="D2664" s="472">
        <v>3.9347017667947193E-4</v>
      </c>
    </row>
    <row r="2665" spans="1:4" x14ac:dyDescent="0.25">
      <c r="A2665" s="472" t="s">
        <v>3068</v>
      </c>
      <c r="B2665" s="472" t="s">
        <v>3545</v>
      </c>
      <c r="C2665" s="472" t="s">
        <v>3390</v>
      </c>
      <c r="D2665" s="472">
        <v>6.5837860430847711E-4</v>
      </c>
    </row>
    <row r="2666" spans="1:4" x14ac:dyDescent="0.25">
      <c r="A2666" s="472" t="s">
        <v>3068</v>
      </c>
      <c r="B2666" s="472" t="s">
        <v>3547</v>
      </c>
      <c r="C2666" s="472" t="s">
        <v>3390</v>
      </c>
      <c r="D2666" s="472">
        <v>1.3285440229348915E-3</v>
      </c>
    </row>
    <row r="2667" spans="1:4" x14ac:dyDescent="0.25">
      <c r="A2667" s="472" t="s">
        <v>3068</v>
      </c>
      <c r="B2667" s="472" t="s">
        <v>3549</v>
      </c>
      <c r="C2667" s="472" t="s">
        <v>3390</v>
      </c>
      <c r="D2667" s="472">
        <v>3.1076185839354546E-3</v>
      </c>
    </row>
    <row r="2668" spans="1:4" x14ac:dyDescent="0.25">
      <c r="A2668" s="472" t="s">
        <v>3068</v>
      </c>
      <c r="B2668" s="472" t="s">
        <v>3551</v>
      </c>
      <c r="C2668" s="472" t="s">
        <v>3390</v>
      </c>
      <c r="D2668" s="472">
        <v>2.0962760959021533E-2</v>
      </c>
    </row>
    <row r="2669" spans="1:4" x14ac:dyDescent="0.25">
      <c r="A2669" s="472" t="s">
        <v>3068</v>
      </c>
      <c r="B2669" s="472" t="s">
        <v>3541</v>
      </c>
      <c r="C2669" s="472" t="s">
        <v>136</v>
      </c>
      <c r="D2669" s="472">
        <v>8.2222563062993583E-5</v>
      </c>
    </row>
    <row r="2670" spans="1:4" x14ac:dyDescent="0.25">
      <c r="A2670" s="472" t="s">
        <v>3068</v>
      </c>
      <c r="B2670" s="472" t="s">
        <v>3543</v>
      </c>
      <c r="C2670" s="472" t="s">
        <v>136</v>
      </c>
      <c r="D2670" s="472">
        <v>3.5393992354900701E-3</v>
      </c>
    </row>
    <row r="2671" spans="1:4" x14ac:dyDescent="0.25">
      <c r="A2671" s="472" t="s">
        <v>3068</v>
      </c>
      <c r="B2671" s="472" t="s">
        <v>3545</v>
      </c>
      <c r="C2671" s="472" t="s">
        <v>136</v>
      </c>
      <c r="D2671" s="472">
        <v>4.0514888095138698E-3</v>
      </c>
    </row>
    <row r="2672" spans="1:4" x14ac:dyDescent="0.25">
      <c r="A2672" s="472" t="s">
        <v>3068</v>
      </c>
      <c r="B2672" s="472" t="s">
        <v>3547</v>
      </c>
      <c r="C2672" s="472" t="s">
        <v>136</v>
      </c>
      <c r="D2672" s="472">
        <v>0</v>
      </c>
    </row>
    <row r="2673" spans="1:4" x14ac:dyDescent="0.25">
      <c r="A2673" s="472" t="s">
        <v>3068</v>
      </c>
      <c r="B2673" s="472" t="s">
        <v>3549</v>
      </c>
      <c r="C2673" s="472" t="s">
        <v>136</v>
      </c>
      <c r="D2673" s="472">
        <v>0</v>
      </c>
    </row>
    <row r="2674" spans="1:4" x14ac:dyDescent="0.25">
      <c r="A2674" s="472" t="s">
        <v>3068</v>
      </c>
      <c r="B2674" s="472" t="s">
        <v>3551</v>
      </c>
      <c r="C2674" s="472" t="s">
        <v>136</v>
      </c>
      <c r="D2674" s="472">
        <v>0</v>
      </c>
    </row>
    <row r="2675" spans="1:4" x14ac:dyDescent="0.25">
      <c r="A2675" s="472" t="s">
        <v>3068</v>
      </c>
      <c r="B2675" s="472" t="s">
        <v>3541</v>
      </c>
      <c r="C2675" s="472" t="s">
        <v>3384</v>
      </c>
      <c r="D2675" s="472">
        <v>1.4670978226634711E-3</v>
      </c>
    </row>
    <row r="2676" spans="1:4" x14ac:dyDescent="0.25">
      <c r="A2676" s="472" t="s">
        <v>3068</v>
      </c>
      <c r="B2676" s="472" t="s">
        <v>3543</v>
      </c>
      <c r="C2676" s="472" t="s">
        <v>3384</v>
      </c>
      <c r="D2676" s="472">
        <v>1.3560712099106014E-3</v>
      </c>
    </row>
    <row r="2677" spans="1:4" x14ac:dyDescent="0.25">
      <c r="A2677" s="472" t="s">
        <v>3068</v>
      </c>
      <c r="B2677" s="472" t="s">
        <v>3545</v>
      </c>
      <c r="C2677" s="472" t="s">
        <v>3384</v>
      </c>
      <c r="D2677" s="472">
        <v>1.4819383943788125E-3</v>
      </c>
    </row>
    <row r="2678" spans="1:4" x14ac:dyDescent="0.25">
      <c r="A2678" s="472" t="s">
        <v>3068</v>
      </c>
      <c r="B2678" s="472" t="s">
        <v>3547</v>
      </c>
      <c r="C2678" s="472" t="s">
        <v>3384</v>
      </c>
      <c r="D2678" s="472">
        <v>9.4331425396295392E-3</v>
      </c>
    </row>
    <row r="2679" spans="1:4" x14ac:dyDescent="0.25">
      <c r="A2679" s="472" t="s">
        <v>3068</v>
      </c>
      <c r="B2679" s="472" t="s">
        <v>3549</v>
      </c>
      <c r="C2679" s="472" t="s">
        <v>3384</v>
      </c>
      <c r="D2679" s="472">
        <v>3.8110889718910079E-2</v>
      </c>
    </row>
    <row r="2680" spans="1:4" x14ac:dyDescent="0.25">
      <c r="A2680" s="472" t="s">
        <v>3068</v>
      </c>
      <c r="B2680" s="472" t="s">
        <v>3551</v>
      </c>
      <c r="C2680" s="472" t="s">
        <v>3384</v>
      </c>
      <c r="D2680" s="472">
        <v>8.279485435536664E-2</v>
      </c>
    </row>
    <row r="2681" spans="1:4" x14ac:dyDescent="0.25">
      <c r="A2681" s="472" t="s">
        <v>3068</v>
      </c>
      <c r="B2681" s="472" t="s">
        <v>3541</v>
      </c>
      <c r="C2681" s="472" t="s">
        <v>3388</v>
      </c>
      <c r="D2681" s="472">
        <v>7.6991761387552101E-4</v>
      </c>
    </row>
    <row r="2682" spans="1:4" x14ac:dyDescent="0.25">
      <c r="A2682" s="472" t="s">
        <v>3068</v>
      </c>
      <c r="B2682" s="472" t="s">
        <v>3543</v>
      </c>
      <c r="C2682" s="472" t="s">
        <v>3388</v>
      </c>
      <c r="D2682" s="472">
        <v>1.6701746856983331E-3</v>
      </c>
    </row>
    <row r="2683" spans="1:4" x14ac:dyDescent="0.25">
      <c r="A2683" s="472" t="s">
        <v>3068</v>
      </c>
      <c r="B2683" s="472" t="s">
        <v>3545</v>
      </c>
      <c r="C2683" s="472" t="s">
        <v>3388</v>
      </c>
      <c r="D2683" s="472">
        <v>4.7771344252077802E-3</v>
      </c>
    </row>
    <row r="2684" spans="1:4" x14ac:dyDescent="0.25">
      <c r="A2684" s="472" t="s">
        <v>3068</v>
      </c>
      <c r="B2684" s="472" t="s">
        <v>3547</v>
      </c>
      <c r="C2684" s="472" t="s">
        <v>3388</v>
      </c>
      <c r="D2684" s="472">
        <v>1.7322753508733819E-2</v>
      </c>
    </row>
    <row r="2685" spans="1:4" x14ac:dyDescent="0.25">
      <c r="A2685" s="472" t="s">
        <v>3068</v>
      </c>
      <c r="B2685" s="472" t="s">
        <v>3549</v>
      </c>
      <c r="C2685" s="472" t="s">
        <v>3388</v>
      </c>
      <c r="D2685" s="472">
        <v>5.9704606946111426E-2</v>
      </c>
    </row>
    <row r="2686" spans="1:4" x14ac:dyDescent="0.25">
      <c r="A2686" s="472" t="s">
        <v>3068</v>
      </c>
      <c r="B2686" s="472" t="s">
        <v>3551</v>
      </c>
      <c r="C2686" s="472" t="s">
        <v>3388</v>
      </c>
      <c r="D2686" s="472">
        <v>1.8982065997713529E-2</v>
      </c>
    </row>
    <row r="2687" spans="1:4" x14ac:dyDescent="0.25">
      <c r="A2687" s="472" t="s">
        <v>3068</v>
      </c>
      <c r="B2687" s="472" t="s">
        <v>3541</v>
      </c>
      <c r="C2687" s="472" t="s">
        <v>3391</v>
      </c>
      <c r="D2687" s="472">
        <v>7.4674959087769866E-5</v>
      </c>
    </row>
    <row r="2688" spans="1:4" x14ac:dyDescent="0.25">
      <c r="A2688" s="472" t="s">
        <v>3068</v>
      </c>
      <c r="B2688" s="472" t="s">
        <v>3543</v>
      </c>
      <c r="C2688" s="472" t="s">
        <v>3391</v>
      </c>
      <c r="D2688" s="472">
        <v>0</v>
      </c>
    </row>
    <row r="2689" spans="1:4" x14ac:dyDescent="0.25">
      <c r="A2689" s="472" t="s">
        <v>3068</v>
      </c>
      <c r="B2689" s="472" t="s">
        <v>3545</v>
      </c>
      <c r="C2689" s="472" t="s">
        <v>3391</v>
      </c>
      <c r="D2689" s="472">
        <v>0</v>
      </c>
    </row>
    <row r="2690" spans="1:4" x14ac:dyDescent="0.25">
      <c r="A2690" s="472" t="s">
        <v>3068</v>
      </c>
      <c r="B2690" s="472" t="s">
        <v>3547</v>
      </c>
      <c r="C2690" s="472" t="s">
        <v>3391</v>
      </c>
      <c r="D2690" s="472">
        <v>0</v>
      </c>
    </row>
    <row r="2691" spans="1:4" x14ac:dyDescent="0.25">
      <c r="A2691" s="472" t="s">
        <v>3068</v>
      </c>
      <c r="B2691" s="472" t="s">
        <v>3549</v>
      </c>
      <c r="C2691" s="472" t="s">
        <v>3391</v>
      </c>
      <c r="D2691" s="472">
        <v>0</v>
      </c>
    </row>
    <row r="2692" spans="1:4" x14ac:dyDescent="0.25">
      <c r="A2692" s="472" t="s">
        <v>3068</v>
      </c>
      <c r="B2692" s="472" t="s">
        <v>3551</v>
      </c>
      <c r="C2692" s="472" t="s">
        <v>3391</v>
      </c>
      <c r="D2692" s="472">
        <v>0</v>
      </c>
    </row>
    <row r="2693" spans="1:4" x14ac:dyDescent="0.25">
      <c r="A2693" s="472" t="s">
        <v>3068</v>
      </c>
      <c r="B2693" s="472" t="s">
        <v>3541</v>
      </c>
      <c r="C2693" s="472" t="s">
        <v>3386</v>
      </c>
      <c r="D2693" s="472"/>
    </row>
    <row r="2694" spans="1:4" x14ac:dyDescent="0.25">
      <c r="A2694" s="472" t="s">
        <v>3068</v>
      </c>
      <c r="B2694" s="472" t="s">
        <v>3543</v>
      </c>
      <c r="C2694" s="472" t="s">
        <v>3386</v>
      </c>
      <c r="D2694" s="472"/>
    </row>
    <row r="2695" spans="1:4" x14ac:dyDescent="0.25">
      <c r="A2695" s="472" t="s">
        <v>3068</v>
      </c>
      <c r="B2695" s="472" t="s">
        <v>3545</v>
      </c>
      <c r="C2695" s="472" t="s">
        <v>3386</v>
      </c>
      <c r="D2695" s="472"/>
    </row>
    <row r="2696" spans="1:4" x14ac:dyDescent="0.25">
      <c r="A2696" s="472" t="s">
        <v>3068</v>
      </c>
      <c r="B2696" s="472" t="s">
        <v>3547</v>
      </c>
      <c r="C2696" s="472" t="s">
        <v>3386</v>
      </c>
      <c r="D2696" s="472"/>
    </row>
    <row r="2697" spans="1:4" x14ac:dyDescent="0.25">
      <c r="A2697" s="472" t="s">
        <v>3068</v>
      </c>
      <c r="B2697" s="472" t="s">
        <v>3549</v>
      </c>
      <c r="C2697" s="472" t="s">
        <v>3386</v>
      </c>
      <c r="D2697" s="472"/>
    </row>
    <row r="2698" spans="1:4" x14ac:dyDescent="0.25">
      <c r="A2698" s="472" t="s">
        <v>3068</v>
      </c>
      <c r="B2698" s="472" t="s">
        <v>3551</v>
      </c>
      <c r="C2698" s="472" t="s">
        <v>3386</v>
      </c>
      <c r="D2698" s="472"/>
    </row>
    <row r="2699" spans="1:4" x14ac:dyDescent="0.25">
      <c r="A2699" s="472" t="s">
        <v>3068</v>
      </c>
      <c r="B2699" s="472" t="s">
        <v>3541</v>
      </c>
      <c r="C2699" s="472" t="s">
        <v>138</v>
      </c>
      <c r="D2699" s="472">
        <v>1.0368518194108711E-3</v>
      </c>
    </row>
    <row r="2700" spans="1:4" x14ac:dyDescent="0.25">
      <c r="A2700" s="472" t="s">
        <v>3068</v>
      </c>
      <c r="B2700" s="472" t="s">
        <v>3543</v>
      </c>
      <c r="C2700" s="472" t="s">
        <v>138</v>
      </c>
      <c r="D2700" s="472">
        <v>1.3293162847100967E-3</v>
      </c>
    </row>
    <row r="2701" spans="1:4" x14ac:dyDescent="0.25">
      <c r="A2701" s="472" t="s">
        <v>3068</v>
      </c>
      <c r="B2701" s="472" t="s">
        <v>3545</v>
      </c>
      <c r="C2701" s="472" t="s">
        <v>138</v>
      </c>
      <c r="D2701" s="472">
        <v>1.6497464717792336E-3</v>
      </c>
    </row>
    <row r="2702" spans="1:4" x14ac:dyDescent="0.25">
      <c r="A2702" s="472" t="s">
        <v>3068</v>
      </c>
      <c r="B2702" s="472" t="s">
        <v>3547</v>
      </c>
      <c r="C2702" s="472" t="s">
        <v>138</v>
      </c>
      <c r="D2702" s="472">
        <v>8.419986810081246E-3</v>
      </c>
    </row>
    <row r="2703" spans="1:4" x14ac:dyDescent="0.25">
      <c r="A2703" s="472" t="s">
        <v>3068</v>
      </c>
      <c r="B2703" s="472" t="s">
        <v>3549</v>
      </c>
      <c r="C2703" s="472" t="s">
        <v>138</v>
      </c>
      <c r="D2703" s="472">
        <v>2.3237190990774578E-2</v>
      </c>
    </row>
    <row r="2704" spans="1:4" x14ac:dyDescent="0.25">
      <c r="A2704" s="472" t="s">
        <v>3068</v>
      </c>
      <c r="B2704" s="472" t="s">
        <v>3551</v>
      </c>
      <c r="C2704" s="472" t="s">
        <v>138</v>
      </c>
      <c r="D2704" s="472">
        <v>3.8755920756908202E-2</v>
      </c>
    </row>
    <row r="2705" spans="1:3" x14ac:dyDescent="0.25">
      <c r="A2705" s="472" t="s">
        <v>3069</v>
      </c>
      <c r="B2705" s="472" t="s">
        <v>3541</v>
      </c>
      <c r="C2705" s="472" t="s">
        <v>770</v>
      </c>
    </row>
    <row r="2706" spans="1:3" x14ac:dyDescent="0.25">
      <c r="A2706" s="472" t="s">
        <v>3069</v>
      </c>
      <c r="B2706" s="472" t="s">
        <v>3543</v>
      </c>
      <c r="C2706" s="472" t="s">
        <v>770</v>
      </c>
    </row>
    <row r="2707" spans="1:3" x14ac:dyDescent="0.25">
      <c r="A2707" s="472" t="s">
        <v>3069</v>
      </c>
      <c r="B2707" s="472" t="s">
        <v>3545</v>
      </c>
      <c r="C2707" s="472" t="s">
        <v>770</v>
      </c>
    </row>
    <row r="2708" spans="1:3" x14ac:dyDescent="0.25">
      <c r="A2708" s="472" t="s">
        <v>3069</v>
      </c>
      <c r="B2708" s="472" t="s">
        <v>3547</v>
      </c>
      <c r="C2708" s="472" t="s">
        <v>770</v>
      </c>
    </row>
    <row r="2709" spans="1:3" x14ac:dyDescent="0.25">
      <c r="A2709" s="472" t="s">
        <v>3069</v>
      </c>
      <c r="B2709" s="472" t="s">
        <v>3549</v>
      </c>
      <c r="C2709" s="472" t="s">
        <v>770</v>
      </c>
    </row>
    <row r="2710" spans="1:3" x14ac:dyDescent="0.25">
      <c r="A2710" s="472" t="s">
        <v>3069</v>
      </c>
      <c r="B2710" s="472" t="s">
        <v>3551</v>
      </c>
      <c r="C2710" s="472" t="s">
        <v>770</v>
      </c>
    </row>
    <row r="2711" spans="1:3" x14ac:dyDescent="0.25">
      <c r="A2711" s="472" t="s">
        <v>3069</v>
      </c>
      <c r="B2711" s="472" t="s">
        <v>3541</v>
      </c>
      <c r="C2711" s="472" t="s">
        <v>3387</v>
      </c>
    </row>
    <row r="2712" spans="1:3" x14ac:dyDescent="0.25">
      <c r="A2712" s="472" t="s">
        <v>3069</v>
      </c>
      <c r="B2712" s="472" t="s">
        <v>3543</v>
      </c>
      <c r="C2712" s="472" t="s">
        <v>3387</v>
      </c>
    </row>
    <row r="2713" spans="1:3" x14ac:dyDescent="0.25">
      <c r="A2713" s="472" t="s">
        <v>3069</v>
      </c>
      <c r="B2713" s="472" t="s">
        <v>3545</v>
      </c>
      <c r="C2713" s="472" t="s">
        <v>3387</v>
      </c>
    </row>
    <row r="2714" spans="1:3" x14ac:dyDescent="0.25">
      <c r="A2714" s="472" t="s">
        <v>3069</v>
      </c>
      <c r="B2714" s="472" t="s">
        <v>3547</v>
      </c>
      <c r="C2714" s="472" t="s">
        <v>3387</v>
      </c>
    </row>
    <row r="2715" spans="1:3" x14ac:dyDescent="0.25">
      <c r="A2715" s="472" t="s">
        <v>3069</v>
      </c>
      <c r="B2715" s="472" t="s">
        <v>3549</v>
      </c>
      <c r="C2715" s="472" t="s">
        <v>3387</v>
      </c>
    </row>
    <row r="2716" spans="1:3" x14ac:dyDescent="0.25">
      <c r="A2716" s="472" t="s">
        <v>3069</v>
      </c>
      <c r="B2716" s="472" t="s">
        <v>3551</v>
      </c>
      <c r="C2716" s="472" t="s">
        <v>3387</v>
      </c>
    </row>
    <row r="2717" spans="1:3" x14ac:dyDescent="0.25">
      <c r="A2717" s="472" t="s">
        <v>3069</v>
      </c>
      <c r="B2717" s="472" t="s">
        <v>3541</v>
      </c>
      <c r="C2717" s="472" t="s">
        <v>3385</v>
      </c>
    </row>
    <row r="2718" spans="1:3" x14ac:dyDescent="0.25">
      <c r="A2718" s="472" t="s">
        <v>3069</v>
      </c>
      <c r="B2718" s="472" t="s">
        <v>3543</v>
      </c>
      <c r="C2718" s="472" t="s">
        <v>3385</v>
      </c>
    </row>
    <row r="2719" spans="1:3" x14ac:dyDescent="0.25">
      <c r="A2719" s="472" t="s">
        <v>3069</v>
      </c>
      <c r="B2719" s="472" t="s">
        <v>3545</v>
      </c>
      <c r="C2719" s="472" t="s">
        <v>3385</v>
      </c>
    </row>
    <row r="2720" spans="1:3" x14ac:dyDescent="0.25">
      <c r="A2720" s="472" t="s">
        <v>3069</v>
      </c>
      <c r="B2720" s="472" t="s">
        <v>3547</v>
      </c>
      <c r="C2720" s="472" t="s">
        <v>3385</v>
      </c>
    </row>
    <row r="2721" spans="1:4" x14ac:dyDescent="0.25">
      <c r="A2721" s="472" t="s">
        <v>3069</v>
      </c>
      <c r="B2721" s="472" t="s">
        <v>3549</v>
      </c>
      <c r="C2721" s="472" t="s">
        <v>3385</v>
      </c>
      <c r="D2721" s="472"/>
    </row>
    <row r="2722" spans="1:4" x14ac:dyDescent="0.25">
      <c r="A2722" s="472" t="s">
        <v>3069</v>
      </c>
      <c r="B2722" s="472" t="s">
        <v>3551</v>
      </c>
      <c r="C2722" s="472" t="s">
        <v>3385</v>
      </c>
      <c r="D2722" s="472"/>
    </row>
    <row r="2723" spans="1:4" x14ac:dyDescent="0.25">
      <c r="A2723" s="472" t="s">
        <v>3069</v>
      </c>
      <c r="B2723" s="472" t="s">
        <v>3541</v>
      </c>
      <c r="C2723" s="472" t="s">
        <v>3389</v>
      </c>
      <c r="D2723" s="472"/>
    </row>
    <row r="2724" spans="1:4" x14ac:dyDescent="0.25">
      <c r="A2724" s="472" t="s">
        <v>3069</v>
      </c>
      <c r="B2724" s="472" t="s">
        <v>3543</v>
      </c>
      <c r="C2724" s="472" t="s">
        <v>3389</v>
      </c>
      <c r="D2724" s="472"/>
    </row>
    <row r="2725" spans="1:4" x14ac:dyDescent="0.25">
      <c r="A2725" s="472" t="s">
        <v>3069</v>
      </c>
      <c r="B2725" s="472" t="s">
        <v>3545</v>
      </c>
      <c r="C2725" s="472" t="s">
        <v>3389</v>
      </c>
      <c r="D2725" s="472"/>
    </row>
    <row r="2726" spans="1:4" x14ac:dyDescent="0.25">
      <c r="A2726" s="472" t="s">
        <v>3069</v>
      </c>
      <c r="B2726" s="472" t="s">
        <v>3547</v>
      </c>
      <c r="C2726" s="472" t="s">
        <v>3389</v>
      </c>
      <c r="D2726" s="472"/>
    </row>
    <row r="2727" spans="1:4" x14ac:dyDescent="0.25">
      <c r="A2727" s="472" t="s">
        <v>3069</v>
      </c>
      <c r="B2727" s="472" t="s">
        <v>3549</v>
      </c>
      <c r="C2727" s="472" t="s">
        <v>3389</v>
      </c>
      <c r="D2727" s="472"/>
    </row>
    <row r="2728" spans="1:4" x14ac:dyDescent="0.25">
      <c r="A2728" s="472" t="s">
        <v>3069</v>
      </c>
      <c r="B2728" s="472" t="s">
        <v>3551</v>
      </c>
      <c r="C2728" s="472" t="s">
        <v>3389</v>
      </c>
      <c r="D2728" s="472"/>
    </row>
    <row r="2729" spans="1:4" x14ac:dyDescent="0.25">
      <c r="A2729" s="472" t="s">
        <v>3069</v>
      </c>
      <c r="B2729" s="472" t="s">
        <v>3541</v>
      </c>
      <c r="C2729" s="472" t="s">
        <v>3390</v>
      </c>
      <c r="D2729" s="472">
        <v>1.668358300905628E-4</v>
      </c>
    </row>
    <row r="2730" spans="1:4" x14ac:dyDescent="0.25">
      <c r="A2730" s="472" t="s">
        <v>3069</v>
      </c>
      <c r="B2730" s="472" t="s">
        <v>3543</v>
      </c>
      <c r="C2730" s="472" t="s">
        <v>3390</v>
      </c>
      <c r="D2730" s="472">
        <v>3.9672743031762407E-4</v>
      </c>
    </row>
    <row r="2731" spans="1:4" x14ac:dyDescent="0.25">
      <c r="A2731" s="472" t="s">
        <v>3069</v>
      </c>
      <c r="B2731" s="472" t="s">
        <v>3545</v>
      </c>
      <c r="C2731" s="472" t="s">
        <v>3390</v>
      </c>
      <c r="D2731" s="472">
        <v>0</v>
      </c>
    </row>
    <row r="2732" spans="1:4" x14ac:dyDescent="0.25">
      <c r="A2732" s="472" t="s">
        <v>3069</v>
      </c>
      <c r="B2732" s="472" t="s">
        <v>3547</v>
      </c>
      <c r="C2732" s="472" t="s">
        <v>3390</v>
      </c>
      <c r="D2732" s="472">
        <v>0</v>
      </c>
    </row>
    <row r="2733" spans="1:4" x14ac:dyDescent="0.25">
      <c r="A2733" s="472" t="s">
        <v>3069</v>
      </c>
      <c r="B2733" s="472" t="s">
        <v>3549</v>
      </c>
      <c r="C2733" s="472" t="s">
        <v>3390</v>
      </c>
      <c r="D2733" s="472">
        <v>0</v>
      </c>
    </row>
    <row r="2734" spans="1:4" x14ac:dyDescent="0.25">
      <c r="A2734" s="472" t="s">
        <v>3069</v>
      </c>
      <c r="B2734" s="472" t="s">
        <v>3551</v>
      </c>
      <c r="C2734" s="472" t="s">
        <v>3390</v>
      </c>
      <c r="D2734" s="472">
        <v>0</v>
      </c>
    </row>
    <row r="2735" spans="1:4" x14ac:dyDescent="0.25">
      <c r="A2735" s="472" t="s">
        <v>3069</v>
      </c>
      <c r="B2735" s="472" t="s">
        <v>3541</v>
      </c>
      <c r="C2735" s="472" t="s">
        <v>136</v>
      </c>
      <c r="D2735" s="472"/>
    </row>
    <row r="2736" spans="1:4" x14ac:dyDescent="0.25">
      <c r="A2736" s="472" t="s">
        <v>3069</v>
      </c>
      <c r="B2736" s="472" t="s">
        <v>3543</v>
      </c>
      <c r="C2736" s="472" t="s">
        <v>136</v>
      </c>
      <c r="D2736" s="472"/>
    </row>
    <row r="2737" spans="1:4" x14ac:dyDescent="0.25">
      <c r="A2737" s="472" t="s">
        <v>3069</v>
      </c>
      <c r="B2737" s="472" t="s">
        <v>3545</v>
      </c>
      <c r="C2737" s="472" t="s">
        <v>136</v>
      </c>
      <c r="D2737" s="472"/>
    </row>
    <row r="2738" spans="1:4" x14ac:dyDescent="0.25">
      <c r="A2738" s="472" t="s">
        <v>3069</v>
      </c>
      <c r="B2738" s="472" t="s">
        <v>3547</v>
      </c>
      <c r="C2738" s="472" t="s">
        <v>136</v>
      </c>
      <c r="D2738" s="472"/>
    </row>
    <row r="2739" spans="1:4" x14ac:dyDescent="0.25">
      <c r="A2739" s="472" t="s">
        <v>3069</v>
      </c>
      <c r="B2739" s="472" t="s">
        <v>3549</v>
      </c>
      <c r="C2739" s="472" t="s">
        <v>136</v>
      </c>
      <c r="D2739" s="472"/>
    </row>
    <row r="2740" spans="1:4" x14ac:dyDescent="0.25">
      <c r="A2740" s="472" t="s">
        <v>3069</v>
      </c>
      <c r="B2740" s="472" t="s">
        <v>3551</v>
      </c>
      <c r="C2740" s="472" t="s">
        <v>136</v>
      </c>
      <c r="D2740" s="472"/>
    </row>
    <row r="2741" spans="1:4" x14ac:dyDescent="0.25">
      <c r="A2741" s="472" t="s">
        <v>3069</v>
      </c>
      <c r="B2741" s="472" t="s">
        <v>3541</v>
      </c>
      <c r="C2741" s="472" t="s">
        <v>3384</v>
      </c>
      <c r="D2741" s="472">
        <v>1.2736311550183382E-2</v>
      </c>
    </row>
    <row r="2742" spans="1:4" x14ac:dyDescent="0.25">
      <c r="A2742" s="472" t="s">
        <v>3069</v>
      </c>
      <c r="B2742" s="472" t="s">
        <v>3543</v>
      </c>
      <c r="C2742" s="472" t="s">
        <v>3384</v>
      </c>
      <c r="D2742" s="472">
        <v>1.4558062628240692E-2</v>
      </c>
    </row>
    <row r="2743" spans="1:4" x14ac:dyDescent="0.25">
      <c r="A2743" s="472" t="s">
        <v>3069</v>
      </c>
      <c r="B2743" s="472" t="s">
        <v>3545</v>
      </c>
      <c r="C2743" s="472" t="s">
        <v>3384</v>
      </c>
      <c r="D2743" s="472">
        <v>0</v>
      </c>
    </row>
    <row r="2744" spans="1:4" x14ac:dyDescent="0.25">
      <c r="A2744" s="472" t="s">
        <v>3069</v>
      </c>
      <c r="B2744" s="472" t="s">
        <v>3547</v>
      </c>
      <c r="C2744" s="472" t="s">
        <v>3384</v>
      </c>
      <c r="D2744" s="472">
        <v>0</v>
      </c>
    </row>
    <row r="2745" spans="1:4" x14ac:dyDescent="0.25">
      <c r="A2745" s="472" t="s">
        <v>3069</v>
      </c>
      <c r="B2745" s="472" t="s">
        <v>3549</v>
      </c>
      <c r="C2745" s="472" t="s">
        <v>3384</v>
      </c>
      <c r="D2745" s="472">
        <v>0</v>
      </c>
    </row>
    <row r="2746" spans="1:4" x14ac:dyDescent="0.25">
      <c r="A2746" s="472" t="s">
        <v>3069</v>
      </c>
      <c r="B2746" s="472" t="s">
        <v>3551</v>
      </c>
      <c r="C2746" s="472" t="s">
        <v>3384</v>
      </c>
      <c r="D2746" s="472">
        <v>0</v>
      </c>
    </row>
    <row r="2747" spans="1:4" x14ac:dyDescent="0.25">
      <c r="A2747" s="472" t="s">
        <v>3069</v>
      </c>
      <c r="B2747" s="472" t="s">
        <v>3541</v>
      </c>
      <c r="C2747" s="472" t="s">
        <v>3388</v>
      </c>
      <c r="D2747" s="472">
        <v>4.8806647800087345E-3</v>
      </c>
    </row>
    <row r="2748" spans="1:4" x14ac:dyDescent="0.25">
      <c r="A2748" s="472" t="s">
        <v>3069</v>
      </c>
      <c r="B2748" s="472" t="s">
        <v>3543</v>
      </c>
      <c r="C2748" s="472" t="s">
        <v>3388</v>
      </c>
      <c r="D2748" s="472">
        <v>0</v>
      </c>
    </row>
    <row r="2749" spans="1:4" x14ac:dyDescent="0.25">
      <c r="A2749" s="472" t="s">
        <v>3069</v>
      </c>
      <c r="B2749" s="472" t="s">
        <v>3545</v>
      </c>
      <c r="C2749" s="472" t="s">
        <v>3388</v>
      </c>
      <c r="D2749" s="472">
        <v>0</v>
      </c>
    </row>
    <row r="2750" spans="1:4" x14ac:dyDescent="0.25">
      <c r="A2750" s="472" t="s">
        <v>3069</v>
      </c>
      <c r="B2750" s="472" t="s">
        <v>3547</v>
      </c>
      <c r="C2750" s="472" t="s">
        <v>3388</v>
      </c>
      <c r="D2750" s="472">
        <v>0</v>
      </c>
    </row>
    <row r="2751" spans="1:4" x14ac:dyDescent="0.25">
      <c r="A2751" s="472" t="s">
        <v>3069</v>
      </c>
      <c r="B2751" s="472" t="s">
        <v>3549</v>
      </c>
      <c r="C2751" s="472" t="s">
        <v>3388</v>
      </c>
      <c r="D2751" s="472">
        <v>0</v>
      </c>
    </row>
    <row r="2752" spans="1:4" x14ac:dyDescent="0.25">
      <c r="A2752" s="472" t="s">
        <v>3069</v>
      </c>
      <c r="B2752" s="472" t="s">
        <v>3551</v>
      </c>
      <c r="C2752" s="472" t="s">
        <v>3388</v>
      </c>
      <c r="D2752" s="472">
        <v>0</v>
      </c>
    </row>
    <row r="2753" spans="1:4" x14ac:dyDescent="0.25">
      <c r="A2753" s="472" t="s">
        <v>3069</v>
      </c>
      <c r="B2753" s="472" t="s">
        <v>3541</v>
      </c>
      <c r="C2753" s="472" t="s">
        <v>3391</v>
      </c>
      <c r="D2753" s="472"/>
    </row>
    <row r="2754" spans="1:4" x14ac:dyDescent="0.25">
      <c r="A2754" s="472" t="s">
        <v>3069</v>
      </c>
      <c r="B2754" s="472" t="s">
        <v>3543</v>
      </c>
      <c r="C2754" s="472" t="s">
        <v>3391</v>
      </c>
      <c r="D2754" s="472"/>
    </row>
    <row r="2755" spans="1:4" x14ac:dyDescent="0.25">
      <c r="A2755" s="472" t="s">
        <v>3069</v>
      </c>
      <c r="B2755" s="472" t="s">
        <v>3545</v>
      </c>
      <c r="C2755" s="472" t="s">
        <v>3391</v>
      </c>
      <c r="D2755" s="472"/>
    </row>
    <row r="2756" spans="1:4" x14ac:dyDescent="0.25">
      <c r="A2756" s="472" t="s">
        <v>3069</v>
      </c>
      <c r="B2756" s="472" t="s">
        <v>3547</v>
      </c>
      <c r="C2756" s="472" t="s">
        <v>3391</v>
      </c>
      <c r="D2756" s="472"/>
    </row>
    <row r="2757" spans="1:4" x14ac:dyDescent="0.25">
      <c r="A2757" s="472" t="s">
        <v>3069</v>
      </c>
      <c r="B2757" s="472" t="s">
        <v>3549</v>
      </c>
      <c r="C2757" s="472" t="s">
        <v>3391</v>
      </c>
      <c r="D2757" s="472"/>
    </row>
    <row r="2758" spans="1:4" x14ac:dyDescent="0.25">
      <c r="A2758" s="472" t="s">
        <v>3069</v>
      </c>
      <c r="B2758" s="472" t="s">
        <v>3551</v>
      </c>
      <c r="C2758" s="472" t="s">
        <v>3391</v>
      </c>
      <c r="D2758" s="472"/>
    </row>
    <row r="2759" spans="1:4" x14ac:dyDescent="0.25">
      <c r="A2759" s="472" t="s">
        <v>3069</v>
      </c>
      <c r="B2759" s="472" t="s">
        <v>3541</v>
      </c>
      <c r="C2759" s="472" t="s">
        <v>3386</v>
      </c>
      <c r="D2759" s="472"/>
    </row>
    <row r="2760" spans="1:4" x14ac:dyDescent="0.25">
      <c r="A2760" s="472" t="s">
        <v>3069</v>
      </c>
      <c r="B2760" s="472" t="s">
        <v>3543</v>
      </c>
      <c r="C2760" s="472" t="s">
        <v>3386</v>
      </c>
      <c r="D2760" s="472"/>
    </row>
    <row r="2761" spans="1:4" x14ac:dyDescent="0.25">
      <c r="A2761" s="472" t="s">
        <v>3069</v>
      </c>
      <c r="B2761" s="472" t="s">
        <v>3545</v>
      </c>
      <c r="C2761" s="472" t="s">
        <v>3386</v>
      </c>
      <c r="D2761" s="472"/>
    </row>
    <row r="2762" spans="1:4" x14ac:dyDescent="0.25">
      <c r="A2762" s="472" t="s">
        <v>3069</v>
      </c>
      <c r="B2762" s="472" t="s">
        <v>3547</v>
      </c>
      <c r="C2762" s="472" t="s">
        <v>3386</v>
      </c>
      <c r="D2762" s="472"/>
    </row>
    <row r="2763" spans="1:4" x14ac:dyDescent="0.25">
      <c r="A2763" s="472" t="s">
        <v>3069</v>
      </c>
      <c r="B2763" s="472" t="s">
        <v>3549</v>
      </c>
      <c r="C2763" s="472" t="s">
        <v>3386</v>
      </c>
      <c r="D2763" s="472"/>
    </row>
    <row r="2764" spans="1:4" x14ac:dyDescent="0.25">
      <c r="A2764" s="472" t="s">
        <v>3069</v>
      </c>
      <c r="B2764" s="472" t="s">
        <v>3551</v>
      </c>
      <c r="C2764" s="472" t="s">
        <v>3386</v>
      </c>
      <c r="D2764" s="472"/>
    </row>
    <row r="2765" spans="1:4" x14ac:dyDescent="0.25">
      <c r="A2765" s="472" t="s">
        <v>3069</v>
      </c>
      <c r="B2765" s="472" t="s">
        <v>3541</v>
      </c>
      <c r="C2765" s="472" t="s">
        <v>138</v>
      </c>
      <c r="D2765" s="472">
        <v>1.3048423250402192E-3</v>
      </c>
    </row>
    <row r="2766" spans="1:4" x14ac:dyDescent="0.25">
      <c r="A2766" s="472" t="s">
        <v>3069</v>
      </c>
      <c r="B2766" s="472" t="s">
        <v>3543</v>
      </c>
      <c r="C2766" s="472" t="s">
        <v>138</v>
      </c>
      <c r="D2766" s="472">
        <v>3.7645980140033124E-4</v>
      </c>
    </row>
    <row r="2767" spans="1:4" x14ac:dyDescent="0.25">
      <c r="A2767" s="472" t="s">
        <v>3069</v>
      </c>
      <c r="B2767" s="472" t="s">
        <v>3545</v>
      </c>
      <c r="C2767" s="472" t="s">
        <v>138</v>
      </c>
      <c r="D2767" s="472">
        <v>0</v>
      </c>
    </row>
    <row r="2768" spans="1:4" x14ac:dyDescent="0.25">
      <c r="A2768" s="472" t="s">
        <v>3069</v>
      </c>
      <c r="B2768" s="472" t="s">
        <v>3547</v>
      </c>
      <c r="C2768" s="472" t="s">
        <v>138</v>
      </c>
      <c r="D2768" s="472">
        <v>0</v>
      </c>
    </row>
    <row r="2769" spans="1:4" x14ac:dyDescent="0.25">
      <c r="A2769" s="472" t="s">
        <v>3069</v>
      </c>
      <c r="B2769" s="472" t="s">
        <v>3549</v>
      </c>
      <c r="C2769" s="472" t="s">
        <v>138</v>
      </c>
      <c r="D2769" s="472">
        <v>0</v>
      </c>
    </row>
    <row r="2770" spans="1:4" x14ac:dyDescent="0.25">
      <c r="A2770" s="472" t="s">
        <v>3069</v>
      </c>
      <c r="B2770" s="472" t="s">
        <v>3551</v>
      </c>
      <c r="C2770" s="472" t="s">
        <v>138</v>
      </c>
      <c r="D2770" s="472">
        <v>0</v>
      </c>
    </row>
    <row r="2771" spans="1:4" x14ac:dyDescent="0.25">
      <c r="A2771" s="472" t="s">
        <v>3070</v>
      </c>
      <c r="B2771" s="472" t="s">
        <v>3541</v>
      </c>
      <c r="C2771" s="472" t="s">
        <v>770</v>
      </c>
      <c r="D2771" s="472"/>
    </row>
    <row r="2772" spans="1:4" x14ac:dyDescent="0.25">
      <c r="A2772" s="472" t="s">
        <v>3070</v>
      </c>
      <c r="B2772" s="472" t="s">
        <v>3543</v>
      </c>
      <c r="C2772" s="472" t="s">
        <v>770</v>
      </c>
      <c r="D2772" s="472"/>
    </row>
    <row r="2773" spans="1:4" x14ac:dyDescent="0.25">
      <c r="A2773" s="472" t="s">
        <v>3070</v>
      </c>
      <c r="B2773" s="472" t="s">
        <v>3545</v>
      </c>
      <c r="C2773" s="472" t="s">
        <v>770</v>
      </c>
      <c r="D2773" s="472"/>
    </row>
    <row r="2774" spans="1:4" x14ac:dyDescent="0.25">
      <c r="A2774" s="472" t="s">
        <v>3070</v>
      </c>
      <c r="B2774" s="472" t="s">
        <v>3547</v>
      </c>
      <c r="C2774" s="472" t="s">
        <v>770</v>
      </c>
      <c r="D2774" s="472"/>
    </row>
    <row r="2775" spans="1:4" x14ac:dyDescent="0.25">
      <c r="A2775" s="472" t="s">
        <v>3070</v>
      </c>
      <c r="B2775" s="472" t="s">
        <v>3549</v>
      </c>
      <c r="C2775" s="472" t="s">
        <v>770</v>
      </c>
      <c r="D2775" s="472"/>
    </row>
    <row r="2776" spans="1:4" x14ac:dyDescent="0.25">
      <c r="A2776" s="472" t="s">
        <v>3070</v>
      </c>
      <c r="B2776" s="472" t="s">
        <v>3551</v>
      </c>
      <c r="C2776" s="472" t="s">
        <v>770</v>
      </c>
      <c r="D2776" s="472"/>
    </row>
    <row r="2777" spans="1:4" x14ac:dyDescent="0.25">
      <c r="A2777" s="472" t="s">
        <v>3070</v>
      </c>
      <c r="B2777" s="472" t="s">
        <v>3541</v>
      </c>
      <c r="C2777" s="472" t="s">
        <v>3387</v>
      </c>
      <c r="D2777" s="472"/>
    </row>
    <row r="2778" spans="1:4" x14ac:dyDescent="0.25">
      <c r="A2778" s="472" t="s">
        <v>3070</v>
      </c>
      <c r="B2778" s="472" t="s">
        <v>3543</v>
      </c>
      <c r="C2778" s="472" t="s">
        <v>3387</v>
      </c>
      <c r="D2778" s="472"/>
    </row>
    <row r="2779" spans="1:4" x14ac:dyDescent="0.25">
      <c r="A2779" s="472" t="s">
        <v>3070</v>
      </c>
      <c r="B2779" s="472" t="s">
        <v>3545</v>
      </c>
      <c r="C2779" s="472" t="s">
        <v>3387</v>
      </c>
      <c r="D2779" s="472"/>
    </row>
    <row r="2780" spans="1:4" x14ac:dyDescent="0.25">
      <c r="A2780" s="472" t="s">
        <v>3070</v>
      </c>
      <c r="B2780" s="472" t="s">
        <v>3547</v>
      </c>
      <c r="C2780" s="472" t="s">
        <v>3387</v>
      </c>
      <c r="D2780" s="472"/>
    </row>
    <row r="2781" spans="1:4" x14ac:dyDescent="0.25">
      <c r="A2781" s="472" t="s">
        <v>3070</v>
      </c>
      <c r="B2781" s="472" t="s">
        <v>3549</v>
      </c>
      <c r="C2781" s="472" t="s">
        <v>3387</v>
      </c>
      <c r="D2781" s="472"/>
    </row>
    <row r="2782" spans="1:4" x14ac:dyDescent="0.25">
      <c r="A2782" s="472" t="s">
        <v>3070</v>
      </c>
      <c r="B2782" s="472" t="s">
        <v>3551</v>
      </c>
      <c r="C2782" s="472" t="s">
        <v>3387</v>
      </c>
      <c r="D2782" s="472"/>
    </row>
    <row r="2783" spans="1:4" x14ac:dyDescent="0.25">
      <c r="A2783" s="472" t="s">
        <v>3070</v>
      </c>
      <c r="B2783" s="472" t="s">
        <v>3541</v>
      </c>
      <c r="C2783" s="472" t="s">
        <v>3385</v>
      </c>
      <c r="D2783" s="472"/>
    </row>
    <row r="2784" spans="1:4" x14ac:dyDescent="0.25">
      <c r="A2784" s="472" t="s">
        <v>3070</v>
      </c>
      <c r="B2784" s="472" t="s">
        <v>3543</v>
      </c>
      <c r="C2784" s="472" t="s">
        <v>3385</v>
      </c>
      <c r="D2784" s="472"/>
    </row>
    <row r="2785" spans="1:3" x14ac:dyDescent="0.25">
      <c r="A2785" s="472" t="s">
        <v>3070</v>
      </c>
      <c r="B2785" s="472" t="s">
        <v>3545</v>
      </c>
      <c r="C2785" s="472" t="s">
        <v>3385</v>
      </c>
    </row>
    <row r="2786" spans="1:3" x14ac:dyDescent="0.25">
      <c r="A2786" s="472" t="s">
        <v>3070</v>
      </c>
      <c r="B2786" s="472" t="s">
        <v>3547</v>
      </c>
      <c r="C2786" s="472" t="s">
        <v>3385</v>
      </c>
    </row>
    <row r="2787" spans="1:3" x14ac:dyDescent="0.25">
      <c r="A2787" s="472" t="s">
        <v>3070</v>
      </c>
      <c r="B2787" s="472" t="s">
        <v>3549</v>
      </c>
      <c r="C2787" s="472" t="s">
        <v>3385</v>
      </c>
    </row>
    <row r="2788" spans="1:3" x14ac:dyDescent="0.25">
      <c r="A2788" s="472" t="s">
        <v>3070</v>
      </c>
      <c r="B2788" s="472" t="s">
        <v>3551</v>
      </c>
      <c r="C2788" s="472" t="s">
        <v>3385</v>
      </c>
    </row>
    <row r="2789" spans="1:3" x14ac:dyDescent="0.25">
      <c r="A2789" s="472" t="s">
        <v>3070</v>
      </c>
      <c r="B2789" s="472" t="s">
        <v>3541</v>
      </c>
      <c r="C2789" s="472" t="s">
        <v>3389</v>
      </c>
    </row>
    <row r="2790" spans="1:3" x14ac:dyDescent="0.25">
      <c r="A2790" s="472" t="s">
        <v>3070</v>
      </c>
      <c r="B2790" s="472" t="s">
        <v>3543</v>
      </c>
      <c r="C2790" s="472" t="s">
        <v>3389</v>
      </c>
    </row>
    <row r="2791" spans="1:3" x14ac:dyDescent="0.25">
      <c r="A2791" s="472" t="s">
        <v>3070</v>
      </c>
      <c r="B2791" s="472" t="s">
        <v>3545</v>
      </c>
      <c r="C2791" s="472" t="s">
        <v>3389</v>
      </c>
    </row>
    <row r="2792" spans="1:3" x14ac:dyDescent="0.25">
      <c r="A2792" s="472" t="s">
        <v>3070</v>
      </c>
      <c r="B2792" s="472" t="s">
        <v>3547</v>
      </c>
      <c r="C2792" s="472" t="s">
        <v>3389</v>
      </c>
    </row>
    <row r="2793" spans="1:3" x14ac:dyDescent="0.25">
      <c r="A2793" s="472" t="s">
        <v>3070</v>
      </c>
      <c r="B2793" s="472" t="s">
        <v>3549</v>
      </c>
      <c r="C2793" s="472" t="s">
        <v>3389</v>
      </c>
    </row>
    <row r="2794" spans="1:3" x14ac:dyDescent="0.25">
      <c r="A2794" s="472" t="s">
        <v>3070</v>
      </c>
      <c r="B2794" s="472" t="s">
        <v>3551</v>
      </c>
      <c r="C2794" s="472" t="s">
        <v>3389</v>
      </c>
    </row>
    <row r="2795" spans="1:3" x14ac:dyDescent="0.25">
      <c r="A2795" s="472" t="s">
        <v>3070</v>
      </c>
      <c r="B2795" s="472" t="s">
        <v>3541</v>
      </c>
      <c r="C2795" s="472" t="s">
        <v>3390</v>
      </c>
    </row>
    <row r="2796" spans="1:3" x14ac:dyDescent="0.25">
      <c r="A2796" s="472" t="s">
        <v>3070</v>
      </c>
      <c r="B2796" s="472" t="s">
        <v>3543</v>
      </c>
      <c r="C2796" s="472" t="s">
        <v>3390</v>
      </c>
    </row>
    <row r="2797" spans="1:3" x14ac:dyDescent="0.25">
      <c r="A2797" s="472" t="s">
        <v>3070</v>
      </c>
      <c r="B2797" s="472" t="s">
        <v>3545</v>
      </c>
      <c r="C2797" s="472" t="s">
        <v>3390</v>
      </c>
    </row>
    <row r="2798" spans="1:3" x14ac:dyDescent="0.25">
      <c r="A2798" s="472" t="s">
        <v>3070</v>
      </c>
      <c r="B2798" s="472" t="s">
        <v>3547</v>
      </c>
      <c r="C2798" s="472" t="s">
        <v>3390</v>
      </c>
    </row>
    <row r="2799" spans="1:3" x14ac:dyDescent="0.25">
      <c r="A2799" s="472" t="s">
        <v>3070</v>
      </c>
      <c r="B2799" s="472" t="s">
        <v>3549</v>
      </c>
      <c r="C2799" s="472" t="s">
        <v>3390</v>
      </c>
    </row>
    <row r="2800" spans="1:3" x14ac:dyDescent="0.25">
      <c r="A2800" s="472" t="s">
        <v>3070</v>
      </c>
      <c r="B2800" s="472" t="s">
        <v>3551</v>
      </c>
      <c r="C2800" s="472" t="s">
        <v>3390</v>
      </c>
    </row>
    <row r="2801" spans="1:4" x14ac:dyDescent="0.25">
      <c r="A2801" s="472" t="s">
        <v>3070</v>
      </c>
      <c r="B2801" s="472" t="s">
        <v>3541</v>
      </c>
      <c r="C2801" s="472" t="s">
        <v>136</v>
      </c>
      <c r="D2801" s="472"/>
    </row>
    <row r="2802" spans="1:4" x14ac:dyDescent="0.25">
      <c r="A2802" s="472" t="s">
        <v>3070</v>
      </c>
      <c r="B2802" s="472" t="s">
        <v>3543</v>
      </c>
      <c r="C2802" s="472" t="s">
        <v>136</v>
      </c>
      <c r="D2802" s="472"/>
    </row>
    <row r="2803" spans="1:4" x14ac:dyDescent="0.25">
      <c r="A2803" s="472" t="s">
        <v>3070</v>
      </c>
      <c r="B2803" s="472" t="s">
        <v>3545</v>
      </c>
      <c r="C2803" s="472" t="s">
        <v>136</v>
      </c>
      <c r="D2803" s="472"/>
    </row>
    <row r="2804" spans="1:4" x14ac:dyDescent="0.25">
      <c r="A2804" s="472" t="s">
        <v>3070</v>
      </c>
      <c r="B2804" s="472" t="s">
        <v>3547</v>
      </c>
      <c r="C2804" s="472" t="s">
        <v>136</v>
      </c>
      <c r="D2804" s="472"/>
    </row>
    <row r="2805" spans="1:4" x14ac:dyDescent="0.25">
      <c r="A2805" s="472" t="s">
        <v>3070</v>
      </c>
      <c r="B2805" s="472" t="s">
        <v>3549</v>
      </c>
      <c r="C2805" s="472" t="s">
        <v>136</v>
      </c>
      <c r="D2805" s="472"/>
    </row>
    <row r="2806" spans="1:4" x14ac:dyDescent="0.25">
      <c r="A2806" s="472" t="s">
        <v>3070</v>
      </c>
      <c r="B2806" s="472" t="s">
        <v>3551</v>
      </c>
      <c r="C2806" s="472" t="s">
        <v>136</v>
      </c>
      <c r="D2806" s="472"/>
    </row>
    <row r="2807" spans="1:4" x14ac:dyDescent="0.25">
      <c r="A2807" s="472" t="s">
        <v>3070</v>
      </c>
      <c r="B2807" s="472" t="s">
        <v>3541</v>
      </c>
      <c r="C2807" s="472" t="s">
        <v>3384</v>
      </c>
      <c r="D2807" s="472">
        <v>5.4209574195829913E-3</v>
      </c>
    </row>
    <row r="2808" spans="1:4" x14ac:dyDescent="0.25">
      <c r="A2808" s="472" t="s">
        <v>3070</v>
      </c>
      <c r="B2808" s="472" t="s">
        <v>3543</v>
      </c>
      <c r="C2808" s="472" t="s">
        <v>3384</v>
      </c>
      <c r="D2808" s="472">
        <v>0.12187459351990669</v>
      </c>
    </row>
    <row r="2809" spans="1:4" x14ac:dyDescent="0.25">
      <c r="A2809" s="472" t="s">
        <v>3070</v>
      </c>
      <c r="B2809" s="472" t="s">
        <v>3545</v>
      </c>
      <c r="C2809" s="472" t="s">
        <v>3384</v>
      </c>
      <c r="D2809" s="472">
        <v>0.10489148920226161</v>
      </c>
    </row>
    <row r="2810" spans="1:4" x14ac:dyDescent="0.25">
      <c r="A2810" s="472" t="s">
        <v>3070</v>
      </c>
      <c r="B2810" s="472" t="s">
        <v>3547</v>
      </c>
      <c r="C2810" s="472" t="s">
        <v>3384</v>
      </c>
      <c r="D2810" s="472">
        <v>0.12769919345975692</v>
      </c>
    </row>
    <row r="2811" spans="1:4" x14ac:dyDescent="0.25">
      <c r="A2811" s="472" t="s">
        <v>3070</v>
      </c>
      <c r="B2811" s="472" t="s">
        <v>3549</v>
      </c>
      <c r="C2811" s="472" t="s">
        <v>3384</v>
      </c>
      <c r="D2811" s="472">
        <v>0.16217434355069285</v>
      </c>
    </row>
    <row r="2812" spans="1:4" x14ac:dyDescent="0.25">
      <c r="A2812" s="472" t="s">
        <v>3070</v>
      </c>
      <c r="B2812" s="472" t="s">
        <v>3551</v>
      </c>
      <c r="C2812" s="472" t="s">
        <v>3384</v>
      </c>
      <c r="D2812" s="472">
        <v>2.7281966726479947E-2</v>
      </c>
    </row>
    <row r="2813" spans="1:4" x14ac:dyDescent="0.25">
      <c r="A2813" s="472" t="s">
        <v>3070</v>
      </c>
      <c r="B2813" s="472" t="s">
        <v>3541</v>
      </c>
      <c r="C2813" s="472" t="s">
        <v>3388</v>
      </c>
      <c r="D2813" s="472"/>
    </row>
    <row r="2814" spans="1:4" x14ac:dyDescent="0.25">
      <c r="A2814" s="472" t="s">
        <v>3070</v>
      </c>
      <c r="B2814" s="472" t="s">
        <v>3543</v>
      </c>
      <c r="C2814" s="472" t="s">
        <v>3388</v>
      </c>
      <c r="D2814" s="472"/>
    </row>
    <row r="2815" spans="1:4" x14ac:dyDescent="0.25">
      <c r="A2815" s="472" t="s">
        <v>3070</v>
      </c>
      <c r="B2815" s="472" t="s">
        <v>3545</v>
      </c>
      <c r="C2815" s="472" t="s">
        <v>3388</v>
      </c>
      <c r="D2815" s="472"/>
    </row>
    <row r="2816" spans="1:4" x14ac:dyDescent="0.25">
      <c r="A2816" s="472" t="s">
        <v>3070</v>
      </c>
      <c r="B2816" s="472" t="s">
        <v>3547</v>
      </c>
      <c r="C2816" s="472" t="s">
        <v>3388</v>
      </c>
      <c r="D2816" s="472"/>
    </row>
    <row r="2817" spans="1:4" x14ac:dyDescent="0.25">
      <c r="A2817" s="472" t="s">
        <v>3070</v>
      </c>
      <c r="B2817" s="472" t="s">
        <v>3549</v>
      </c>
      <c r="C2817" s="472" t="s">
        <v>3388</v>
      </c>
      <c r="D2817" s="472"/>
    </row>
    <row r="2818" spans="1:4" x14ac:dyDescent="0.25">
      <c r="A2818" s="472" t="s">
        <v>3070</v>
      </c>
      <c r="B2818" s="472" t="s">
        <v>3551</v>
      </c>
      <c r="C2818" s="472" t="s">
        <v>3388</v>
      </c>
      <c r="D2818" s="472"/>
    </row>
    <row r="2819" spans="1:4" x14ac:dyDescent="0.25">
      <c r="A2819" s="472" t="s">
        <v>3070</v>
      </c>
      <c r="B2819" s="472" t="s">
        <v>3541</v>
      </c>
      <c r="C2819" s="472" t="s">
        <v>3391</v>
      </c>
      <c r="D2819" s="472">
        <v>2.9866281652564356E-3</v>
      </c>
    </row>
    <row r="2820" spans="1:4" x14ac:dyDescent="0.25">
      <c r="A2820" s="472" t="s">
        <v>3070</v>
      </c>
      <c r="B2820" s="472" t="s">
        <v>3543</v>
      </c>
      <c r="C2820" s="472" t="s">
        <v>3391</v>
      </c>
      <c r="D2820" s="472">
        <v>1.0423507879629729E-2</v>
      </c>
    </row>
    <row r="2821" spans="1:4" x14ac:dyDescent="0.25">
      <c r="A2821" s="472" t="s">
        <v>3070</v>
      </c>
      <c r="B2821" s="472" t="s">
        <v>3545</v>
      </c>
      <c r="C2821" s="472" t="s">
        <v>3391</v>
      </c>
      <c r="D2821" s="472">
        <v>1.4135853415364203E-2</v>
      </c>
    </row>
    <row r="2822" spans="1:4" x14ac:dyDescent="0.25">
      <c r="A2822" s="472" t="s">
        <v>3070</v>
      </c>
      <c r="B2822" s="472" t="s">
        <v>3547</v>
      </c>
      <c r="C2822" s="472" t="s">
        <v>3391</v>
      </c>
      <c r="D2822" s="472">
        <v>1.0890769552059056E-2</v>
      </c>
    </row>
    <row r="2823" spans="1:4" x14ac:dyDescent="0.25">
      <c r="A2823" s="472" t="s">
        <v>3070</v>
      </c>
      <c r="B2823" s="472" t="s">
        <v>3549</v>
      </c>
      <c r="C2823" s="472" t="s">
        <v>3391</v>
      </c>
      <c r="D2823" s="472">
        <v>1.2655968449586377E-2</v>
      </c>
    </row>
    <row r="2824" spans="1:4" x14ac:dyDescent="0.25">
      <c r="A2824" s="472" t="s">
        <v>3070</v>
      </c>
      <c r="B2824" s="472" t="s">
        <v>3551</v>
      </c>
      <c r="C2824" s="472" t="s">
        <v>3391</v>
      </c>
      <c r="D2824" s="472">
        <v>3.4713608235875271E-2</v>
      </c>
    </row>
    <row r="2825" spans="1:4" x14ac:dyDescent="0.25">
      <c r="A2825" s="472" t="s">
        <v>3070</v>
      </c>
      <c r="B2825" s="472" t="s">
        <v>3541</v>
      </c>
      <c r="C2825" s="472" t="s">
        <v>3386</v>
      </c>
      <c r="D2825" s="472">
        <v>5.5573673654958492E-4</v>
      </c>
    </row>
    <row r="2826" spans="1:4" x14ac:dyDescent="0.25">
      <c r="A2826" s="472" t="s">
        <v>3070</v>
      </c>
      <c r="B2826" s="472" t="s">
        <v>3543</v>
      </c>
      <c r="C2826" s="472" t="s">
        <v>3386</v>
      </c>
      <c r="D2826" s="472">
        <v>0</v>
      </c>
    </row>
    <row r="2827" spans="1:4" x14ac:dyDescent="0.25">
      <c r="A2827" s="472" t="s">
        <v>3070</v>
      </c>
      <c r="B2827" s="472" t="s">
        <v>3545</v>
      </c>
      <c r="C2827" s="472" t="s">
        <v>3386</v>
      </c>
      <c r="D2827" s="472">
        <v>0</v>
      </c>
    </row>
    <row r="2828" spans="1:4" x14ac:dyDescent="0.25">
      <c r="A2828" s="472" t="s">
        <v>3070</v>
      </c>
      <c r="B2828" s="472" t="s">
        <v>3547</v>
      </c>
      <c r="C2828" s="472" t="s">
        <v>3386</v>
      </c>
      <c r="D2828" s="472">
        <v>0</v>
      </c>
    </row>
    <row r="2829" spans="1:4" x14ac:dyDescent="0.25">
      <c r="A2829" s="472" t="s">
        <v>3070</v>
      </c>
      <c r="B2829" s="472" t="s">
        <v>3549</v>
      </c>
      <c r="C2829" s="472" t="s">
        <v>3386</v>
      </c>
      <c r="D2829" s="472">
        <v>0</v>
      </c>
    </row>
    <row r="2830" spans="1:4" x14ac:dyDescent="0.25">
      <c r="A2830" s="472" t="s">
        <v>3070</v>
      </c>
      <c r="B2830" s="472" t="s">
        <v>3551</v>
      </c>
      <c r="C2830" s="472" t="s">
        <v>3386</v>
      </c>
      <c r="D2830" s="472">
        <v>0</v>
      </c>
    </row>
    <row r="2831" spans="1:4" x14ac:dyDescent="0.25">
      <c r="A2831" s="472" t="s">
        <v>3070</v>
      </c>
      <c r="B2831" s="472" t="s">
        <v>3541</v>
      </c>
      <c r="C2831" s="472" t="s">
        <v>138</v>
      </c>
      <c r="D2831" s="472">
        <v>7.6910515374002523E-4</v>
      </c>
    </row>
    <row r="2832" spans="1:4" x14ac:dyDescent="0.25">
      <c r="A2832" s="472" t="s">
        <v>3070</v>
      </c>
      <c r="B2832" s="472" t="s">
        <v>3543</v>
      </c>
      <c r="C2832" s="472" t="s">
        <v>138</v>
      </c>
      <c r="D2832" s="472">
        <v>5.9892274612871556E-4</v>
      </c>
    </row>
    <row r="2833" spans="1:4" x14ac:dyDescent="0.25">
      <c r="A2833" s="472" t="s">
        <v>3070</v>
      </c>
      <c r="B2833" s="472" t="s">
        <v>3545</v>
      </c>
      <c r="C2833" s="472" t="s">
        <v>138</v>
      </c>
      <c r="D2833" s="472">
        <v>5.898734857440861E-4</v>
      </c>
    </row>
    <row r="2834" spans="1:4" x14ac:dyDescent="0.25">
      <c r="A2834" s="472" t="s">
        <v>3070</v>
      </c>
      <c r="B2834" s="472" t="s">
        <v>3547</v>
      </c>
      <c r="C2834" s="472" t="s">
        <v>138</v>
      </c>
      <c r="D2834" s="472">
        <v>3.3880061542367691E-4</v>
      </c>
    </row>
    <row r="2835" spans="1:4" x14ac:dyDescent="0.25">
      <c r="A2835" s="472" t="s">
        <v>3070</v>
      </c>
      <c r="B2835" s="472" t="s">
        <v>3549</v>
      </c>
      <c r="C2835" s="472" t="s">
        <v>138</v>
      </c>
      <c r="D2835" s="472">
        <v>3.7295868166622737E-4</v>
      </c>
    </row>
    <row r="2836" spans="1:4" x14ac:dyDescent="0.25">
      <c r="A2836" s="472" t="s">
        <v>3070</v>
      </c>
      <c r="B2836" s="472" t="s">
        <v>3551</v>
      </c>
      <c r="C2836" s="472" t="s">
        <v>138</v>
      </c>
      <c r="D2836" s="472">
        <v>6.6414250416625339E-4</v>
      </c>
    </row>
  </sheetData>
  <autoFilter ref="A1:D2890" xr:uid="{7136C29A-D8FC-4FD0-BC07-C145E353305C}"/>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243386"/>
  </sheetPr>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243386"/>
  </sheetPr>
  <dimension ref="A1:N112"/>
  <sheetViews>
    <sheetView zoomScale="75" zoomScaleNormal="75" workbookViewId="0">
      <selection activeCell="C4" sqref="C4"/>
    </sheetView>
  </sheetViews>
  <sheetFormatPr defaultColWidth="8.85546875" defaultRowHeight="15" outlineLevelRow="1" x14ac:dyDescent="0.25"/>
  <cols>
    <col min="1" max="1" width="13.42578125" style="51" customWidth="1"/>
    <col min="2" max="2" width="60.5703125" style="51" bestFit="1" customWidth="1"/>
    <col min="3" max="7" width="41" style="51" customWidth="1"/>
    <col min="8" max="8" width="7.42578125" style="51" customWidth="1"/>
    <col min="9" max="9" width="92"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3" ht="45" customHeight="1" x14ac:dyDescent="0.25">
      <c r="A1" s="503" t="s">
        <v>1488</v>
      </c>
      <c r="B1" s="503"/>
    </row>
    <row r="2" spans="1:13" ht="31.5" x14ac:dyDescent="0.25">
      <c r="A2" s="48" t="s">
        <v>1487</v>
      </c>
      <c r="B2" s="48"/>
      <c r="C2" s="49"/>
      <c r="D2" s="49"/>
      <c r="E2" s="49"/>
      <c r="F2" s="216" t="s">
        <v>3043</v>
      </c>
      <c r="G2" s="83"/>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69</v>
      </c>
      <c r="C4" s="54" t="s">
        <v>216</v>
      </c>
      <c r="D4" s="52"/>
      <c r="E4" s="52"/>
      <c r="F4" s="49"/>
      <c r="G4" s="49"/>
      <c r="H4" s="49"/>
      <c r="I4" s="213"/>
      <c r="J4" s="213"/>
      <c r="L4" s="49"/>
      <c r="M4" s="49"/>
    </row>
    <row r="5" spans="1:13" ht="15.75" thickBot="1" x14ac:dyDescent="0.3">
      <c r="H5" s="49"/>
      <c r="I5" s="213"/>
      <c r="L5" s="49"/>
      <c r="M5" s="49"/>
    </row>
    <row r="6" spans="1:13" ht="18.75" x14ac:dyDescent="0.25">
      <c r="A6" s="55"/>
      <c r="B6" s="56" t="s">
        <v>1395</v>
      </c>
      <c r="C6" s="55"/>
      <c r="E6" s="57"/>
      <c r="F6" s="57"/>
      <c r="G6" s="57"/>
      <c r="H6" s="49"/>
      <c r="I6" s="213"/>
      <c r="L6" s="49"/>
      <c r="M6" s="49"/>
    </row>
    <row r="7" spans="1:13" x14ac:dyDescent="0.25">
      <c r="B7" s="59" t="s">
        <v>1486</v>
      </c>
      <c r="H7" s="49"/>
      <c r="I7" s="213"/>
      <c r="L7" s="49"/>
      <c r="M7" s="49"/>
    </row>
    <row r="8" spans="1:13" x14ac:dyDescent="0.25">
      <c r="B8" s="59" t="s">
        <v>1408</v>
      </c>
      <c r="H8" s="49"/>
      <c r="I8" s="213"/>
      <c r="L8" s="49"/>
      <c r="M8" s="49"/>
    </row>
    <row r="9" spans="1:13" ht="15.75" thickBot="1" x14ac:dyDescent="0.3">
      <c r="B9" s="60" t="s">
        <v>1430</v>
      </c>
      <c r="H9" s="49"/>
      <c r="L9" s="49"/>
      <c r="M9" s="49"/>
    </row>
    <row r="10" spans="1:13" x14ac:dyDescent="0.25">
      <c r="B10" s="61"/>
      <c r="H10" s="49"/>
      <c r="I10" s="214"/>
      <c r="L10" s="49"/>
      <c r="M10" s="49"/>
    </row>
    <row r="11" spans="1:13" x14ac:dyDescent="0.25">
      <c r="B11" s="61"/>
      <c r="H11" s="49"/>
      <c r="I11" s="214"/>
      <c r="L11" s="49"/>
      <c r="M11" s="49"/>
    </row>
    <row r="12" spans="1:13" ht="37.5" x14ac:dyDescent="0.25">
      <c r="A12" s="62" t="s">
        <v>78</v>
      </c>
      <c r="B12" s="62" t="s">
        <v>1475</v>
      </c>
      <c r="C12" s="63"/>
      <c r="D12" s="63"/>
      <c r="E12" s="63"/>
      <c r="F12" s="63"/>
      <c r="G12" s="63"/>
      <c r="H12" s="49"/>
      <c r="L12" s="49"/>
      <c r="M12" s="49"/>
    </row>
    <row r="13" spans="1:13" ht="15" customHeight="1" x14ac:dyDescent="0.25">
      <c r="A13" s="70"/>
      <c r="B13" s="71" t="s">
        <v>1407</v>
      </c>
      <c r="C13" s="70" t="s">
        <v>1474</v>
      </c>
      <c r="D13" s="70" t="s">
        <v>1484</v>
      </c>
      <c r="E13" s="72"/>
      <c r="F13" s="73"/>
      <c r="G13" s="73"/>
      <c r="H13" s="49"/>
      <c r="L13" s="49"/>
      <c r="M13" s="49"/>
    </row>
    <row r="14" spans="1:13" x14ac:dyDescent="0.25">
      <c r="A14" s="51" t="s">
        <v>1396</v>
      </c>
      <c r="B14" s="68" t="s">
        <v>1385</v>
      </c>
      <c r="C14" s="116" t="s">
        <v>1199</v>
      </c>
      <c r="D14" s="116"/>
      <c r="E14" s="57"/>
      <c r="F14" s="57"/>
      <c r="G14" s="57"/>
      <c r="H14" s="49"/>
      <c r="L14" s="49"/>
      <c r="M14" s="49"/>
    </row>
    <row r="15" spans="1:13" x14ac:dyDescent="0.25">
      <c r="A15" s="51" t="s">
        <v>1397</v>
      </c>
      <c r="B15" s="68" t="s">
        <v>397</v>
      </c>
      <c r="C15" s="51" t="s">
        <v>3073</v>
      </c>
      <c r="D15" s="51" t="s">
        <v>3154</v>
      </c>
      <c r="E15" s="57"/>
      <c r="F15" s="57"/>
      <c r="G15" s="57"/>
      <c r="H15" s="49"/>
      <c r="L15" s="49"/>
      <c r="M15" s="49"/>
    </row>
    <row r="16" spans="1:13" x14ac:dyDescent="0.25">
      <c r="A16" s="51" t="s">
        <v>1398</v>
      </c>
      <c r="B16" s="68" t="s">
        <v>1386</v>
      </c>
      <c r="C16" s="51" t="s">
        <v>1199</v>
      </c>
      <c r="E16" s="57"/>
      <c r="F16" s="57"/>
      <c r="G16" s="57"/>
      <c r="H16" s="49"/>
      <c r="L16" s="49"/>
      <c r="M16" s="49"/>
    </row>
    <row r="17" spans="1:13" x14ac:dyDescent="0.25">
      <c r="A17" s="51" t="s">
        <v>1399</v>
      </c>
      <c r="B17" s="68" t="s">
        <v>1387</v>
      </c>
      <c r="C17" s="51" t="s">
        <v>1199</v>
      </c>
      <c r="E17" s="57"/>
      <c r="F17" s="57"/>
      <c r="G17" s="57"/>
      <c r="H17" s="49"/>
      <c r="L17" s="49"/>
      <c r="M17" s="49"/>
    </row>
    <row r="18" spans="1:13" x14ac:dyDescent="0.25">
      <c r="A18" s="51" t="s">
        <v>1400</v>
      </c>
      <c r="B18" s="68" t="s">
        <v>1388</v>
      </c>
      <c r="C18" s="51" t="s">
        <v>3073</v>
      </c>
      <c r="D18" s="51" t="s">
        <v>3154</v>
      </c>
      <c r="E18" s="57"/>
      <c r="F18" s="57"/>
      <c r="G18" s="57"/>
      <c r="H18" s="49"/>
      <c r="L18" s="49"/>
      <c r="M18" s="49"/>
    </row>
    <row r="19" spans="1:13" x14ac:dyDescent="0.25">
      <c r="A19" s="51" t="s">
        <v>1401</v>
      </c>
      <c r="B19" s="68" t="s">
        <v>1389</v>
      </c>
      <c r="C19" s="51" t="s">
        <v>1199</v>
      </c>
      <c r="E19" s="57"/>
      <c r="F19" s="57"/>
      <c r="G19" s="57"/>
      <c r="H19" s="49"/>
      <c r="L19" s="49"/>
      <c r="M19" s="49"/>
    </row>
    <row r="20" spans="1:13" x14ac:dyDescent="0.25">
      <c r="A20" s="51" t="s">
        <v>1402</v>
      </c>
      <c r="B20" s="68" t="s">
        <v>1390</v>
      </c>
      <c r="C20" s="51" t="s">
        <v>3155</v>
      </c>
      <c r="D20" s="51" t="s">
        <v>3156</v>
      </c>
      <c r="E20" s="57"/>
      <c r="F20" s="57"/>
      <c r="G20" s="57"/>
      <c r="H20" s="49"/>
      <c r="L20" s="49"/>
      <c r="M20" s="49"/>
    </row>
    <row r="21" spans="1:13" x14ac:dyDescent="0.25">
      <c r="A21" s="51" t="s">
        <v>1403</v>
      </c>
      <c r="B21" s="68" t="s">
        <v>1391</v>
      </c>
      <c r="C21" s="51" t="s">
        <v>1199</v>
      </c>
      <c r="E21" s="57"/>
      <c r="F21" s="57"/>
      <c r="G21" s="57"/>
      <c r="H21" s="49"/>
      <c r="L21" s="49"/>
      <c r="M21" s="49"/>
    </row>
    <row r="22" spans="1:13" x14ac:dyDescent="0.25">
      <c r="A22" s="51" t="s">
        <v>1404</v>
      </c>
      <c r="B22" s="68" t="s">
        <v>1392</v>
      </c>
      <c r="C22" s="51" t="s">
        <v>1202</v>
      </c>
      <c r="E22" s="57"/>
      <c r="F22" s="57"/>
      <c r="G22" s="57"/>
      <c r="H22" s="49"/>
      <c r="L22" s="49"/>
      <c r="M22" s="49"/>
    </row>
    <row r="23" spans="1:13" x14ac:dyDescent="0.25">
      <c r="A23" s="51" t="s">
        <v>1405</v>
      </c>
      <c r="B23" s="68" t="s">
        <v>1471</v>
      </c>
      <c r="C23" s="51" t="s">
        <v>1196</v>
      </c>
      <c r="E23" s="57"/>
      <c r="F23" s="57"/>
      <c r="G23" s="57"/>
      <c r="H23" s="49"/>
      <c r="L23" s="49"/>
      <c r="M23" s="49"/>
    </row>
    <row r="24" spans="1:13" x14ac:dyDescent="0.25">
      <c r="A24" s="51" t="s">
        <v>1473</v>
      </c>
      <c r="B24" s="68" t="s">
        <v>1472</v>
      </c>
      <c r="C24" s="51" t="s">
        <v>3073</v>
      </c>
      <c r="D24" s="51" t="s">
        <v>3154</v>
      </c>
      <c r="E24" s="57"/>
      <c r="F24" s="57"/>
      <c r="G24" s="57"/>
      <c r="H24" s="49"/>
      <c r="L24" s="49"/>
      <c r="M24" s="49"/>
    </row>
    <row r="25" spans="1:13" outlineLevel="1" x14ac:dyDescent="0.25">
      <c r="A25" s="51" t="s">
        <v>1406</v>
      </c>
      <c r="B25" s="66" t="s">
        <v>2582</v>
      </c>
      <c r="E25" s="57"/>
      <c r="F25" s="57"/>
      <c r="G25" s="57"/>
      <c r="H25" s="49"/>
      <c r="L25" s="49"/>
      <c r="M25" s="49"/>
    </row>
    <row r="26" spans="1:13" outlineLevel="1" x14ac:dyDescent="0.25">
      <c r="A26" s="51" t="s">
        <v>1409</v>
      </c>
      <c r="B26" s="182"/>
      <c r="C26" s="164"/>
      <c r="D26" s="164"/>
      <c r="E26" s="57"/>
      <c r="F26" s="57"/>
      <c r="G26" s="57"/>
      <c r="H26" s="49"/>
      <c r="L26" s="49"/>
      <c r="M26" s="49"/>
    </row>
    <row r="27" spans="1:13" outlineLevel="1" x14ac:dyDescent="0.25">
      <c r="A27" s="51" t="s">
        <v>1410</v>
      </c>
      <c r="B27" s="182"/>
      <c r="C27" s="164"/>
      <c r="D27" s="164"/>
      <c r="E27" s="57"/>
      <c r="F27" s="57"/>
      <c r="G27" s="57"/>
      <c r="H27" s="49"/>
      <c r="L27" s="49"/>
      <c r="M27" s="49"/>
    </row>
    <row r="28" spans="1:13" outlineLevel="1" x14ac:dyDescent="0.25">
      <c r="A28" s="51" t="s">
        <v>1411</v>
      </c>
      <c r="B28" s="182"/>
      <c r="C28" s="164"/>
      <c r="D28" s="164"/>
      <c r="E28" s="57"/>
      <c r="F28" s="57"/>
      <c r="G28" s="57"/>
      <c r="H28" s="49"/>
      <c r="L28" s="49"/>
      <c r="M28" s="49"/>
    </row>
    <row r="29" spans="1:13" outlineLevel="1" x14ac:dyDescent="0.25">
      <c r="A29" s="51" t="s">
        <v>1412</v>
      </c>
      <c r="B29" s="182"/>
      <c r="C29" s="164"/>
      <c r="D29" s="164"/>
      <c r="E29" s="57"/>
      <c r="F29" s="57"/>
      <c r="G29" s="57"/>
      <c r="H29" s="49"/>
      <c r="L29" s="49"/>
      <c r="M29" s="49"/>
    </row>
    <row r="30" spans="1:13" outlineLevel="1" x14ac:dyDescent="0.25">
      <c r="A30" s="51" t="s">
        <v>1413</v>
      </c>
      <c r="B30" s="182"/>
      <c r="C30" s="164"/>
      <c r="D30" s="164"/>
      <c r="E30" s="57"/>
      <c r="F30" s="57"/>
      <c r="G30" s="57"/>
      <c r="H30" s="49"/>
      <c r="L30" s="49"/>
      <c r="M30" s="49"/>
    </row>
    <row r="31" spans="1:13" outlineLevel="1" x14ac:dyDescent="0.25">
      <c r="A31" s="51" t="s">
        <v>1414</v>
      </c>
      <c r="B31" s="182"/>
      <c r="C31" s="164"/>
      <c r="D31" s="164"/>
      <c r="E31" s="57"/>
      <c r="F31" s="57"/>
      <c r="G31" s="57"/>
      <c r="H31" s="49"/>
      <c r="L31" s="49"/>
      <c r="M31" s="49"/>
    </row>
    <row r="32" spans="1:13" outlineLevel="1" x14ac:dyDescent="0.25">
      <c r="A32" s="51" t="s">
        <v>1415</v>
      </c>
      <c r="B32" s="182"/>
      <c r="C32" s="164"/>
      <c r="D32" s="164"/>
      <c r="E32" s="57"/>
      <c r="F32" s="57"/>
      <c r="G32" s="57"/>
      <c r="H32" s="49"/>
      <c r="L32" s="49"/>
      <c r="M32" s="49"/>
    </row>
    <row r="33" spans="1:13" ht="18.75" x14ac:dyDescent="0.25">
      <c r="A33" s="63"/>
      <c r="B33" s="62" t="s">
        <v>1408</v>
      </c>
      <c r="C33" s="63"/>
      <c r="D33" s="63"/>
      <c r="E33" s="63"/>
      <c r="F33" s="63"/>
      <c r="G33" s="63"/>
      <c r="H33" s="49"/>
      <c r="L33" s="49"/>
      <c r="M33" s="49"/>
    </row>
    <row r="34" spans="1:13" ht="15" customHeight="1" x14ac:dyDescent="0.25">
      <c r="A34" s="70"/>
      <c r="B34" s="71" t="s">
        <v>1393</v>
      </c>
      <c r="C34" s="70" t="s">
        <v>1482</v>
      </c>
      <c r="D34" s="70" t="s">
        <v>1484</v>
      </c>
      <c r="E34" s="70" t="s">
        <v>1394</v>
      </c>
      <c r="F34" s="73"/>
      <c r="G34" s="73"/>
      <c r="H34" s="49"/>
      <c r="L34" s="49"/>
      <c r="M34" s="49"/>
    </row>
    <row r="35" spans="1:13" x14ac:dyDescent="0.25">
      <c r="A35" s="51" t="s">
        <v>1431</v>
      </c>
      <c r="B35" s="116" t="s">
        <v>3157</v>
      </c>
      <c r="C35" s="116" t="s">
        <v>1199</v>
      </c>
      <c r="D35" s="116" t="s">
        <v>1199</v>
      </c>
      <c r="E35" s="116" t="s">
        <v>1199</v>
      </c>
      <c r="F35" s="117"/>
      <c r="G35" s="117"/>
      <c r="H35" s="49"/>
      <c r="L35" s="49"/>
      <c r="M35" s="49"/>
    </row>
    <row r="36" spans="1:13" x14ac:dyDescent="0.25">
      <c r="A36" s="51" t="s">
        <v>1432</v>
      </c>
      <c r="B36" s="68"/>
      <c r="H36" s="49"/>
      <c r="L36" s="49"/>
      <c r="M36" s="49"/>
    </row>
    <row r="37" spans="1:13" x14ac:dyDescent="0.25">
      <c r="A37" s="51" t="s">
        <v>1433</v>
      </c>
      <c r="B37" s="68"/>
      <c r="H37" s="49"/>
      <c r="L37" s="49"/>
      <c r="M37" s="49"/>
    </row>
    <row r="38" spans="1:13" x14ac:dyDescent="0.25">
      <c r="A38" s="51" t="s">
        <v>1434</v>
      </c>
      <c r="B38" s="68"/>
      <c r="H38" s="49"/>
      <c r="L38" s="49"/>
      <c r="M38" s="49"/>
    </row>
    <row r="39" spans="1:13" x14ac:dyDescent="0.25">
      <c r="A39" s="51" t="s">
        <v>1435</v>
      </c>
      <c r="B39" s="68"/>
      <c r="H39" s="49"/>
      <c r="L39" s="49"/>
      <c r="M39" s="49"/>
    </row>
    <row r="40" spans="1:13" x14ac:dyDescent="0.25">
      <c r="A40" s="51" t="s">
        <v>1436</v>
      </c>
      <c r="B40" s="68"/>
      <c r="H40" s="49"/>
      <c r="L40" s="49"/>
      <c r="M40" s="49"/>
    </row>
    <row r="41" spans="1:13" x14ac:dyDescent="0.25">
      <c r="A41" s="51" t="s">
        <v>1437</v>
      </c>
      <c r="B41" s="68"/>
      <c r="H41" s="49"/>
      <c r="L41" s="49"/>
      <c r="M41" s="49"/>
    </row>
    <row r="42" spans="1:13" x14ac:dyDescent="0.25">
      <c r="A42" s="51" t="s">
        <v>1438</v>
      </c>
      <c r="B42" s="68"/>
      <c r="H42" s="49"/>
      <c r="L42" s="49"/>
      <c r="M42" s="49"/>
    </row>
    <row r="43" spans="1:13" x14ac:dyDescent="0.25">
      <c r="A43" s="51" t="s">
        <v>1439</v>
      </c>
      <c r="B43" s="68"/>
      <c r="H43" s="49"/>
      <c r="L43" s="49"/>
      <c r="M43" s="49"/>
    </row>
    <row r="44" spans="1:13" x14ac:dyDescent="0.25">
      <c r="A44" s="51" t="s">
        <v>1440</v>
      </c>
      <c r="B44" s="68"/>
      <c r="H44" s="49"/>
      <c r="L44" s="49"/>
      <c r="M44" s="49"/>
    </row>
    <row r="45" spans="1:13" x14ac:dyDescent="0.25">
      <c r="A45" s="51" t="s">
        <v>1441</v>
      </c>
      <c r="B45" s="68"/>
      <c r="H45" s="49"/>
      <c r="L45" s="49"/>
      <c r="M45" s="49"/>
    </row>
    <row r="46" spans="1:13" x14ac:dyDescent="0.25">
      <c r="A46" s="51" t="s">
        <v>1442</v>
      </c>
      <c r="B46" s="68"/>
      <c r="H46" s="49"/>
      <c r="L46" s="49"/>
      <c r="M46" s="49"/>
    </row>
    <row r="47" spans="1:13" x14ac:dyDescent="0.25">
      <c r="A47" s="51" t="s">
        <v>1443</v>
      </c>
      <c r="B47" s="68"/>
      <c r="H47" s="49"/>
      <c r="L47" s="49"/>
      <c r="M47" s="49"/>
    </row>
    <row r="48" spans="1:13" x14ac:dyDescent="0.25">
      <c r="A48" s="51" t="s">
        <v>1444</v>
      </c>
      <c r="B48" s="68"/>
      <c r="H48" s="49"/>
      <c r="L48" s="49"/>
      <c r="M48" s="49"/>
    </row>
    <row r="49" spans="1:13" x14ac:dyDescent="0.25">
      <c r="A49" s="51" t="s">
        <v>1445</v>
      </c>
      <c r="B49" s="68"/>
      <c r="H49" s="49"/>
      <c r="L49" s="49"/>
      <c r="M49" s="49"/>
    </row>
    <row r="50" spans="1:13" x14ac:dyDescent="0.25">
      <c r="A50" s="51" t="s">
        <v>1446</v>
      </c>
      <c r="B50" s="68"/>
      <c r="H50" s="49"/>
      <c r="L50" s="49"/>
      <c r="M50" s="49"/>
    </row>
    <row r="51" spans="1:13" x14ac:dyDescent="0.25">
      <c r="A51" s="51" t="s">
        <v>1447</v>
      </c>
      <c r="B51" s="68"/>
      <c r="H51" s="49"/>
      <c r="L51" s="49"/>
      <c r="M51" s="49"/>
    </row>
    <row r="52" spans="1:13" x14ac:dyDescent="0.25">
      <c r="A52" s="51" t="s">
        <v>1448</v>
      </c>
      <c r="B52" s="68"/>
      <c r="H52" s="49"/>
      <c r="L52" s="49"/>
      <c r="M52" s="49"/>
    </row>
    <row r="53" spans="1:13" x14ac:dyDescent="0.25">
      <c r="A53" s="51" t="s">
        <v>1449</v>
      </c>
      <c r="B53" s="68"/>
      <c r="H53" s="49"/>
      <c r="L53" s="49"/>
      <c r="M53" s="49"/>
    </row>
    <row r="54" spans="1:13" x14ac:dyDescent="0.25">
      <c r="A54" s="51" t="s">
        <v>1450</v>
      </c>
      <c r="B54" s="68"/>
      <c r="H54" s="49"/>
      <c r="L54" s="49"/>
      <c r="M54" s="49"/>
    </row>
    <row r="55" spans="1:13" x14ac:dyDescent="0.25">
      <c r="A55" s="51" t="s">
        <v>1451</v>
      </c>
      <c r="B55" s="68"/>
      <c r="H55" s="49"/>
      <c r="L55" s="49"/>
      <c r="M55" s="49"/>
    </row>
    <row r="56" spans="1:13" x14ac:dyDescent="0.25">
      <c r="A56" s="51" t="s">
        <v>1452</v>
      </c>
      <c r="B56" s="68"/>
      <c r="H56" s="49"/>
      <c r="L56" s="49"/>
      <c r="M56" s="49"/>
    </row>
    <row r="57" spans="1:13" x14ac:dyDescent="0.25">
      <c r="A57" s="51" t="s">
        <v>1453</v>
      </c>
      <c r="B57" s="68"/>
      <c r="H57" s="49"/>
      <c r="L57" s="49"/>
      <c r="M57" s="49"/>
    </row>
    <row r="58" spans="1:13" x14ac:dyDescent="0.25">
      <c r="A58" s="51" t="s">
        <v>1454</v>
      </c>
      <c r="B58" s="68"/>
      <c r="H58" s="49"/>
      <c r="L58" s="49"/>
      <c r="M58" s="49"/>
    </row>
    <row r="59" spans="1:13" x14ac:dyDescent="0.25">
      <c r="A59" s="51" t="s">
        <v>1455</v>
      </c>
      <c r="B59" s="68"/>
      <c r="H59" s="49"/>
      <c r="L59" s="49"/>
      <c r="M59" s="49"/>
    </row>
    <row r="60" spans="1:13" outlineLevel="1" x14ac:dyDescent="0.25">
      <c r="A60" s="51" t="s">
        <v>1416</v>
      </c>
      <c r="B60" s="68"/>
      <c r="E60" s="68"/>
      <c r="F60" s="68"/>
      <c r="G60" s="68"/>
      <c r="H60" s="49"/>
      <c r="L60" s="49"/>
      <c r="M60" s="49"/>
    </row>
    <row r="61" spans="1:13" outlineLevel="1" x14ac:dyDescent="0.25">
      <c r="A61" s="51" t="s">
        <v>1417</v>
      </c>
      <c r="B61" s="68"/>
      <c r="E61" s="68"/>
      <c r="F61" s="68"/>
      <c r="G61" s="68"/>
      <c r="H61" s="49"/>
      <c r="L61" s="49"/>
      <c r="M61" s="49"/>
    </row>
    <row r="62" spans="1:13" outlineLevel="1" x14ac:dyDescent="0.25">
      <c r="A62" s="51" t="s">
        <v>1418</v>
      </c>
      <c r="B62" s="68"/>
      <c r="E62" s="68"/>
      <c r="F62" s="68"/>
      <c r="G62" s="68"/>
      <c r="H62" s="49"/>
      <c r="L62" s="49"/>
      <c r="M62" s="49"/>
    </row>
    <row r="63" spans="1:13" outlineLevel="1" x14ac:dyDescent="0.25">
      <c r="A63" s="51" t="s">
        <v>1419</v>
      </c>
      <c r="B63" s="68"/>
      <c r="E63" s="68"/>
      <c r="F63" s="68"/>
      <c r="G63" s="68"/>
      <c r="H63" s="49"/>
      <c r="L63" s="49"/>
      <c r="M63" s="49"/>
    </row>
    <row r="64" spans="1:13" outlineLevel="1" x14ac:dyDescent="0.25">
      <c r="A64" s="51" t="s">
        <v>1420</v>
      </c>
      <c r="B64" s="68"/>
      <c r="E64" s="68"/>
      <c r="F64" s="68"/>
      <c r="G64" s="68"/>
      <c r="H64" s="49"/>
      <c r="L64" s="49"/>
      <c r="M64" s="49"/>
    </row>
    <row r="65" spans="1:14" outlineLevel="1" x14ac:dyDescent="0.25">
      <c r="A65" s="51" t="s">
        <v>1421</v>
      </c>
      <c r="B65" s="68"/>
      <c r="E65" s="68"/>
      <c r="F65" s="68"/>
      <c r="G65" s="68"/>
      <c r="H65" s="49"/>
      <c r="L65" s="49"/>
      <c r="M65" s="49"/>
    </row>
    <row r="66" spans="1:14" outlineLevel="1" x14ac:dyDescent="0.25">
      <c r="A66" s="51" t="s">
        <v>1422</v>
      </c>
      <c r="B66" s="68"/>
      <c r="E66" s="68"/>
      <c r="F66" s="68"/>
      <c r="G66" s="68"/>
      <c r="H66" s="49"/>
      <c r="L66" s="49"/>
      <c r="M66" s="49"/>
    </row>
    <row r="67" spans="1:14" outlineLevel="1" x14ac:dyDescent="0.25">
      <c r="A67" s="51" t="s">
        <v>1423</v>
      </c>
      <c r="B67" s="68"/>
      <c r="E67" s="68"/>
      <c r="F67" s="68"/>
      <c r="G67" s="68"/>
      <c r="H67" s="49"/>
      <c r="L67" s="49"/>
      <c r="M67" s="49"/>
    </row>
    <row r="68" spans="1:14" outlineLevel="1" x14ac:dyDescent="0.25">
      <c r="A68" s="51" t="s">
        <v>1424</v>
      </c>
      <c r="B68" s="68"/>
      <c r="E68" s="68"/>
      <c r="F68" s="68"/>
      <c r="G68" s="68"/>
      <c r="H68" s="49"/>
      <c r="L68" s="49"/>
      <c r="M68" s="49"/>
    </row>
    <row r="69" spans="1:14" outlineLevel="1" x14ac:dyDescent="0.25">
      <c r="A69" s="51" t="s">
        <v>1425</v>
      </c>
      <c r="B69" s="68"/>
      <c r="E69" s="68"/>
      <c r="F69" s="68"/>
      <c r="G69" s="68"/>
      <c r="H69" s="49"/>
      <c r="L69" s="49"/>
      <c r="M69" s="49"/>
    </row>
    <row r="70" spans="1:14" outlineLevel="1" x14ac:dyDescent="0.25">
      <c r="A70" s="51" t="s">
        <v>1426</v>
      </c>
      <c r="B70" s="68"/>
      <c r="E70" s="68"/>
      <c r="F70" s="68"/>
      <c r="G70" s="68"/>
      <c r="H70" s="49"/>
      <c r="L70" s="49"/>
      <c r="M70" s="49"/>
    </row>
    <row r="71" spans="1:14" outlineLevel="1" x14ac:dyDescent="0.25">
      <c r="A71" s="51" t="s">
        <v>1427</v>
      </c>
      <c r="B71" s="68"/>
      <c r="E71" s="68"/>
      <c r="F71" s="68"/>
      <c r="G71" s="68"/>
      <c r="H71" s="49"/>
      <c r="L71" s="49"/>
      <c r="M71" s="49"/>
    </row>
    <row r="72" spans="1:14" outlineLevel="1" x14ac:dyDescent="0.25">
      <c r="A72" s="51" t="s">
        <v>1428</v>
      </c>
      <c r="B72" s="68"/>
      <c r="E72" s="68"/>
      <c r="F72" s="68"/>
      <c r="G72" s="68"/>
      <c r="H72" s="49"/>
      <c r="L72" s="49"/>
      <c r="M72" s="49"/>
    </row>
    <row r="73" spans="1:14" ht="37.5" x14ac:dyDescent="0.25">
      <c r="A73" s="63"/>
      <c r="B73" s="62" t="s">
        <v>1430</v>
      </c>
      <c r="C73" s="63"/>
      <c r="D73" s="63"/>
      <c r="E73" s="63"/>
      <c r="F73" s="63"/>
      <c r="G73" s="63"/>
      <c r="H73" s="49"/>
    </row>
    <row r="74" spans="1:14" ht="15" customHeight="1" x14ac:dyDescent="0.25">
      <c r="A74" s="70"/>
      <c r="B74" s="71" t="s">
        <v>776</v>
      </c>
      <c r="C74" s="70" t="s">
        <v>1485</v>
      </c>
      <c r="D74" s="70"/>
      <c r="E74" s="73"/>
      <c r="F74" s="73"/>
      <c r="G74" s="73"/>
      <c r="H74" s="81"/>
      <c r="I74" s="81"/>
      <c r="J74" s="81"/>
      <c r="K74" s="81"/>
      <c r="L74" s="81"/>
      <c r="M74" s="81"/>
      <c r="N74" s="81"/>
    </row>
    <row r="75" spans="1:14" x14ac:dyDescent="0.25">
      <c r="A75" s="51" t="s">
        <v>1456</v>
      </c>
      <c r="B75" s="51" t="s">
        <v>3012</v>
      </c>
      <c r="C75" s="224">
        <v>16.168833578764776</v>
      </c>
      <c r="H75" s="49"/>
    </row>
    <row r="76" spans="1:14" x14ac:dyDescent="0.25">
      <c r="A76" s="51" t="s">
        <v>1457</v>
      </c>
      <c r="B76" s="51" t="s">
        <v>3013</v>
      </c>
      <c r="C76" s="224">
        <v>22.481650771026455</v>
      </c>
      <c r="H76" s="49"/>
    </row>
    <row r="77" spans="1:14" outlineLevel="1" x14ac:dyDescent="0.25">
      <c r="A77" s="51" t="s">
        <v>1458</v>
      </c>
      <c r="H77" s="49"/>
    </row>
    <row r="78" spans="1:14" outlineLevel="1" x14ac:dyDescent="0.25">
      <c r="A78" s="51" t="s">
        <v>1459</v>
      </c>
      <c r="H78" s="49"/>
    </row>
    <row r="79" spans="1:14" outlineLevel="1" x14ac:dyDescent="0.25">
      <c r="A79" s="51" t="s">
        <v>1460</v>
      </c>
      <c r="H79" s="49"/>
    </row>
    <row r="80" spans="1:14" outlineLevel="1" x14ac:dyDescent="0.25">
      <c r="A80" s="51" t="s">
        <v>1461</v>
      </c>
      <c r="H80" s="49"/>
    </row>
    <row r="81" spans="1:8" x14ac:dyDescent="0.25">
      <c r="A81" s="70"/>
      <c r="B81" s="71" t="s">
        <v>1462</v>
      </c>
      <c r="C81" s="70" t="s">
        <v>479</v>
      </c>
      <c r="D81" s="70" t="s">
        <v>480</v>
      </c>
      <c r="E81" s="73" t="s">
        <v>788</v>
      </c>
      <c r="F81" s="73" t="s">
        <v>973</v>
      </c>
      <c r="G81" s="73" t="s">
        <v>1481</v>
      </c>
      <c r="H81" s="49"/>
    </row>
    <row r="82" spans="1:8" x14ac:dyDescent="0.25">
      <c r="A82" s="51" t="s">
        <v>1463</v>
      </c>
      <c r="B82" s="51" t="s">
        <v>1542</v>
      </c>
      <c r="C82" s="235">
        <v>3.8369626431351784E-4</v>
      </c>
      <c r="D82" s="235">
        <v>3.7715037581654583E-4</v>
      </c>
      <c r="E82" s="235" t="s">
        <v>1199</v>
      </c>
      <c r="F82" s="235" t="s">
        <v>1199</v>
      </c>
      <c r="G82" s="235">
        <v>3.8068332783488168E-4</v>
      </c>
      <c r="H82" s="49"/>
    </row>
    <row r="83" spans="1:8" x14ac:dyDescent="0.25">
      <c r="A83" s="51" t="s">
        <v>1464</v>
      </c>
      <c r="B83" s="51" t="s">
        <v>1478</v>
      </c>
      <c r="C83" s="235">
        <v>2.9141605526497089E-4</v>
      </c>
      <c r="D83" s="235">
        <v>1.0161985552273465E-4</v>
      </c>
      <c r="E83" s="235" t="s">
        <v>1199</v>
      </c>
      <c r="F83" s="235" t="s">
        <v>1199</v>
      </c>
      <c r="G83" s="235">
        <v>2.0405680770453421E-4</v>
      </c>
      <c r="H83" s="49"/>
    </row>
    <row r="84" spans="1:8" x14ac:dyDescent="0.25">
      <c r="A84" s="51" t="s">
        <v>1465</v>
      </c>
      <c r="B84" s="51" t="s">
        <v>1476</v>
      </c>
      <c r="C84" s="235">
        <v>1.6235453938271062E-3</v>
      </c>
      <c r="D84" s="235">
        <v>7.9433342876305605E-5</v>
      </c>
      <c r="E84" s="235" t="s">
        <v>1199</v>
      </c>
      <c r="F84" s="235" t="s">
        <v>1199</v>
      </c>
      <c r="G84" s="235">
        <v>9.1282269704359134E-4</v>
      </c>
      <c r="H84" s="49"/>
    </row>
    <row r="85" spans="1:8" x14ac:dyDescent="0.25">
      <c r="A85" s="51" t="s">
        <v>1466</v>
      </c>
      <c r="B85" s="51" t="s">
        <v>1477</v>
      </c>
      <c r="C85" s="235">
        <v>0</v>
      </c>
      <c r="D85" s="235">
        <v>0</v>
      </c>
      <c r="E85" s="235" t="s">
        <v>1199</v>
      </c>
      <c r="F85" s="235" t="s">
        <v>1199</v>
      </c>
      <c r="G85" s="235">
        <v>0</v>
      </c>
      <c r="H85" s="49"/>
    </row>
    <row r="86" spans="1:8" x14ac:dyDescent="0.25">
      <c r="A86" s="51" t="s">
        <v>1480</v>
      </c>
      <c r="B86" s="51" t="s">
        <v>1479</v>
      </c>
      <c r="C86" s="235">
        <v>5.2968059756269972E-5</v>
      </c>
      <c r="D86" s="235">
        <v>0</v>
      </c>
      <c r="E86" s="235" t="s">
        <v>1199</v>
      </c>
      <c r="F86" s="235" t="s">
        <v>1199</v>
      </c>
      <c r="G86" s="235">
        <v>2.8587962307910599E-5</v>
      </c>
      <c r="H86" s="49"/>
    </row>
    <row r="87" spans="1:8" outlineLevel="1" x14ac:dyDescent="0.25">
      <c r="A87" s="51" t="s">
        <v>1467</v>
      </c>
      <c r="H87" s="49"/>
    </row>
    <row r="88" spans="1:8" outlineLevel="1" x14ac:dyDescent="0.25">
      <c r="A88" s="51" t="s">
        <v>1468</v>
      </c>
      <c r="H88" s="49"/>
    </row>
    <row r="89" spans="1:8" outlineLevel="1" x14ac:dyDescent="0.25">
      <c r="A89" s="51" t="s">
        <v>1469</v>
      </c>
      <c r="H89" s="49"/>
    </row>
    <row r="90" spans="1:8" outlineLevel="1" x14ac:dyDescent="0.25">
      <c r="A90" s="51" t="s">
        <v>1470</v>
      </c>
      <c r="H90" s="49"/>
    </row>
    <row r="91" spans="1:8"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A0DB7-F9F4-42E5-8D70-0E6F22E558E8}">
  <sheetPr codeName="Sheet13">
    <tabColor rgb="FF243386"/>
  </sheetPr>
  <dimension ref="A1:E43"/>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1466</v>
      </c>
      <c r="C2">
        <v>1.0532293475219964E-3</v>
      </c>
      <c r="E2">
        <v>6.1915253876027357E-4</v>
      </c>
    </row>
    <row r="3" spans="1:5" x14ac:dyDescent="0.25">
      <c r="A3" t="s">
        <v>3066</v>
      </c>
      <c r="B3" t="s">
        <v>1466</v>
      </c>
      <c r="C3">
        <v>1.0771928293387288E-4</v>
      </c>
      <c r="E3">
        <v>1.0064632407452737E-4</v>
      </c>
    </row>
    <row r="4" spans="1:5" x14ac:dyDescent="0.25">
      <c r="A4" t="s">
        <v>3067</v>
      </c>
      <c r="B4" t="s">
        <v>1466</v>
      </c>
      <c r="D4">
        <v>1.0318619227008539E-3</v>
      </c>
      <c r="E4">
        <v>7.3579387761685516E-4</v>
      </c>
    </row>
    <row r="5" spans="1:5" x14ac:dyDescent="0.25">
      <c r="A5" t="s">
        <v>3068</v>
      </c>
      <c r="B5" t="s">
        <v>1466</v>
      </c>
      <c r="C5">
        <v>1.8448899952519049E-4</v>
      </c>
      <c r="D5">
        <v>3.1189839521051177E-5</v>
      </c>
      <c r="E5">
        <v>1.5036496554866137E-4</v>
      </c>
    </row>
    <row r="6" spans="1:5" x14ac:dyDescent="0.25">
      <c r="A6" t="s">
        <v>3069</v>
      </c>
      <c r="B6" t="s">
        <v>1466</v>
      </c>
    </row>
    <row r="7" spans="1:5" x14ac:dyDescent="0.25">
      <c r="A7" t="s">
        <v>3070</v>
      </c>
      <c r="B7" t="s">
        <v>1466</v>
      </c>
      <c r="C7">
        <v>7.9659750721493428E-6</v>
      </c>
      <c r="E7">
        <v>7.6505297237669411E-6</v>
      </c>
    </row>
    <row r="8" spans="1:5" x14ac:dyDescent="0.25">
      <c r="A8" t="s">
        <v>3065</v>
      </c>
      <c r="B8" t="s">
        <v>1480</v>
      </c>
      <c r="C8">
        <v>2.2427136648936036E-3</v>
      </c>
      <c r="D8">
        <v>2.7499027868935589E-5</v>
      </c>
      <c r="E8">
        <v>1.329737490592836E-3</v>
      </c>
    </row>
    <row r="9" spans="1:5" x14ac:dyDescent="0.25">
      <c r="A9" t="s">
        <v>3066</v>
      </c>
      <c r="B9" t="s">
        <v>1480</v>
      </c>
      <c r="C9">
        <v>1.170596508767039E-4</v>
      </c>
      <c r="D9">
        <v>2.0664825890760624E-5</v>
      </c>
      <c r="E9">
        <v>1.1073026756844312E-4</v>
      </c>
    </row>
    <row r="10" spans="1:5" x14ac:dyDescent="0.25">
      <c r="A10" t="s">
        <v>3067</v>
      </c>
      <c r="B10" t="s">
        <v>1480</v>
      </c>
      <c r="C10">
        <v>2.9465378014401653E-4</v>
      </c>
      <c r="D10">
        <v>3.6015211635768909E-4</v>
      </c>
      <c r="E10">
        <v>3.4135893877024789E-4</v>
      </c>
    </row>
    <row r="11" spans="1:5" x14ac:dyDescent="0.25">
      <c r="A11" t="s">
        <v>3068</v>
      </c>
      <c r="B11" t="s">
        <v>1480</v>
      </c>
      <c r="C11">
        <v>4.6603550795549533E-4</v>
      </c>
      <c r="D11">
        <v>2.6572010446036833E-5</v>
      </c>
      <c r="E11">
        <v>3.6821196267284553E-4</v>
      </c>
    </row>
    <row r="12" spans="1:5" x14ac:dyDescent="0.25">
      <c r="A12" t="s">
        <v>3069</v>
      </c>
      <c r="B12" t="s">
        <v>1480</v>
      </c>
      <c r="C12">
        <v>5.2968059756269972E-5</v>
      </c>
      <c r="E12">
        <v>2.8587962307910599E-5</v>
      </c>
    </row>
    <row r="13" spans="1:5" x14ac:dyDescent="0.25">
      <c r="A13" t="s">
        <v>3070</v>
      </c>
      <c r="B13" t="s">
        <v>1480</v>
      </c>
      <c r="C13">
        <v>5.8831187213543685E-5</v>
      </c>
      <c r="E13">
        <v>5.6501525850277655E-5</v>
      </c>
    </row>
    <row r="14" spans="1:5" x14ac:dyDescent="0.25">
      <c r="A14" t="s">
        <v>3065</v>
      </c>
      <c r="B14" t="s">
        <v>1463</v>
      </c>
      <c r="C14">
        <v>5.7811480625894942E-3</v>
      </c>
      <c r="E14">
        <v>3.3985119274570607E-3</v>
      </c>
    </row>
    <row r="15" spans="1:5" x14ac:dyDescent="0.25">
      <c r="A15" t="s">
        <v>3066</v>
      </c>
      <c r="B15" t="s">
        <v>1463</v>
      </c>
      <c r="C15">
        <v>7.756784706620636E-4</v>
      </c>
      <c r="D15">
        <v>7.2710692868408898E-4</v>
      </c>
      <c r="E15">
        <v>7.7248921328129238E-4</v>
      </c>
    </row>
    <row r="16" spans="1:5" x14ac:dyDescent="0.25">
      <c r="A16" t="s">
        <v>3067</v>
      </c>
      <c r="B16" t="s">
        <v>1463</v>
      </c>
      <c r="C16">
        <v>3.5946190836679258E-4</v>
      </c>
      <c r="D16">
        <v>5.2306964878012893E-4</v>
      </c>
      <c r="E16">
        <v>4.7612632933095427E-4</v>
      </c>
    </row>
    <row r="17" spans="1:5" x14ac:dyDescent="0.25">
      <c r="A17" t="s">
        <v>3068</v>
      </c>
      <c r="B17" t="s">
        <v>1463</v>
      </c>
      <c r="C17">
        <v>9.5019709049897426E-4</v>
      </c>
      <c r="D17">
        <v>4.3703794309894804E-4</v>
      </c>
      <c r="E17">
        <v>8.3596906615251163E-4</v>
      </c>
    </row>
    <row r="18" spans="1:5" x14ac:dyDescent="0.25">
      <c r="A18" t="s">
        <v>3069</v>
      </c>
      <c r="B18" t="s">
        <v>1463</v>
      </c>
      <c r="C18">
        <v>3.8369626431351784E-4</v>
      </c>
      <c r="D18">
        <v>3.7715037581654583E-4</v>
      </c>
      <c r="E18">
        <v>3.8068332783488168E-4</v>
      </c>
    </row>
    <row r="19" spans="1:5" x14ac:dyDescent="0.25">
      <c r="A19" t="s">
        <v>3070</v>
      </c>
      <c r="B19" t="s">
        <v>1463</v>
      </c>
      <c r="C19">
        <v>1.6164776738078831E-4</v>
      </c>
      <c r="D19">
        <v>1.5698628064295461E-5</v>
      </c>
      <c r="E19">
        <v>1.5586831456040936E-4</v>
      </c>
    </row>
    <row r="20" spans="1:5" x14ac:dyDescent="0.25">
      <c r="A20" t="s">
        <v>3065</v>
      </c>
      <c r="B20" t="s">
        <v>1464</v>
      </c>
      <c r="C20">
        <v>3.2153061234956215E-3</v>
      </c>
      <c r="D20">
        <v>7.3123472911443673E-5</v>
      </c>
      <c r="E20">
        <v>1.9202903506052387E-3</v>
      </c>
    </row>
    <row r="21" spans="1:5" x14ac:dyDescent="0.25">
      <c r="A21" t="s">
        <v>3066</v>
      </c>
      <c r="B21" t="s">
        <v>1464</v>
      </c>
      <c r="C21">
        <v>2.0902263753924316E-4</v>
      </c>
      <c r="D21">
        <v>1.0814228974542153E-4</v>
      </c>
      <c r="E21">
        <v>2.0239873019202626E-4</v>
      </c>
    </row>
    <row r="22" spans="1:5" x14ac:dyDescent="0.25">
      <c r="A22" t="s">
        <v>3067</v>
      </c>
      <c r="B22" t="s">
        <v>1464</v>
      </c>
      <c r="C22">
        <v>3.5450810025686711E-4</v>
      </c>
      <c r="D22">
        <v>9.7460769418406543E-4</v>
      </c>
      <c r="E22">
        <v>7.9668497943666695E-4</v>
      </c>
    </row>
    <row r="23" spans="1:5" x14ac:dyDescent="0.25">
      <c r="A23" t="s">
        <v>3068</v>
      </c>
      <c r="B23" t="s">
        <v>1464</v>
      </c>
      <c r="C23">
        <v>4.1443348748211644E-4</v>
      </c>
      <c r="D23">
        <v>3.6953259113225024E-4</v>
      </c>
      <c r="E23">
        <v>4.0443865311656568E-4</v>
      </c>
    </row>
    <row r="24" spans="1:5" x14ac:dyDescent="0.25">
      <c r="A24" t="s">
        <v>3069</v>
      </c>
      <c r="B24" t="s">
        <v>1464</v>
      </c>
      <c r="C24">
        <v>2.9141605526497089E-4</v>
      </c>
      <c r="D24">
        <v>1.0161985552273465E-4</v>
      </c>
      <c r="E24">
        <v>2.0405680770453421E-4</v>
      </c>
    </row>
    <row r="25" spans="1:5" x14ac:dyDescent="0.25">
      <c r="A25" t="s">
        <v>3070</v>
      </c>
      <c r="B25" t="s">
        <v>1464</v>
      </c>
      <c r="C25">
        <v>2.4979477037473673E-5</v>
      </c>
      <c r="D25">
        <v>9.4197326314755591E-6</v>
      </c>
      <c r="E25">
        <v>2.4363325348517099E-5</v>
      </c>
    </row>
    <row r="26" spans="1:5" x14ac:dyDescent="0.25">
      <c r="A26" t="s">
        <v>3065</v>
      </c>
      <c r="B26" t="s">
        <v>1465</v>
      </c>
      <c r="C26">
        <v>3.9287707392289817E-3</v>
      </c>
      <c r="E26">
        <v>2.3095713987877639E-3</v>
      </c>
    </row>
    <row r="27" spans="1:5" x14ac:dyDescent="0.25">
      <c r="A27" t="s">
        <v>3066</v>
      </c>
      <c r="B27" t="s">
        <v>1465</v>
      </c>
      <c r="C27">
        <v>4.1522184669378845E-4</v>
      </c>
      <c r="D27">
        <v>2.4850220128622526E-4</v>
      </c>
      <c r="E27">
        <v>4.0427486337848642E-4</v>
      </c>
    </row>
    <row r="28" spans="1:5" x14ac:dyDescent="0.25">
      <c r="A28" t="s">
        <v>3067</v>
      </c>
      <c r="B28" t="s">
        <v>1465</v>
      </c>
      <c r="C28">
        <v>1.5497083217081385E-3</v>
      </c>
      <c r="D28">
        <v>3.1253013176670946E-4</v>
      </c>
      <c r="E28">
        <v>6.675087583234272E-4</v>
      </c>
    </row>
    <row r="29" spans="1:5" x14ac:dyDescent="0.25">
      <c r="A29" t="s">
        <v>3068</v>
      </c>
      <c r="B29" t="s">
        <v>1465</v>
      </c>
      <c r="C29">
        <v>6.7136599580710479E-4</v>
      </c>
      <c r="D29">
        <v>2.4345543432845477E-4</v>
      </c>
      <c r="E29">
        <v>5.7611410702690022E-4</v>
      </c>
    </row>
    <row r="30" spans="1:5" x14ac:dyDescent="0.25">
      <c r="A30" t="s">
        <v>3069</v>
      </c>
      <c r="B30" t="s">
        <v>1465</v>
      </c>
      <c r="C30">
        <v>1.6235453938271062E-3</v>
      </c>
      <c r="D30">
        <v>7.9433342876305605E-5</v>
      </c>
      <c r="E30">
        <v>9.1282269704359134E-4</v>
      </c>
    </row>
    <row r="31" spans="1:5" x14ac:dyDescent="0.25">
      <c r="A31" t="s">
        <v>3070</v>
      </c>
      <c r="B31" t="s">
        <v>1465</v>
      </c>
      <c r="C31">
        <v>5.403245819314052E-4</v>
      </c>
      <c r="D31">
        <v>3.9940057510511337E-3</v>
      </c>
      <c r="E31">
        <v>6.7708720668575959E-4</v>
      </c>
    </row>
    <row r="32" spans="1:5" x14ac:dyDescent="0.25">
      <c r="A32" t="s">
        <v>3065</v>
      </c>
      <c r="B32" t="s">
        <v>1456</v>
      </c>
      <c r="C32">
        <v>25.36984709658709</v>
      </c>
    </row>
    <row r="33" spans="1:3" x14ac:dyDescent="0.25">
      <c r="A33" t="s">
        <v>3066</v>
      </c>
      <c r="B33" t="s">
        <v>1456</v>
      </c>
      <c r="C33">
        <v>12.403130869622686</v>
      </c>
    </row>
    <row r="34" spans="1:3" x14ac:dyDescent="0.25">
      <c r="A34" t="s">
        <v>3067</v>
      </c>
      <c r="B34" t="s">
        <v>1456</v>
      </c>
      <c r="C34">
        <v>15.552591682017358</v>
      </c>
    </row>
    <row r="35" spans="1:3" x14ac:dyDescent="0.25">
      <c r="A35" t="s">
        <v>3068</v>
      </c>
      <c r="B35" t="s">
        <v>1456</v>
      </c>
      <c r="C35">
        <v>12.827305229055174</v>
      </c>
    </row>
    <row r="36" spans="1:3" x14ac:dyDescent="0.25">
      <c r="A36" t="s">
        <v>3069</v>
      </c>
      <c r="B36" t="s">
        <v>1456</v>
      </c>
      <c r="C36">
        <v>16.168833578764776</v>
      </c>
    </row>
    <row r="37" spans="1:3" x14ac:dyDescent="0.25">
      <c r="A37" t="s">
        <v>3070</v>
      </c>
      <c r="B37" t="s">
        <v>1456</v>
      </c>
      <c r="C37">
        <v>18.103653526734949</v>
      </c>
    </row>
    <row r="38" spans="1:3" x14ac:dyDescent="0.25">
      <c r="A38" t="s">
        <v>3065</v>
      </c>
      <c r="B38" t="s">
        <v>1457</v>
      </c>
      <c r="C38">
        <v>10.48844409094103</v>
      </c>
    </row>
    <row r="39" spans="1:3" x14ac:dyDescent="0.25">
      <c r="A39" t="s">
        <v>3066</v>
      </c>
      <c r="B39" t="s">
        <v>1457</v>
      </c>
      <c r="C39">
        <v>24.648190537390189</v>
      </c>
    </row>
    <row r="40" spans="1:3" x14ac:dyDescent="0.25">
      <c r="A40" t="s">
        <v>3067</v>
      </c>
      <c r="B40" t="s">
        <v>1457</v>
      </c>
      <c r="C40">
        <v>18.629131328925236</v>
      </c>
    </row>
    <row r="41" spans="1:3" x14ac:dyDescent="0.25">
      <c r="A41" t="s">
        <v>3068</v>
      </c>
      <c r="B41" t="s">
        <v>1457</v>
      </c>
      <c r="C41">
        <v>22.663356368890877</v>
      </c>
    </row>
    <row r="42" spans="1:3" x14ac:dyDescent="0.25">
      <c r="A42" t="s">
        <v>3069</v>
      </c>
      <c r="B42" t="s">
        <v>1457</v>
      </c>
      <c r="C42">
        <v>22.481650771026455</v>
      </c>
    </row>
    <row r="43" spans="1:3" x14ac:dyDescent="0.25">
      <c r="A43" t="s">
        <v>3070</v>
      </c>
      <c r="B43" t="s">
        <v>1457</v>
      </c>
      <c r="C43">
        <v>20.718813333087621</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7">
    <tabColor rgb="FF243386"/>
  </sheetPr>
  <dimension ref="A1:G639"/>
  <sheetViews>
    <sheetView zoomScale="75" zoomScaleNormal="75" workbookViewId="0">
      <selection activeCell="C4" sqref="C4"/>
    </sheetView>
  </sheetViews>
  <sheetFormatPr defaultRowHeight="15" x14ac:dyDescent="0.25"/>
  <cols>
    <col min="1" max="1" width="14.85546875" customWidth="1"/>
    <col min="2" max="2" width="64.85546875" customWidth="1"/>
    <col min="3" max="7" width="41" customWidth="1"/>
  </cols>
  <sheetData>
    <row r="1" spans="1:7" ht="31.5" x14ac:dyDescent="0.25">
      <c r="A1" s="48" t="s">
        <v>2724</v>
      </c>
      <c r="B1" s="48"/>
      <c r="C1" s="49"/>
      <c r="D1" s="49"/>
      <c r="E1" s="49"/>
      <c r="F1" s="216" t="s">
        <v>3043</v>
      </c>
      <c r="G1" s="83"/>
    </row>
    <row r="2" spans="1:7" ht="15.75" thickBot="1" x14ac:dyDescent="0.3">
      <c r="A2" s="49"/>
      <c r="B2" s="50"/>
      <c r="C2" s="50"/>
      <c r="D2" s="49"/>
      <c r="E2" s="49"/>
      <c r="F2" s="49"/>
      <c r="G2" s="49"/>
    </row>
    <row r="3" spans="1:7" ht="19.5" thickBot="1" x14ac:dyDescent="0.3">
      <c r="A3" s="52"/>
      <c r="B3" s="53" t="s">
        <v>69</v>
      </c>
      <c r="C3" s="196" t="s">
        <v>216</v>
      </c>
      <c r="D3" s="52"/>
      <c r="E3" s="52"/>
      <c r="F3" s="49"/>
      <c r="G3" s="49"/>
    </row>
    <row r="4" spans="1:7" x14ac:dyDescent="0.25">
      <c r="A4" s="51"/>
      <c r="B4" s="51"/>
      <c r="C4" s="51"/>
      <c r="D4" s="51"/>
      <c r="E4" s="51"/>
      <c r="F4" s="51"/>
      <c r="G4" s="51"/>
    </row>
    <row r="5" spans="1:7" ht="18.75" x14ac:dyDescent="0.25">
      <c r="A5" s="55"/>
      <c r="B5" s="505" t="s">
        <v>2185</v>
      </c>
      <c r="C5" s="506"/>
      <c r="D5" s="51"/>
      <c r="E5" s="57"/>
      <c r="F5" s="57"/>
      <c r="G5" s="57"/>
    </row>
    <row r="6" spans="1:7" x14ac:dyDescent="0.25">
      <c r="A6" s="161"/>
      <c r="B6" s="507" t="s">
        <v>1614</v>
      </c>
      <c r="C6" s="507"/>
      <c r="D6" s="159"/>
      <c r="E6" s="51"/>
      <c r="F6" s="51"/>
      <c r="G6" s="51"/>
    </row>
    <row r="7" spans="1:7" x14ac:dyDescent="0.25">
      <c r="A7" s="51"/>
      <c r="B7" s="508" t="s">
        <v>1615</v>
      </c>
      <c r="C7" s="509"/>
      <c r="D7" s="159"/>
      <c r="E7" s="51"/>
      <c r="F7" s="51"/>
      <c r="G7" s="51"/>
    </row>
    <row r="8" spans="1:7" x14ac:dyDescent="0.25">
      <c r="A8" s="51"/>
      <c r="B8" s="510" t="s">
        <v>1616</v>
      </c>
      <c r="C8" s="511"/>
      <c r="D8" s="159"/>
      <c r="E8" s="51"/>
      <c r="F8" s="51"/>
      <c r="G8" s="51"/>
    </row>
    <row r="9" spans="1:7" ht="15.75" thickBot="1" x14ac:dyDescent="0.3">
      <c r="A9" s="51"/>
      <c r="B9" s="512" t="s">
        <v>1617</v>
      </c>
      <c r="C9" s="513"/>
      <c r="D9" s="51"/>
      <c r="E9" s="51"/>
      <c r="F9" s="51"/>
      <c r="G9" s="51"/>
    </row>
    <row r="10" spans="1:7" x14ac:dyDescent="0.25">
      <c r="A10" s="51"/>
      <c r="B10" s="176"/>
      <c r="C10" s="163"/>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504" t="s">
        <v>1614</v>
      </c>
      <c r="C13" s="504"/>
      <c r="D13" s="62"/>
      <c r="E13" s="62"/>
      <c r="F13" s="62"/>
      <c r="G13" s="62"/>
    </row>
    <row r="14" spans="1:7" x14ac:dyDescent="0.25">
      <c r="A14" s="70"/>
      <c r="B14" s="70" t="s">
        <v>1618</v>
      </c>
      <c r="C14" s="70" t="s">
        <v>107</v>
      </c>
      <c r="D14" s="70" t="s">
        <v>1619</v>
      </c>
      <c r="E14" s="70"/>
      <c r="F14" s="70" t="s">
        <v>1620</v>
      </c>
      <c r="G14" s="70" t="s">
        <v>1621</v>
      </c>
    </row>
    <row r="15" spans="1:7" x14ac:dyDescent="0.25">
      <c r="A15" s="51" t="s">
        <v>1622</v>
      </c>
      <c r="B15" s="1" t="s">
        <v>1623</v>
      </c>
      <c r="C15" s="177">
        <v>1180.5781983300005</v>
      </c>
      <c r="D15" s="178">
        <v>143</v>
      </c>
      <c r="F15" s="139">
        <f>IF(OR('B1. HTT Mortgage Assets'!$C$15=0,C15="[For completion]"),"",C15/'B1. HTT Mortgage Assets'!$C$15)</f>
        <v>0.36976304207861815</v>
      </c>
      <c r="G15" s="139">
        <f>IF(OR('B1. HTT Mortgage Assets'!$F$28=0,D15="[For completion]"),"",D15/'B1. HTT Mortgage Assets'!$F$28)</f>
        <v>0.12859712230215828</v>
      </c>
    </row>
    <row r="16" spans="1:7" x14ac:dyDescent="0.25">
      <c r="A16" s="51" t="s">
        <v>1625</v>
      </c>
      <c r="B16" s="68" t="s">
        <v>2165</v>
      </c>
      <c r="C16" s="177">
        <v>19.373332940000004</v>
      </c>
      <c r="D16" s="178">
        <v>14</v>
      </c>
      <c r="F16" s="139">
        <f>IF(OR('B1. HTT Mortgage Assets'!$C$15=0,C16="[For completion]"),"",C16/'B1. HTT Mortgage Assets'!$C$15)</f>
        <v>6.0678255224681996E-3</v>
      </c>
      <c r="G16" s="139">
        <f>IF(OR('B1. HTT Mortgage Assets'!$F$28=0,D16="[For completion]"),"",D16/'B1. HTT Mortgage Assets'!$F$28)</f>
        <v>1.2589928057553957E-2</v>
      </c>
    </row>
    <row r="17" spans="1:7" x14ac:dyDescent="0.25">
      <c r="A17" s="51" t="s">
        <v>1626</v>
      </c>
      <c r="B17" s="68" t="s">
        <v>1628</v>
      </c>
      <c r="C17" s="177">
        <v>0</v>
      </c>
      <c r="D17" s="178">
        <v>0</v>
      </c>
      <c r="F17" s="139">
        <f>IF(OR('B1. HTT Mortgage Assets'!$C$15=0,C17="[For completion]"),"",C17/'B1. HTT Mortgage Assets'!$C$15)</f>
        <v>0</v>
      </c>
      <c r="G17" s="139">
        <f>IF(OR('B1. HTT Mortgage Assets'!$F$28=0,D17="[For completion]"),"",D17/'B1. HTT Mortgage Assets'!$F$28)</f>
        <v>0</v>
      </c>
    </row>
    <row r="18" spans="1:7" x14ac:dyDescent="0.25">
      <c r="A18" s="51" t="s">
        <v>1627</v>
      </c>
      <c r="B18" s="68" t="s">
        <v>1945</v>
      </c>
      <c r="C18" s="134">
        <f>SUM(C15:C17)</f>
        <v>1199.9515312700005</v>
      </c>
      <c r="D18" s="76">
        <f>SUM(D15:D17)</f>
        <v>157</v>
      </c>
      <c r="F18" s="139">
        <f>SUM(F15:F17)</f>
        <v>0.37583086760108636</v>
      </c>
      <c r="G18" s="139">
        <f>SUM(G15:G17)</f>
        <v>0.14118705035971224</v>
      </c>
    </row>
    <row r="19" spans="1:7" x14ac:dyDescent="0.25">
      <c r="A19" s="68" t="s">
        <v>2166</v>
      </c>
      <c r="B19" s="181" t="s">
        <v>140</v>
      </c>
      <c r="C19" s="179"/>
      <c r="D19" s="179"/>
      <c r="F19" s="68"/>
      <c r="G19" s="68"/>
    </row>
    <row r="20" spans="1:7" x14ac:dyDescent="0.25">
      <c r="A20" s="68" t="s">
        <v>2167</v>
      </c>
      <c r="B20" s="181" t="s">
        <v>140</v>
      </c>
      <c r="C20" s="179"/>
      <c r="D20" s="179"/>
      <c r="F20" s="68"/>
      <c r="G20" s="68"/>
    </row>
    <row r="21" spans="1:7" x14ac:dyDescent="0.25">
      <c r="A21" s="68" t="s">
        <v>2168</v>
      </c>
      <c r="B21" s="181" t="s">
        <v>140</v>
      </c>
      <c r="C21" s="179"/>
      <c r="D21" s="179"/>
      <c r="F21" s="68"/>
      <c r="G21" s="68"/>
    </row>
    <row r="22" spans="1:7" x14ac:dyDescent="0.25">
      <c r="A22" s="68" t="s">
        <v>2169</v>
      </c>
      <c r="B22" s="181" t="s">
        <v>140</v>
      </c>
      <c r="C22" s="179"/>
      <c r="D22" s="179"/>
      <c r="F22" s="68"/>
      <c r="G22" s="68"/>
    </row>
    <row r="23" spans="1:7" x14ac:dyDescent="0.25">
      <c r="A23" s="68" t="s">
        <v>2170</v>
      </c>
      <c r="B23" s="181" t="s">
        <v>140</v>
      </c>
      <c r="C23" s="179"/>
      <c r="D23" s="179"/>
      <c r="F23" s="68"/>
      <c r="G23" s="68"/>
    </row>
    <row r="24" spans="1:7" ht="18.75" x14ac:dyDescent="0.25">
      <c r="A24" s="62"/>
      <c r="B24" s="504" t="s">
        <v>1615</v>
      </c>
      <c r="C24" s="504"/>
      <c r="D24" s="62"/>
      <c r="E24" s="62"/>
      <c r="F24" s="62"/>
      <c r="G24" s="62"/>
    </row>
    <row r="25" spans="1:7" x14ac:dyDescent="0.25">
      <c r="A25" s="70"/>
      <c r="B25" s="70" t="s">
        <v>1629</v>
      </c>
      <c r="C25" s="70" t="s">
        <v>107</v>
      </c>
      <c r="D25" s="70"/>
      <c r="E25" s="70"/>
      <c r="F25" s="70" t="s">
        <v>1630</v>
      </c>
      <c r="G25" s="70"/>
    </row>
    <row r="26" spans="1:7" x14ac:dyDescent="0.25">
      <c r="A26" s="51" t="s">
        <v>1631</v>
      </c>
      <c r="B26" s="51" t="s">
        <v>449</v>
      </c>
      <c r="C26" s="167">
        <v>567.77997502000028</v>
      </c>
      <c r="D26" s="132"/>
      <c r="E26" s="51"/>
      <c r="F26" s="139">
        <f>IF($C$29=0,"",IF(C26="[For completion]","",C26/$C$29))</f>
        <v>0.47316909077075414</v>
      </c>
    </row>
    <row r="27" spans="1:7" x14ac:dyDescent="0.25">
      <c r="A27" s="51" t="s">
        <v>1632</v>
      </c>
      <c r="B27" s="51" t="s">
        <v>451</v>
      </c>
      <c r="C27" s="167">
        <v>632.17155625000032</v>
      </c>
      <c r="D27" s="132"/>
      <c r="E27" s="51"/>
      <c r="F27" s="139">
        <f>IF($C$29=0,"",IF(C27="[For completion]","",C27/$C$29))</f>
        <v>0.52683090922924591</v>
      </c>
    </row>
    <row r="28" spans="1:7" x14ac:dyDescent="0.25">
      <c r="A28" s="51" t="s">
        <v>1633</v>
      </c>
      <c r="B28" s="51" t="s">
        <v>136</v>
      </c>
      <c r="C28" s="167">
        <f>SUM(C30:C39)</f>
        <v>0</v>
      </c>
      <c r="D28" s="132"/>
      <c r="E28" s="51"/>
      <c r="F28" s="139">
        <f>IF($C$29=0,"",IF(C28="[For completion]","",C28/$C$29))</f>
        <v>0</v>
      </c>
    </row>
    <row r="29" spans="1:7" x14ac:dyDescent="0.25">
      <c r="A29" s="51" t="s">
        <v>1634</v>
      </c>
      <c r="B29" s="120" t="s">
        <v>138</v>
      </c>
      <c r="C29" s="132">
        <f>SUM(C26:C28)</f>
        <v>1199.9515312700005</v>
      </c>
      <c r="D29" s="51"/>
      <c r="E29" s="51"/>
      <c r="F29" s="127">
        <f>SUM(F26:F28)</f>
        <v>1</v>
      </c>
    </row>
    <row r="30" spans="1:7" x14ac:dyDescent="0.25">
      <c r="A30" s="51" t="s">
        <v>1635</v>
      </c>
      <c r="B30" s="80" t="s">
        <v>1378</v>
      </c>
      <c r="C30" s="167"/>
      <c r="D30" s="51"/>
      <c r="E30" s="51"/>
      <c r="F30" s="139">
        <f>IF($C$29=0,"",IF(C30="[For completion]","",C30/$C$29))</f>
        <v>0</v>
      </c>
    </row>
    <row r="31" spans="1:7" x14ac:dyDescent="0.25">
      <c r="A31" s="51" t="s">
        <v>1636</v>
      </c>
      <c r="B31" s="80" t="s">
        <v>2171</v>
      </c>
      <c r="C31" s="167"/>
      <c r="D31" s="51"/>
      <c r="E31" s="51"/>
      <c r="F31" s="139">
        <f t="shared" ref="F31:F38" si="0">IF($C$29=0,"",IF(C31="[For completion]","",C31/$C$29))</f>
        <v>0</v>
      </c>
      <c r="G31" s="57"/>
    </row>
    <row r="32" spans="1:7" x14ac:dyDescent="0.25">
      <c r="A32" s="51" t="s">
        <v>1637</v>
      </c>
      <c r="B32" s="80" t="s">
        <v>2172</v>
      </c>
      <c r="C32" s="167"/>
      <c r="D32" s="51"/>
      <c r="E32" s="51"/>
      <c r="F32" s="139">
        <f>IF($C$29=0,"",IF(C32="[For completion]","",C32/$C$29))</f>
        <v>0</v>
      </c>
      <c r="G32" s="57"/>
    </row>
    <row r="33" spans="1:7" x14ac:dyDescent="0.25">
      <c r="A33" s="51" t="s">
        <v>1638</v>
      </c>
      <c r="B33" s="80" t="s">
        <v>2173</v>
      </c>
      <c r="C33" s="167"/>
      <c r="D33" s="51"/>
      <c r="E33" s="51"/>
      <c r="F33" s="139">
        <f t="shared" si="0"/>
        <v>0</v>
      </c>
      <c r="G33" s="57"/>
    </row>
    <row r="34" spans="1:7" x14ac:dyDescent="0.25">
      <c r="A34" s="51" t="s">
        <v>1639</v>
      </c>
      <c r="B34" s="80" t="s">
        <v>1946</v>
      </c>
      <c r="C34" s="167"/>
      <c r="D34" s="51"/>
      <c r="E34" s="51"/>
      <c r="F34" s="139">
        <f t="shared" si="0"/>
        <v>0</v>
      </c>
      <c r="G34" s="57"/>
    </row>
    <row r="35" spans="1:7" x14ac:dyDescent="0.25">
      <c r="A35" s="51" t="s">
        <v>1640</v>
      </c>
      <c r="B35" s="80" t="s">
        <v>2174</v>
      </c>
      <c r="C35" s="167"/>
      <c r="D35" s="51"/>
      <c r="E35" s="51"/>
      <c r="F35" s="139">
        <f t="shared" si="0"/>
        <v>0</v>
      </c>
      <c r="G35" s="57"/>
    </row>
    <row r="36" spans="1:7" x14ac:dyDescent="0.25">
      <c r="A36" s="51" t="s">
        <v>1641</v>
      </c>
      <c r="B36" s="80" t="s">
        <v>2175</v>
      </c>
      <c r="C36" s="167"/>
      <c r="D36" s="51"/>
      <c r="E36" s="51"/>
      <c r="F36" s="139">
        <f t="shared" si="0"/>
        <v>0</v>
      </c>
      <c r="G36" s="57"/>
    </row>
    <row r="37" spans="1:7" x14ac:dyDescent="0.25">
      <c r="A37" s="51" t="s">
        <v>1642</v>
      </c>
      <c r="B37" s="80" t="s">
        <v>2176</v>
      </c>
      <c r="C37" s="167"/>
      <c r="D37" s="51"/>
      <c r="E37" s="51"/>
      <c r="F37" s="139">
        <f t="shared" si="0"/>
        <v>0</v>
      </c>
      <c r="G37" s="57"/>
    </row>
    <row r="38" spans="1:7" x14ac:dyDescent="0.25">
      <c r="A38" s="51" t="s">
        <v>1643</v>
      </c>
      <c r="B38" s="80" t="s">
        <v>1947</v>
      </c>
      <c r="C38" s="167"/>
      <c r="D38" s="51"/>
      <c r="F38" s="139">
        <f t="shared" si="0"/>
        <v>0</v>
      </c>
      <c r="G38" s="57"/>
    </row>
    <row r="39" spans="1:7" x14ac:dyDescent="0.25">
      <c r="A39" s="51" t="s">
        <v>1644</v>
      </c>
      <c r="B39" s="181" t="s">
        <v>2677</v>
      </c>
      <c r="C39" s="167"/>
      <c r="D39" s="51"/>
      <c r="F39" s="68"/>
      <c r="G39" s="68"/>
    </row>
    <row r="40" spans="1:7" x14ac:dyDescent="0.25">
      <c r="A40" s="51" t="s">
        <v>1645</v>
      </c>
      <c r="B40" s="181" t="s">
        <v>140</v>
      </c>
      <c r="C40" s="180"/>
      <c r="D40" s="81"/>
      <c r="F40" s="68"/>
      <c r="G40" s="68"/>
    </row>
    <row r="41" spans="1:7" x14ac:dyDescent="0.25">
      <c r="A41" s="51" t="s">
        <v>1646</v>
      </c>
      <c r="B41" s="181" t="s">
        <v>140</v>
      </c>
      <c r="C41" s="180"/>
      <c r="D41" s="81"/>
      <c r="E41" s="81"/>
      <c r="F41" s="68"/>
      <c r="G41" s="68"/>
    </row>
    <row r="42" spans="1:7" x14ac:dyDescent="0.25">
      <c r="A42" s="51" t="s">
        <v>1647</v>
      </c>
      <c r="B42" s="181" t="s">
        <v>140</v>
      </c>
      <c r="C42" s="180"/>
      <c r="D42" s="81"/>
      <c r="E42" s="81"/>
      <c r="F42" s="68"/>
      <c r="G42" s="68"/>
    </row>
    <row r="43" spans="1:7" x14ac:dyDescent="0.25">
      <c r="A43" s="51" t="s">
        <v>1648</v>
      </c>
      <c r="B43" s="181" t="s">
        <v>140</v>
      </c>
      <c r="C43" s="180"/>
      <c r="D43" s="81"/>
      <c r="E43" s="81"/>
      <c r="F43" s="68"/>
      <c r="G43" s="68"/>
    </row>
    <row r="44" spans="1:7" x14ac:dyDescent="0.25">
      <c r="A44" s="51" t="s">
        <v>1649</v>
      </c>
      <c r="B44" s="181" t="s">
        <v>140</v>
      </c>
      <c r="C44" s="180"/>
      <c r="D44" s="81"/>
      <c r="E44" s="81"/>
      <c r="F44" s="68"/>
      <c r="G44" s="68"/>
    </row>
    <row r="45" spans="1:7" x14ac:dyDescent="0.25">
      <c r="A45" s="51" t="s">
        <v>1650</v>
      </c>
      <c r="B45" s="181" t="s">
        <v>140</v>
      </c>
      <c r="C45" s="180"/>
      <c r="D45" s="81"/>
      <c r="E45" s="81"/>
      <c r="F45" s="68"/>
      <c r="G45" s="68"/>
    </row>
    <row r="46" spans="1:7" x14ac:dyDescent="0.25">
      <c r="A46" s="51" t="s">
        <v>1651</v>
      </c>
      <c r="B46" s="181" t="s">
        <v>140</v>
      </c>
      <c r="C46" s="180"/>
      <c r="D46" s="81"/>
      <c r="E46" s="81"/>
      <c r="F46" s="68"/>
    </row>
    <row r="47" spans="1:7" x14ac:dyDescent="0.25">
      <c r="A47" s="51" t="s">
        <v>1652</v>
      </c>
      <c r="B47" s="181" t="s">
        <v>140</v>
      </c>
      <c r="C47" s="180"/>
      <c r="D47" s="81"/>
      <c r="E47" s="81"/>
      <c r="F47" s="68"/>
    </row>
    <row r="48" spans="1:7" x14ac:dyDescent="0.25">
      <c r="A48" s="70"/>
      <c r="B48" s="70" t="s">
        <v>466</v>
      </c>
      <c r="C48" s="70" t="s">
        <v>467</v>
      </c>
      <c r="D48" s="70" t="s">
        <v>468</v>
      </c>
      <c r="E48" s="70"/>
      <c r="F48" s="70" t="s">
        <v>2426</v>
      </c>
      <c r="G48" s="70"/>
    </row>
    <row r="49" spans="1:7" x14ac:dyDescent="0.25">
      <c r="A49" s="51" t="s">
        <v>1653</v>
      </c>
      <c r="B49" s="51" t="s">
        <v>1948</v>
      </c>
      <c r="C49" s="183">
        <v>130</v>
      </c>
      <c r="D49" s="183">
        <v>27</v>
      </c>
      <c r="E49" s="51"/>
      <c r="F49" s="185">
        <f>C49+D49</f>
        <v>157</v>
      </c>
      <c r="G49" s="68"/>
    </row>
    <row r="50" spans="1:7" x14ac:dyDescent="0.25">
      <c r="A50" s="51" t="s">
        <v>1654</v>
      </c>
      <c r="B50" s="182" t="s">
        <v>473</v>
      </c>
      <c r="C50" s="164"/>
      <c r="D50" s="164"/>
      <c r="E50" s="51"/>
      <c r="F50" s="51"/>
      <c r="G50" s="68"/>
    </row>
    <row r="51" spans="1:7" x14ac:dyDescent="0.25">
      <c r="A51" s="51" t="s">
        <v>1655</v>
      </c>
      <c r="B51" s="182" t="s">
        <v>475</v>
      </c>
      <c r="C51" s="164"/>
      <c r="D51" s="164"/>
      <c r="E51" s="51"/>
      <c r="F51" s="51"/>
      <c r="G51" s="68"/>
    </row>
    <row r="52" spans="1:7" x14ac:dyDescent="0.25">
      <c r="A52" s="51" t="s">
        <v>1656</v>
      </c>
      <c r="B52" s="66"/>
      <c r="C52" s="51"/>
      <c r="D52" s="51"/>
      <c r="E52" s="51"/>
      <c r="F52" s="51"/>
      <c r="G52" s="68"/>
    </row>
    <row r="53" spans="1:7" x14ac:dyDescent="0.25">
      <c r="A53" s="51" t="s">
        <v>1657</v>
      </c>
      <c r="B53" s="66"/>
      <c r="C53" s="51"/>
      <c r="D53" s="51"/>
      <c r="E53" s="51"/>
      <c r="F53" s="51"/>
      <c r="G53" s="68"/>
    </row>
    <row r="54" spans="1:7" x14ac:dyDescent="0.25">
      <c r="A54" s="51" t="s">
        <v>1658</v>
      </c>
      <c r="B54" s="66"/>
      <c r="C54" s="51"/>
      <c r="D54" s="51"/>
      <c r="E54" s="51"/>
      <c r="F54" s="51"/>
      <c r="G54" s="68"/>
    </row>
    <row r="55" spans="1:7" x14ac:dyDescent="0.25">
      <c r="A55" s="51" t="s">
        <v>1659</v>
      </c>
      <c r="B55" s="66"/>
      <c r="C55" s="51"/>
      <c r="D55" s="51"/>
      <c r="E55" s="51"/>
      <c r="F55" s="51"/>
      <c r="G55" s="68"/>
    </row>
    <row r="56" spans="1:7" x14ac:dyDescent="0.25">
      <c r="A56" s="70"/>
      <c r="B56" s="70" t="s">
        <v>478</v>
      </c>
      <c r="C56" s="70" t="s">
        <v>479</v>
      </c>
      <c r="D56" s="70" t="s">
        <v>480</v>
      </c>
      <c r="E56" s="70"/>
      <c r="F56" s="70" t="s">
        <v>2261</v>
      </c>
      <c r="G56" s="70"/>
    </row>
    <row r="57" spans="1:7" x14ac:dyDescent="0.25">
      <c r="A57" s="51" t="s">
        <v>1660</v>
      </c>
      <c r="B57" s="51" t="s">
        <v>482</v>
      </c>
      <c r="C57" s="184">
        <v>0.35124202087784989</v>
      </c>
      <c r="D57" s="184">
        <v>0.94185297545170865</v>
      </c>
      <c r="E57" s="147"/>
      <c r="F57" s="184">
        <v>0.58898803056818883</v>
      </c>
      <c r="G57" s="68"/>
    </row>
    <row r="58" spans="1:7" x14ac:dyDescent="0.25">
      <c r="A58" s="51" t="s">
        <v>1661</v>
      </c>
      <c r="B58" s="51"/>
      <c r="C58" s="127"/>
      <c r="D58" s="127"/>
      <c r="E58" s="147"/>
      <c r="F58" s="127"/>
      <c r="G58" s="68"/>
    </row>
    <row r="59" spans="1:7" x14ac:dyDescent="0.25">
      <c r="A59" s="51" t="s">
        <v>1662</v>
      </c>
      <c r="B59" s="51"/>
      <c r="C59" s="127"/>
      <c r="D59" s="127"/>
      <c r="E59" s="147"/>
      <c r="F59" s="127"/>
      <c r="G59" s="68"/>
    </row>
    <row r="60" spans="1:7" x14ac:dyDescent="0.25">
      <c r="A60" s="51" t="s">
        <v>1663</v>
      </c>
      <c r="B60" s="51"/>
      <c r="C60" s="127"/>
      <c r="D60" s="127"/>
      <c r="E60" s="147"/>
      <c r="F60" s="127"/>
      <c r="G60" s="68"/>
    </row>
    <row r="61" spans="1:7" x14ac:dyDescent="0.25">
      <c r="A61" s="51" t="s">
        <v>1664</v>
      </c>
      <c r="B61" s="51"/>
      <c r="C61" s="127"/>
      <c r="D61" s="127"/>
      <c r="E61" s="147"/>
      <c r="F61" s="127"/>
      <c r="G61" s="68"/>
    </row>
    <row r="62" spans="1:7" x14ac:dyDescent="0.25">
      <c r="A62" s="51" t="s">
        <v>1665</v>
      </c>
      <c r="B62" s="51"/>
      <c r="C62" s="127"/>
      <c r="D62" s="127"/>
      <c r="E62" s="147"/>
      <c r="F62" s="127"/>
      <c r="G62" s="68"/>
    </row>
    <row r="63" spans="1:7" x14ac:dyDescent="0.25">
      <c r="A63" s="51" t="s">
        <v>1666</v>
      </c>
      <c r="B63" s="51"/>
      <c r="C63" s="127"/>
      <c r="D63" s="127"/>
      <c r="E63" s="147"/>
      <c r="F63" s="127"/>
      <c r="G63" s="68"/>
    </row>
    <row r="64" spans="1:7" x14ac:dyDescent="0.25">
      <c r="A64" s="70"/>
      <c r="B64" s="70" t="s">
        <v>489</v>
      </c>
      <c r="C64" s="70" t="s">
        <v>479</v>
      </c>
      <c r="D64" s="70" t="s">
        <v>480</v>
      </c>
      <c r="E64" s="70"/>
      <c r="F64" s="70" t="s">
        <v>2261</v>
      </c>
      <c r="G64" s="70"/>
    </row>
    <row r="65" spans="1:7" x14ac:dyDescent="0.25">
      <c r="A65" s="51" t="s">
        <v>1667</v>
      </c>
      <c r="B65" s="93" t="s">
        <v>491</v>
      </c>
      <c r="C65" s="126">
        <f>SUM(C66:C92)</f>
        <v>1</v>
      </c>
      <c r="D65" s="126">
        <f>SUM(D66:D92)</f>
        <v>1</v>
      </c>
      <c r="E65" s="127"/>
      <c r="F65" s="126">
        <f>SUM(F66:F92)</f>
        <v>1</v>
      </c>
      <c r="G65" s="68"/>
    </row>
    <row r="66" spans="1:7" x14ac:dyDescent="0.25">
      <c r="A66" s="51" t="s">
        <v>1668</v>
      </c>
      <c r="B66" s="51" t="s">
        <v>493</v>
      </c>
      <c r="C66" s="184">
        <v>0</v>
      </c>
      <c r="D66" s="184">
        <v>0</v>
      </c>
      <c r="E66" s="127"/>
      <c r="F66" s="184">
        <v>0</v>
      </c>
      <c r="G66" s="68"/>
    </row>
    <row r="67" spans="1:7" x14ac:dyDescent="0.25">
      <c r="A67" s="51" t="s">
        <v>1669</v>
      </c>
      <c r="B67" s="51" t="s">
        <v>495</v>
      </c>
      <c r="C67" s="184">
        <v>0</v>
      </c>
      <c r="D67" s="184">
        <v>0</v>
      </c>
      <c r="E67" s="127"/>
      <c r="F67" s="184">
        <v>0</v>
      </c>
      <c r="G67" s="68"/>
    </row>
    <row r="68" spans="1:7" x14ac:dyDescent="0.25">
      <c r="A68" s="51" t="s">
        <v>1670</v>
      </c>
      <c r="B68" s="51" t="s">
        <v>497</v>
      </c>
      <c r="C68" s="184">
        <v>0</v>
      </c>
      <c r="D68" s="184">
        <v>0</v>
      </c>
      <c r="E68" s="127"/>
      <c r="F68" s="184">
        <v>0</v>
      </c>
      <c r="G68" s="68"/>
    </row>
    <row r="69" spans="1:7" x14ac:dyDescent="0.25">
      <c r="A69" s="51" t="s">
        <v>1671</v>
      </c>
      <c r="B69" s="51" t="s">
        <v>499</v>
      </c>
      <c r="C69" s="184">
        <v>0</v>
      </c>
      <c r="D69" s="184">
        <v>0</v>
      </c>
      <c r="E69" s="127"/>
      <c r="F69" s="184">
        <v>0</v>
      </c>
      <c r="G69" s="68"/>
    </row>
    <row r="70" spans="1:7" x14ac:dyDescent="0.25">
      <c r="A70" s="51" t="s">
        <v>1672</v>
      </c>
      <c r="B70" s="51" t="s">
        <v>501</v>
      </c>
      <c r="C70" s="184">
        <v>0</v>
      </c>
      <c r="D70" s="184">
        <v>0</v>
      </c>
      <c r="E70" s="127"/>
      <c r="F70" s="184">
        <v>0</v>
      </c>
      <c r="G70" s="68"/>
    </row>
    <row r="71" spans="1:7" x14ac:dyDescent="0.25">
      <c r="A71" s="51" t="s">
        <v>1673</v>
      </c>
      <c r="B71" s="51" t="s">
        <v>2262</v>
      </c>
      <c r="C71" s="184">
        <v>0</v>
      </c>
      <c r="D71" s="184">
        <v>0</v>
      </c>
      <c r="E71" s="127"/>
      <c r="F71" s="184">
        <v>0</v>
      </c>
      <c r="G71" s="68"/>
    </row>
    <row r="72" spans="1:7" x14ac:dyDescent="0.25">
      <c r="A72" s="51" t="s">
        <v>1674</v>
      </c>
      <c r="B72" s="51" t="s">
        <v>504</v>
      </c>
      <c r="C72" s="184">
        <v>1</v>
      </c>
      <c r="D72" s="184">
        <v>1</v>
      </c>
      <c r="E72" s="127"/>
      <c r="F72" s="184">
        <v>1</v>
      </c>
      <c r="G72" s="68"/>
    </row>
    <row r="73" spans="1:7" x14ac:dyDescent="0.25">
      <c r="A73" s="51" t="s">
        <v>1675</v>
      </c>
      <c r="B73" s="51" t="s">
        <v>506</v>
      </c>
      <c r="C73" s="184">
        <v>0</v>
      </c>
      <c r="D73" s="184">
        <v>0</v>
      </c>
      <c r="E73" s="127"/>
      <c r="F73" s="184">
        <v>0</v>
      </c>
      <c r="G73" s="68"/>
    </row>
    <row r="74" spans="1:7" x14ac:dyDescent="0.25">
      <c r="A74" s="51" t="s">
        <v>1676</v>
      </c>
      <c r="B74" s="51" t="s">
        <v>508</v>
      </c>
      <c r="C74" s="184">
        <v>0</v>
      </c>
      <c r="D74" s="184">
        <v>0</v>
      </c>
      <c r="E74" s="127"/>
      <c r="F74" s="184">
        <v>0</v>
      </c>
      <c r="G74" s="68"/>
    </row>
    <row r="75" spans="1:7" x14ac:dyDescent="0.25">
      <c r="A75" s="51" t="s">
        <v>1677</v>
      </c>
      <c r="B75" s="51" t="s">
        <v>510</v>
      </c>
      <c r="C75" s="184">
        <v>0</v>
      </c>
      <c r="D75" s="184">
        <v>0</v>
      </c>
      <c r="E75" s="127"/>
      <c r="F75" s="184">
        <v>0</v>
      </c>
      <c r="G75" s="68"/>
    </row>
    <row r="76" spans="1:7" x14ac:dyDescent="0.25">
      <c r="A76" s="51" t="s">
        <v>1678</v>
      </c>
      <c r="B76" s="51" t="s">
        <v>512</v>
      </c>
      <c r="C76" s="184">
        <v>0</v>
      </c>
      <c r="D76" s="184">
        <v>0</v>
      </c>
      <c r="E76" s="127"/>
      <c r="F76" s="184">
        <v>0</v>
      </c>
      <c r="G76" s="68"/>
    </row>
    <row r="77" spans="1:7" x14ac:dyDescent="0.25">
      <c r="A77" s="51" t="s">
        <v>1679</v>
      </c>
      <c r="B77" s="51" t="s">
        <v>514</v>
      </c>
      <c r="C77" s="184">
        <v>0</v>
      </c>
      <c r="D77" s="184">
        <v>0</v>
      </c>
      <c r="E77" s="127"/>
      <c r="F77" s="184">
        <v>0</v>
      </c>
      <c r="G77" s="68"/>
    </row>
    <row r="78" spans="1:7" x14ac:dyDescent="0.25">
      <c r="A78" s="51" t="s">
        <v>1680</v>
      </c>
      <c r="B78" s="51" t="s">
        <v>516</v>
      </c>
      <c r="C78" s="184">
        <v>0</v>
      </c>
      <c r="D78" s="184">
        <v>0</v>
      </c>
      <c r="E78" s="127"/>
      <c r="F78" s="184">
        <v>0</v>
      </c>
      <c r="G78" s="68"/>
    </row>
    <row r="79" spans="1:7" x14ac:dyDescent="0.25">
      <c r="A79" s="51" t="s">
        <v>1681</v>
      </c>
      <c r="B79" s="51" t="s">
        <v>518</v>
      </c>
      <c r="C79" s="184">
        <v>0</v>
      </c>
      <c r="D79" s="184">
        <v>0</v>
      </c>
      <c r="E79" s="127"/>
      <c r="F79" s="184">
        <v>0</v>
      </c>
      <c r="G79" s="68"/>
    </row>
    <row r="80" spans="1:7" x14ac:dyDescent="0.25">
      <c r="A80" s="51" t="s">
        <v>1682</v>
      </c>
      <c r="B80" s="51" t="s">
        <v>520</v>
      </c>
      <c r="C80" s="184">
        <v>0</v>
      </c>
      <c r="D80" s="184">
        <v>0</v>
      </c>
      <c r="E80" s="127"/>
      <c r="F80" s="184">
        <v>0</v>
      </c>
      <c r="G80" s="68"/>
    </row>
    <row r="81" spans="1:7" x14ac:dyDescent="0.25">
      <c r="A81" s="51" t="s">
        <v>1683</v>
      </c>
      <c r="B81" s="51" t="s">
        <v>2</v>
      </c>
      <c r="C81" s="184">
        <v>0</v>
      </c>
      <c r="D81" s="184">
        <v>0</v>
      </c>
      <c r="E81" s="127"/>
      <c r="F81" s="184">
        <v>0</v>
      </c>
      <c r="G81" s="68"/>
    </row>
    <row r="82" spans="1:7" x14ac:dyDescent="0.25">
      <c r="A82" s="51" t="s">
        <v>1684</v>
      </c>
      <c r="B82" s="51" t="s">
        <v>523</v>
      </c>
      <c r="C82" s="184">
        <v>0</v>
      </c>
      <c r="D82" s="184">
        <v>0</v>
      </c>
      <c r="E82" s="127"/>
      <c r="F82" s="184">
        <v>0</v>
      </c>
      <c r="G82" s="68"/>
    </row>
    <row r="83" spans="1:7" x14ac:dyDescent="0.25">
      <c r="A83" s="51" t="s">
        <v>1685</v>
      </c>
      <c r="B83" s="51" t="s">
        <v>525</v>
      </c>
      <c r="C83" s="184">
        <v>0</v>
      </c>
      <c r="D83" s="184">
        <v>0</v>
      </c>
      <c r="E83" s="127"/>
      <c r="F83" s="184">
        <v>0</v>
      </c>
      <c r="G83" s="68"/>
    </row>
    <row r="84" spans="1:7" x14ac:dyDescent="0.25">
      <c r="A84" s="51" t="s">
        <v>1686</v>
      </c>
      <c r="B84" s="51" t="s">
        <v>527</v>
      </c>
      <c r="C84" s="184">
        <v>0</v>
      </c>
      <c r="D84" s="184">
        <v>0</v>
      </c>
      <c r="E84" s="127"/>
      <c r="F84" s="184">
        <v>0</v>
      </c>
      <c r="G84" s="68"/>
    </row>
    <row r="85" spans="1:7" x14ac:dyDescent="0.25">
      <c r="A85" s="51" t="s">
        <v>1687</v>
      </c>
      <c r="B85" s="51" t="s">
        <v>529</v>
      </c>
      <c r="C85" s="184">
        <v>0</v>
      </c>
      <c r="D85" s="184">
        <v>0</v>
      </c>
      <c r="E85" s="127"/>
      <c r="F85" s="184">
        <v>0</v>
      </c>
      <c r="G85" s="68"/>
    </row>
    <row r="86" spans="1:7" x14ac:dyDescent="0.25">
      <c r="A86" s="51" t="s">
        <v>1688</v>
      </c>
      <c r="B86" s="51" t="s">
        <v>531</v>
      </c>
      <c r="C86" s="184">
        <v>0</v>
      </c>
      <c r="D86" s="184">
        <v>0</v>
      </c>
      <c r="E86" s="127"/>
      <c r="F86" s="184">
        <v>0</v>
      </c>
      <c r="G86" s="68"/>
    </row>
    <row r="87" spans="1:7" x14ac:dyDescent="0.25">
      <c r="A87" s="51" t="s">
        <v>1689</v>
      </c>
      <c r="B87" s="51" t="s">
        <v>533</v>
      </c>
      <c r="C87" s="184">
        <v>0</v>
      </c>
      <c r="D87" s="184">
        <v>0</v>
      </c>
      <c r="E87" s="127"/>
      <c r="F87" s="184">
        <v>0</v>
      </c>
      <c r="G87" s="68"/>
    </row>
    <row r="88" spans="1:7" x14ac:dyDescent="0.25">
      <c r="A88" s="51" t="s">
        <v>1690</v>
      </c>
      <c r="B88" s="51" t="s">
        <v>535</v>
      </c>
      <c r="C88" s="184">
        <v>0</v>
      </c>
      <c r="D88" s="184">
        <v>0</v>
      </c>
      <c r="E88" s="127"/>
      <c r="F88" s="184">
        <v>0</v>
      </c>
      <c r="G88" s="68"/>
    </row>
    <row r="89" spans="1:7" x14ac:dyDescent="0.25">
      <c r="A89" s="51" t="s">
        <v>1691</v>
      </c>
      <c r="B89" s="51" t="s">
        <v>537</v>
      </c>
      <c r="C89" s="184">
        <v>0</v>
      </c>
      <c r="D89" s="184">
        <v>0</v>
      </c>
      <c r="E89" s="127"/>
      <c r="F89" s="184">
        <v>0</v>
      </c>
      <c r="G89" s="68"/>
    </row>
    <row r="90" spans="1:7" x14ac:dyDescent="0.25">
      <c r="A90" s="51" t="s">
        <v>1692</v>
      </c>
      <c r="B90" s="51" t="s">
        <v>539</v>
      </c>
      <c r="C90" s="184">
        <v>0</v>
      </c>
      <c r="D90" s="184">
        <v>0</v>
      </c>
      <c r="E90" s="127"/>
      <c r="F90" s="184">
        <v>0</v>
      </c>
      <c r="G90" s="68"/>
    </row>
    <row r="91" spans="1:7" x14ac:dyDescent="0.25">
      <c r="A91" s="51" t="s">
        <v>1693</v>
      </c>
      <c r="B91" s="51" t="s">
        <v>541</v>
      </c>
      <c r="C91" s="184">
        <v>0</v>
      </c>
      <c r="D91" s="184">
        <v>0</v>
      </c>
      <c r="E91" s="127"/>
      <c r="F91" s="184">
        <v>0</v>
      </c>
      <c r="G91" s="68"/>
    </row>
    <row r="92" spans="1:7" x14ac:dyDescent="0.25">
      <c r="A92" s="51" t="s">
        <v>1694</v>
      </c>
      <c r="B92" s="51" t="s">
        <v>5</v>
      </c>
      <c r="C92" s="184">
        <v>0</v>
      </c>
      <c r="D92" s="184">
        <v>0</v>
      </c>
      <c r="E92" s="127"/>
      <c r="F92" s="184">
        <v>0</v>
      </c>
      <c r="G92" s="68"/>
    </row>
    <row r="93" spans="1:7" x14ac:dyDescent="0.25">
      <c r="A93" s="51" t="s">
        <v>1695</v>
      </c>
      <c r="B93" s="93" t="s">
        <v>306</v>
      </c>
      <c r="C93" s="126">
        <f>SUM(C94:C96)</f>
        <v>0</v>
      </c>
      <c r="D93" s="126">
        <f>SUM(D94:D96)</f>
        <v>0</v>
      </c>
      <c r="E93" s="126"/>
      <c r="F93" s="126">
        <f>SUM(F94:F96)</f>
        <v>0</v>
      </c>
      <c r="G93" s="68"/>
    </row>
    <row r="94" spans="1:7" x14ac:dyDescent="0.25">
      <c r="A94" s="51" t="s">
        <v>1696</v>
      </c>
      <c r="B94" s="51" t="s">
        <v>547</v>
      </c>
      <c r="C94" s="184">
        <v>0</v>
      </c>
      <c r="D94" s="184">
        <v>0</v>
      </c>
      <c r="E94" s="127"/>
      <c r="F94" s="184">
        <v>0</v>
      </c>
      <c r="G94" s="68"/>
    </row>
    <row r="95" spans="1:7" x14ac:dyDescent="0.25">
      <c r="A95" s="51" t="s">
        <v>1697</v>
      </c>
      <c r="B95" s="51" t="s">
        <v>549</v>
      </c>
      <c r="C95" s="184">
        <v>0</v>
      </c>
      <c r="D95" s="184">
        <v>0</v>
      </c>
      <c r="E95" s="127"/>
      <c r="F95" s="184">
        <v>0</v>
      </c>
      <c r="G95" s="68"/>
    </row>
    <row r="96" spans="1:7" x14ac:dyDescent="0.25">
      <c r="A96" s="51" t="s">
        <v>1698</v>
      </c>
      <c r="B96" s="51" t="s">
        <v>1</v>
      </c>
      <c r="C96" s="184">
        <v>0</v>
      </c>
      <c r="D96" s="184">
        <v>0</v>
      </c>
      <c r="E96" s="127"/>
      <c r="F96" s="184">
        <v>0</v>
      </c>
      <c r="G96" s="68"/>
    </row>
    <row r="97" spans="1:7" x14ac:dyDescent="0.25">
      <c r="A97" s="51" t="s">
        <v>1699</v>
      </c>
      <c r="B97" s="93" t="s">
        <v>136</v>
      </c>
      <c r="C97" s="126">
        <f>SUM(C98:C108)</f>
        <v>0</v>
      </c>
      <c r="D97" s="126">
        <f>SUM(D98:D108)</f>
        <v>0</v>
      </c>
      <c r="E97" s="126"/>
      <c r="F97" s="126">
        <f>SUM(F98:F108)</f>
        <v>0</v>
      </c>
      <c r="G97" s="68"/>
    </row>
    <row r="98" spans="1:7" x14ac:dyDescent="0.25">
      <c r="A98" s="51" t="s">
        <v>1700</v>
      </c>
      <c r="B98" s="68" t="s">
        <v>308</v>
      </c>
      <c r="C98" s="184">
        <v>0</v>
      </c>
      <c r="D98" s="184">
        <v>0</v>
      </c>
      <c r="E98" s="127"/>
      <c r="F98" s="184">
        <v>0</v>
      </c>
      <c r="G98" s="68"/>
    </row>
    <row r="99" spans="1:7" x14ac:dyDescent="0.25">
      <c r="A99" s="51" t="s">
        <v>1701</v>
      </c>
      <c r="B99" s="51" t="s">
        <v>544</v>
      </c>
      <c r="C99" s="184">
        <v>0</v>
      </c>
      <c r="D99" s="184">
        <v>0</v>
      </c>
      <c r="E99" s="127"/>
      <c r="F99" s="184">
        <v>0</v>
      </c>
      <c r="G99" s="68"/>
    </row>
    <row r="100" spans="1:7" x14ac:dyDescent="0.25">
      <c r="A100" s="51" t="s">
        <v>1702</v>
      </c>
      <c r="B100" s="68" t="s">
        <v>310</v>
      </c>
      <c r="C100" s="184">
        <v>0</v>
      </c>
      <c r="D100" s="184">
        <v>0</v>
      </c>
      <c r="E100" s="127"/>
      <c r="F100" s="184">
        <v>0</v>
      </c>
      <c r="G100" s="68"/>
    </row>
    <row r="101" spans="1:7" x14ac:dyDescent="0.25">
      <c r="A101" s="51" t="s">
        <v>1703</v>
      </c>
      <c r="B101" s="68" t="s">
        <v>312</v>
      </c>
      <c r="C101" s="184">
        <v>0</v>
      </c>
      <c r="D101" s="184">
        <v>0</v>
      </c>
      <c r="E101" s="127"/>
      <c r="F101" s="184">
        <v>0</v>
      </c>
      <c r="G101" s="68"/>
    </row>
    <row r="102" spans="1:7" x14ac:dyDescent="0.25">
      <c r="A102" s="51" t="s">
        <v>1704</v>
      </c>
      <c r="B102" s="68" t="s">
        <v>11</v>
      </c>
      <c r="C102" s="184">
        <v>0</v>
      </c>
      <c r="D102" s="184">
        <v>0</v>
      </c>
      <c r="E102" s="127"/>
      <c r="F102" s="184">
        <v>0</v>
      </c>
      <c r="G102" s="68"/>
    </row>
    <row r="103" spans="1:7" x14ac:dyDescent="0.25">
      <c r="A103" s="51" t="s">
        <v>1705</v>
      </c>
      <c r="B103" s="68" t="s">
        <v>315</v>
      </c>
      <c r="C103" s="184">
        <v>0</v>
      </c>
      <c r="D103" s="184">
        <v>0</v>
      </c>
      <c r="E103" s="127"/>
      <c r="F103" s="184">
        <v>0</v>
      </c>
      <c r="G103" s="68"/>
    </row>
    <row r="104" spans="1:7" x14ac:dyDescent="0.25">
      <c r="A104" s="51" t="s">
        <v>1706</v>
      </c>
      <c r="B104" s="68" t="s">
        <v>317</v>
      </c>
      <c r="C104" s="184">
        <v>0</v>
      </c>
      <c r="D104" s="184">
        <v>0</v>
      </c>
      <c r="E104" s="127"/>
      <c r="F104" s="184">
        <v>0</v>
      </c>
      <c r="G104" s="68"/>
    </row>
    <row r="105" spans="1:7" x14ac:dyDescent="0.25">
      <c r="A105" s="51" t="s">
        <v>1707</v>
      </c>
      <c r="B105" s="68" t="s">
        <v>319</v>
      </c>
      <c r="C105" s="184">
        <v>0</v>
      </c>
      <c r="D105" s="184">
        <v>0</v>
      </c>
      <c r="E105" s="127"/>
      <c r="F105" s="184">
        <v>0</v>
      </c>
      <c r="G105" s="68"/>
    </row>
    <row r="106" spans="1:7" x14ac:dyDescent="0.25">
      <c r="A106" s="51" t="s">
        <v>1708</v>
      </c>
      <c r="B106" s="68" t="s">
        <v>321</v>
      </c>
      <c r="C106" s="184">
        <v>0</v>
      </c>
      <c r="D106" s="184">
        <v>0</v>
      </c>
      <c r="E106" s="127"/>
      <c r="F106" s="184">
        <v>0</v>
      </c>
      <c r="G106" s="68"/>
    </row>
    <row r="107" spans="1:7" x14ac:dyDescent="0.25">
      <c r="A107" s="51" t="s">
        <v>1709</v>
      </c>
      <c r="B107" s="68" t="s">
        <v>323</v>
      </c>
      <c r="C107" s="184">
        <v>0</v>
      </c>
      <c r="D107" s="184">
        <v>0</v>
      </c>
      <c r="E107" s="127"/>
      <c r="F107" s="184">
        <v>0</v>
      </c>
      <c r="G107" s="68"/>
    </row>
    <row r="108" spans="1:7" x14ac:dyDescent="0.25">
      <c r="A108" s="51" t="s">
        <v>1710</v>
      </c>
      <c r="B108" s="68" t="s">
        <v>136</v>
      </c>
      <c r="C108" s="184">
        <v>0</v>
      </c>
      <c r="D108" s="184">
        <v>0</v>
      </c>
      <c r="E108" s="127"/>
      <c r="F108" s="184">
        <v>0</v>
      </c>
      <c r="G108" s="68"/>
    </row>
    <row r="109" spans="1:7" x14ac:dyDescent="0.25">
      <c r="A109" s="51" t="s">
        <v>1982</v>
      </c>
      <c r="B109" s="181" t="s">
        <v>140</v>
      </c>
      <c r="C109" s="184"/>
      <c r="D109" s="184"/>
      <c r="E109" s="127"/>
      <c r="F109" s="184"/>
      <c r="G109" s="68"/>
    </row>
    <row r="110" spans="1:7" x14ac:dyDescent="0.25">
      <c r="A110" s="51" t="s">
        <v>1983</v>
      </c>
      <c r="B110" s="181" t="s">
        <v>140</v>
      </c>
      <c r="C110" s="184"/>
      <c r="D110" s="184"/>
      <c r="E110" s="127"/>
      <c r="F110" s="184"/>
      <c r="G110" s="68"/>
    </row>
    <row r="111" spans="1:7" x14ac:dyDescent="0.25">
      <c r="A111" s="51" t="s">
        <v>1984</v>
      </c>
      <c r="B111" s="181" t="s">
        <v>140</v>
      </c>
      <c r="C111" s="184"/>
      <c r="D111" s="184"/>
      <c r="E111" s="127"/>
      <c r="F111" s="184"/>
      <c r="G111" s="68"/>
    </row>
    <row r="112" spans="1:7" x14ac:dyDescent="0.25">
      <c r="A112" s="51" t="s">
        <v>1985</v>
      </c>
      <c r="B112" s="181" t="s">
        <v>140</v>
      </c>
      <c r="C112" s="184"/>
      <c r="D112" s="184"/>
      <c r="E112" s="127"/>
      <c r="F112" s="184"/>
      <c r="G112" s="68"/>
    </row>
    <row r="113" spans="1:7" x14ac:dyDescent="0.25">
      <c r="A113" s="51" t="s">
        <v>1986</v>
      </c>
      <c r="B113" s="181" t="s">
        <v>140</v>
      </c>
      <c r="C113" s="184"/>
      <c r="D113" s="184"/>
      <c r="E113" s="127"/>
      <c r="F113" s="184"/>
      <c r="G113" s="68"/>
    </row>
    <row r="114" spans="1:7" x14ac:dyDescent="0.25">
      <c r="A114" s="51" t="s">
        <v>1987</v>
      </c>
      <c r="B114" s="181" t="s">
        <v>140</v>
      </c>
      <c r="C114" s="184"/>
      <c r="D114" s="184"/>
      <c r="E114" s="127"/>
      <c r="F114" s="184"/>
      <c r="G114" s="68"/>
    </row>
    <row r="115" spans="1:7" x14ac:dyDescent="0.25">
      <c r="A115" s="51" t="s">
        <v>1988</v>
      </c>
      <c r="B115" s="181" t="s">
        <v>140</v>
      </c>
      <c r="C115" s="184"/>
      <c r="D115" s="184"/>
      <c r="E115" s="127"/>
      <c r="F115" s="184"/>
      <c r="G115" s="68"/>
    </row>
    <row r="116" spans="1:7" x14ac:dyDescent="0.25">
      <c r="A116" s="51" t="s">
        <v>1989</v>
      </c>
      <c r="B116" s="181" t="s">
        <v>140</v>
      </c>
      <c r="C116" s="184"/>
      <c r="D116" s="184"/>
      <c r="E116" s="127"/>
      <c r="F116" s="184"/>
      <c r="G116" s="68"/>
    </row>
    <row r="117" spans="1:7" x14ac:dyDescent="0.25">
      <c r="A117" s="51" t="s">
        <v>1990</v>
      </c>
      <c r="B117" s="181" t="s">
        <v>140</v>
      </c>
      <c r="C117" s="184"/>
      <c r="D117" s="184"/>
      <c r="E117" s="127"/>
      <c r="F117" s="184"/>
      <c r="G117" s="68"/>
    </row>
    <row r="118" spans="1:7" x14ac:dyDescent="0.25">
      <c r="A118" s="51" t="s">
        <v>1991</v>
      </c>
      <c r="B118" s="181" t="s">
        <v>140</v>
      </c>
      <c r="C118" s="184"/>
      <c r="D118" s="184"/>
      <c r="E118" s="127"/>
      <c r="F118" s="184"/>
      <c r="G118" s="68"/>
    </row>
    <row r="119" spans="1:7" x14ac:dyDescent="0.25">
      <c r="A119" s="70"/>
      <c r="B119" s="70" t="s">
        <v>1528</v>
      </c>
      <c r="C119" s="70" t="s">
        <v>479</v>
      </c>
      <c r="D119" s="70" t="s">
        <v>480</v>
      </c>
      <c r="E119" s="70"/>
      <c r="F119" s="70" t="s">
        <v>447</v>
      </c>
      <c r="G119" s="70"/>
    </row>
    <row r="120" spans="1:7" x14ac:dyDescent="0.25">
      <c r="A120" s="51" t="s">
        <v>1711</v>
      </c>
      <c r="B120" s="179" t="s">
        <v>3100</v>
      </c>
      <c r="C120" s="184">
        <v>0.23812742429888875</v>
      </c>
      <c r="D120" s="184">
        <v>0.21996507874360721</v>
      </c>
      <c r="E120" s="127"/>
      <c r="F120" s="184">
        <v>0.22855893927626403</v>
      </c>
      <c r="G120" s="68"/>
    </row>
    <row r="121" spans="1:7" x14ac:dyDescent="0.25">
      <c r="A121" s="51" t="s">
        <v>1712</v>
      </c>
      <c r="B121" s="179" t="s">
        <v>3101</v>
      </c>
      <c r="C121" s="184">
        <v>0.14699202404427911</v>
      </c>
      <c r="D121" s="184">
        <v>1.1943623539136411E-2</v>
      </c>
      <c r="E121" s="127"/>
      <c r="F121" s="184">
        <v>7.5844352416199426E-2</v>
      </c>
      <c r="G121" s="68"/>
    </row>
    <row r="122" spans="1:7" x14ac:dyDescent="0.25">
      <c r="A122" s="51" t="s">
        <v>1713</v>
      </c>
      <c r="B122" s="179" t="s">
        <v>3102</v>
      </c>
      <c r="C122" s="184">
        <v>0.14473687383410316</v>
      </c>
      <c r="D122" s="184">
        <v>0.35646903460313661</v>
      </c>
      <c r="E122" s="127"/>
      <c r="F122" s="184">
        <v>0.25628392060512595</v>
      </c>
      <c r="G122" s="68"/>
    </row>
    <row r="123" spans="1:7" x14ac:dyDescent="0.25">
      <c r="A123" s="51" t="s">
        <v>1714</v>
      </c>
      <c r="B123" s="179" t="s">
        <v>3103</v>
      </c>
      <c r="C123" s="184">
        <v>0.32115062809951506</v>
      </c>
      <c r="D123" s="184">
        <v>0.40833701090770957</v>
      </c>
      <c r="E123" s="127"/>
      <c r="F123" s="184">
        <v>0.36708310942676531</v>
      </c>
      <c r="G123" s="68"/>
    </row>
    <row r="124" spans="1:7" x14ac:dyDescent="0.25">
      <c r="A124" s="51" t="s">
        <v>1715</v>
      </c>
      <c r="B124" s="179" t="s">
        <v>3104</v>
      </c>
      <c r="C124" s="184">
        <v>0.14899304972321389</v>
      </c>
      <c r="D124" s="184">
        <v>3.2852522064100689E-3</v>
      </c>
      <c r="E124" s="127"/>
      <c r="F124" s="184">
        <v>7.2229678275645262E-2</v>
      </c>
      <c r="G124" s="68"/>
    </row>
    <row r="125" spans="1:7" x14ac:dyDescent="0.25">
      <c r="A125" s="51" t="s">
        <v>1716</v>
      </c>
      <c r="B125" s="179"/>
      <c r="C125" s="184"/>
      <c r="D125" s="184"/>
      <c r="E125" s="127"/>
      <c r="F125" s="184"/>
      <c r="G125" s="68"/>
    </row>
    <row r="126" spans="1:7" x14ac:dyDescent="0.25">
      <c r="A126" s="51" t="s">
        <v>1717</v>
      </c>
      <c r="B126" s="179"/>
      <c r="C126" s="184"/>
      <c r="D126" s="184"/>
      <c r="E126" s="127"/>
      <c r="F126" s="184"/>
      <c r="G126" s="68"/>
    </row>
    <row r="127" spans="1:7" x14ac:dyDescent="0.25">
      <c r="A127" s="51" t="s">
        <v>1718</v>
      </c>
      <c r="B127" s="179"/>
      <c r="C127" s="184"/>
      <c r="D127" s="184"/>
      <c r="E127" s="127"/>
      <c r="F127" s="184"/>
      <c r="G127" s="68"/>
    </row>
    <row r="128" spans="1:7" x14ac:dyDescent="0.25">
      <c r="A128" s="51" t="s">
        <v>1719</v>
      </c>
      <c r="B128" s="179"/>
      <c r="C128" s="184"/>
      <c r="D128" s="184"/>
      <c r="E128" s="127"/>
      <c r="F128" s="184"/>
      <c r="G128" s="68"/>
    </row>
    <row r="129" spans="1:7" x14ac:dyDescent="0.25">
      <c r="A129" s="51" t="s">
        <v>1720</v>
      </c>
      <c r="B129" s="179"/>
      <c r="C129" s="184"/>
      <c r="D129" s="184"/>
      <c r="E129" s="127"/>
      <c r="F129" s="184"/>
      <c r="G129" s="68"/>
    </row>
    <row r="130" spans="1:7" x14ac:dyDescent="0.25">
      <c r="A130" s="51" t="s">
        <v>1721</v>
      </c>
      <c r="B130" s="179"/>
      <c r="C130" s="184"/>
      <c r="D130" s="184"/>
      <c r="E130" s="127"/>
      <c r="F130" s="184"/>
      <c r="G130" s="68"/>
    </row>
    <row r="131" spans="1:7" x14ac:dyDescent="0.25">
      <c r="A131" s="51" t="s">
        <v>1722</v>
      </c>
      <c r="B131" s="179"/>
      <c r="C131" s="184"/>
      <c r="D131" s="184"/>
      <c r="E131" s="127"/>
      <c r="F131" s="184"/>
      <c r="G131" s="68"/>
    </row>
    <row r="132" spans="1:7" x14ac:dyDescent="0.25">
      <c r="A132" s="51" t="s">
        <v>1723</v>
      </c>
      <c r="B132" s="179"/>
      <c r="C132" s="184"/>
      <c r="D132" s="184"/>
      <c r="E132" s="127"/>
      <c r="F132" s="184"/>
      <c r="G132" s="68"/>
    </row>
    <row r="133" spans="1:7" x14ac:dyDescent="0.25">
      <c r="A133" s="51" t="s">
        <v>1724</v>
      </c>
      <c r="B133" s="179"/>
      <c r="C133" s="184"/>
      <c r="D133" s="184"/>
      <c r="E133" s="127"/>
      <c r="F133" s="184"/>
      <c r="G133" s="68"/>
    </row>
    <row r="134" spans="1:7" x14ac:dyDescent="0.25">
      <c r="A134" s="51" t="s">
        <v>1725</v>
      </c>
      <c r="B134" s="179"/>
      <c r="C134" s="184"/>
      <c r="D134" s="184"/>
      <c r="E134" s="127"/>
      <c r="F134" s="184"/>
      <c r="G134" s="68"/>
    </row>
    <row r="135" spans="1:7" x14ac:dyDescent="0.25">
      <c r="A135" s="51" t="s">
        <v>1726</v>
      </c>
      <c r="B135" s="179"/>
      <c r="C135" s="184"/>
      <c r="D135" s="184"/>
      <c r="E135" s="127"/>
      <c r="F135" s="184"/>
      <c r="G135" s="68"/>
    </row>
    <row r="136" spans="1:7" x14ac:dyDescent="0.25">
      <c r="A136" s="51" t="s">
        <v>1727</v>
      </c>
      <c r="B136" s="179"/>
      <c r="C136" s="184"/>
      <c r="D136" s="184"/>
      <c r="E136" s="127"/>
      <c r="F136" s="184"/>
      <c r="G136" s="68"/>
    </row>
    <row r="137" spans="1:7" x14ac:dyDescent="0.25">
      <c r="A137" s="51" t="s">
        <v>1728</v>
      </c>
      <c r="B137" s="179"/>
      <c r="C137" s="184"/>
      <c r="D137" s="184"/>
      <c r="E137" s="127"/>
      <c r="F137" s="184"/>
      <c r="G137" s="68"/>
    </row>
    <row r="138" spans="1:7" x14ac:dyDescent="0.25">
      <c r="A138" s="51" t="s">
        <v>1729</v>
      </c>
      <c r="B138" s="179"/>
      <c r="C138" s="184"/>
      <c r="D138" s="184"/>
      <c r="E138" s="127"/>
      <c r="F138" s="184"/>
      <c r="G138" s="68"/>
    </row>
    <row r="139" spans="1:7" x14ac:dyDescent="0.25">
      <c r="A139" s="51" t="s">
        <v>1730</v>
      </c>
      <c r="B139" s="179"/>
      <c r="C139" s="184"/>
      <c r="D139" s="184"/>
      <c r="E139" s="127"/>
      <c r="F139" s="184"/>
      <c r="G139" s="68"/>
    </row>
    <row r="140" spans="1:7" x14ac:dyDescent="0.25">
      <c r="A140" s="51" t="s">
        <v>1731</v>
      </c>
      <c r="B140" s="179"/>
      <c r="C140" s="184"/>
      <c r="D140" s="184"/>
      <c r="E140" s="127"/>
      <c r="F140" s="184"/>
      <c r="G140" s="68"/>
    </row>
    <row r="141" spans="1:7" x14ac:dyDescent="0.25">
      <c r="A141" s="51" t="s">
        <v>1732</v>
      </c>
      <c r="B141" s="179"/>
      <c r="C141" s="184"/>
      <c r="D141" s="184"/>
      <c r="E141" s="127"/>
      <c r="F141" s="184"/>
      <c r="G141" s="68"/>
    </row>
    <row r="142" spans="1:7" x14ac:dyDescent="0.25">
      <c r="A142" s="51" t="s">
        <v>1733</v>
      </c>
      <c r="B142" s="179"/>
      <c r="C142" s="184"/>
      <c r="D142" s="184"/>
      <c r="E142" s="127"/>
      <c r="F142" s="184"/>
      <c r="G142" s="68"/>
    </row>
    <row r="143" spans="1:7" x14ac:dyDescent="0.25">
      <c r="A143" s="51" t="s">
        <v>1734</v>
      </c>
      <c r="B143" s="179"/>
      <c r="C143" s="184"/>
      <c r="D143" s="184"/>
      <c r="E143" s="127"/>
      <c r="F143" s="184"/>
      <c r="G143" s="68"/>
    </row>
    <row r="144" spans="1:7" x14ac:dyDescent="0.25">
      <c r="A144" s="51" t="s">
        <v>1735</v>
      </c>
      <c r="B144" s="179"/>
      <c r="C144" s="184"/>
      <c r="D144" s="184"/>
      <c r="E144" s="127"/>
      <c r="F144" s="184"/>
      <c r="G144" s="68"/>
    </row>
    <row r="145" spans="1:7" x14ac:dyDescent="0.25">
      <c r="A145" s="51" t="s">
        <v>1736</v>
      </c>
      <c r="B145" s="179"/>
      <c r="C145" s="184"/>
      <c r="D145" s="184"/>
      <c r="E145" s="127"/>
      <c r="F145" s="184"/>
      <c r="G145" s="68"/>
    </row>
    <row r="146" spans="1:7" x14ac:dyDescent="0.25">
      <c r="A146" s="51" t="s">
        <v>1737</v>
      </c>
      <c r="B146" s="179"/>
      <c r="C146" s="184"/>
      <c r="D146" s="184"/>
      <c r="E146" s="127"/>
      <c r="F146" s="184"/>
      <c r="G146" s="68"/>
    </row>
    <row r="147" spans="1:7" x14ac:dyDescent="0.25">
      <c r="A147" s="51" t="s">
        <v>1738</v>
      </c>
      <c r="B147" s="179"/>
      <c r="C147" s="184"/>
      <c r="D147" s="184"/>
      <c r="E147" s="127"/>
      <c r="F147" s="184"/>
      <c r="G147" s="68"/>
    </row>
    <row r="148" spans="1:7" x14ac:dyDescent="0.25">
      <c r="A148" s="51" t="s">
        <v>1739</v>
      </c>
      <c r="B148" s="179"/>
      <c r="C148" s="184"/>
      <c r="D148" s="184"/>
      <c r="E148" s="127"/>
      <c r="F148" s="184"/>
      <c r="G148" s="68"/>
    </row>
    <row r="149" spans="1:7" x14ac:dyDescent="0.25">
      <c r="A149" s="51" t="s">
        <v>1740</v>
      </c>
      <c r="B149" s="179"/>
      <c r="C149" s="184"/>
      <c r="D149" s="184"/>
      <c r="E149" s="127"/>
      <c r="F149" s="184"/>
      <c r="G149" s="68"/>
    </row>
    <row r="150" spans="1:7" x14ac:dyDescent="0.25">
      <c r="A150" s="51" t="s">
        <v>1741</v>
      </c>
      <c r="B150" s="179"/>
      <c r="C150" s="184"/>
      <c r="D150" s="184"/>
      <c r="E150" s="127"/>
      <c r="F150" s="184"/>
      <c r="G150" s="68"/>
    </row>
    <row r="151" spans="1:7" x14ac:dyDescent="0.25">
      <c r="A151" s="51" t="s">
        <v>1742</v>
      </c>
      <c r="B151" s="179"/>
      <c r="C151" s="184"/>
      <c r="D151" s="184"/>
      <c r="E151" s="127"/>
      <c r="F151" s="184"/>
      <c r="G151" s="68"/>
    </row>
    <row r="152" spans="1:7" x14ac:dyDescent="0.25">
      <c r="A152" s="51" t="s">
        <v>1743</v>
      </c>
      <c r="B152" s="179"/>
      <c r="C152" s="184"/>
      <c r="D152" s="184"/>
      <c r="E152" s="127"/>
      <c r="F152" s="184"/>
      <c r="G152" s="68"/>
    </row>
    <row r="153" spans="1:7" x14ac:dyDescent="0.25">
      <c r="A153" s="51" t="s">
        <v>1744</v>
      </c>
      <c r="B153" s="179"/>
      <c r="C153" s="184"/>
      <c r="D153" s="184"/>
      <c r="E153" s="127"/>
      <c r="F153" s="184"/>
      <c r="G153" s="68"/>
    </row>
    <row r="154" spans="1:7" x14ac:dyDescent="0.25">
      <c r="A154" s="51" t="s">
        <v>1745</v>
      </c>
      <c r="B154" s="179"/>
      <c r="C154" s="184"/>
      <c r="D154" s="184"/>
      <c r="E154" s="127"/>
      <c r="F154" s="184"/>
      <c r="G154" s="68"/>
    </row>
    <row r="155" spans="1:7" x14ac:dyDescent="0.25">
      <c r="A155" s="51" t="s">
        <v>1746</v>
      </c>
      <c r="B155" s="179"/>
      <c r="C155" s="184"/>
      <c r="D155" s="184"/>
      <c r="E155" s="127"/>
      <c r="F155" s="184"/>
      <c r="G155" s="68"/>
    </row>
    <row r="156" spans="1:7" x14ac:dyDescent="0.25">
      <c r="A156" s="51" t="s">
        <v>1747</v>
      </c>
      <c r="B156" s="179"/>
      <c r="C156" s="184"/>
      <c r="D156" s="184"/>
      <c r="E156" s="127"/>
      <c r="F156" s="184"/>
      <c r="G156" s="68"/>
    </row>
    <row r="157" spans="1:7" x14ac:dyDescent="0.25">
      <c r="A157" s="51" t="s">
        <v>1748</v>
      </c>
      <c r="B157" s="179"/>
      <c r="C157" s="184"/>
      <c r="D157" s="184"/>
      <c r="E157" s="127"/>
      <c r="F157" s="184"/>
      <c r="G157" s="68"/>
    </row>
    <row r="158" spans="1:7" x14ac:dyDescent="0.25">
      <c r="A158" s="51" t="s">
        <v>1749</v>
      </c>
      <c r="B158" s="179"/>
      <c r="C158" s="184"/>
      <c r="D158" s="184"/>
      <c r="E158" s="127"/>
      <c r="F158" s="184"/>
      <c r="G158" s="68"/>
    </row>
    <row r="159" spans="1:7" x14ac:dyDescent="0.25">
      <c r="A159" s="51" t="s">
        <v>1750</v>
      </c>
      <c r="B159" s="179"/>
      <c r="C159" s="184"/>
      <c r="D159" s="184"/>
      <c r="E159" s="127"/>
      <c r="F159" s="184"/>
      <c r="G159" s="68"/>
    </row>
    <row r="160" spans="1:7" x14ac:dyDescent="0.25">
      <c r="A160" s="51" t="s">
        <v>1751</v>
      </c>
      <c r="B160" s="179"/>
      <c r="C160" s="184"/>
      <c r="D160" s="184"/>
      <c r="E160" s="127"/>
      <c r="F160" s="184"/>
      <c r="G160" s="68"/>
    </row>
    <row r="161" spans="1:7" x14ac:dyDescent="0.25">
      <c r="A161" s="51" t="s">
        <v>1752</v>
      </c>
      <c r="B161" s="179"/>
      <c r="C161" s="184"/>
      <c r="D161" s="184"/>
      <c r="E161" s="127"/>
      <c r="F161" s="184"/>
      <c r="G161" s="68"/>
    </row>
    <row r="162" spans="1:7" x14ac:dyDescent="0.25">
      <c r="A162" s="51" t="s">
        <v>1753</v>
      </c>
      <c r="B162" s="179"/>
      <c r="C162" s="184"/>
      <c r="D162" s="184"/>
      <c r="E162" s="127"/>
      <c r="F162" s="184"/>
      <c r="G162" s="68"/>
    </row>
    <row r="163" spans="1:7" x14ac:dyDescent="0.25">
      <c r="A163" s="51" t="s">
        <v>1754</v>
      </c>
      <c r="B163" s="179"/>
      <c r="C163" s="184"/>
      <c r="D163" s="184"/>
      <c r="E163" s="127"/>
      <c r="F163" s="184"/>
      <c r="G163" s="68"/>
    </row>
    <row r="164" spans="1:7" x14ac:dyDescent="0.25">
      <c r="A164" s="51" t="s">
        <v>1755</v>
      </c>
      <c r="B164" s="179"/>
      <c r="C164" s="184"/>
      <c r="D164" s="184"/>
      <c r="E164" s="127"/>
      <c r="F164" s="184"/>
      <c r="G164" s="68"/>
    </row>
    <row r="165" spans="1:7" x14ac:dyDescent="0.25">
      <c r="A165" s="51" t="s">
        <v>1756</v>
      </c>
      <c r="B165" s="179"/>
      <c r="C165" s="184"/>
      <c r="D165" s="184"/>
      <c r="E165" s="127"/>
      <c r="F165" s="184"/>
      <c r="G165" s="68"/>
    </row>
    <row r="166" spans="1:7" x14ac:dyDescent="0.25">
      <c r="A166" s="51" t="s">
        <v>1757</v>
      </c>
      <c r="B166" s="179"/>
      <c r="C166" s="184"/>
      <c r="D166" s="184"/>
      <c r="E166" s="127"/>
      <c r="F166" s="184"/>
      <c r="G166" s="68"/>
    </row>
    <row r="167" spans="1:7" x14ac:dyDescent="0.25">
      <c r="A167" s="51" t="s">
        <v>1758</v>
      </c>
      <c r="B167" s="179"/>
      <c r="C167" s="184"/>
      <c r="D167" s="184"/>
      <c r="E167" s="127"/>
      <c r="F167" s="184"/>
      <c r="G167" s="68"/>
    </row>
    <row r="168" spans="1:7" x14ac:dyDescent="0.25">
      <c r="A168" s="51" t="s">
        <v>1759</v>
      </c>
      <c r="B168" s="179"/>
      <c r="C168" s="184"/>
      <c r="D168" s="184"/>
      <c r="E168" s="127"/>
      <c r="F168" s="184"/>
      <c r="G168" s="68"/>
    </row>
    <row r="169" spans="1:7" x14ac:dyDescent="0.25">
      <c r="A169" s="51" t="s">
        <v>1760</v>
      </c>
      <c r="B169" s="179"/>
      <c r="C169" s="184"/>
      <c r="D169" s="184"/>
      <c r="E169" s="127"/>
      <c r="F169" s="184"/>
      <c r="G169" s="68"/>
    </row>
    <row r="170" spans="1:7" x14ac:dyDescent="0.25">
      <c r="A170" s="70"/>
      <c r="B170" s="70" t="s">
        <v>603</v>
      </c>
      <c r="C170" s="70" t="s">
        <v>479</v>
      </c>
      <c r="D170" s="70" t="s">
        <v>480</v>
      </c>
      <c r="E170" s="70"/>
      <c r="F170" s="70" t="s">
        <v>447</v>
      </c>
      <c r="G170" s="70"/>
    </row>
    <row r="171" spans="1:7" x14ac:dyDescent="0.25">
      <c r="A171" s="51" t="s">
        <v>1761</v>
      </c>
      <c r="B171" s="51" t="s">
        <v>605</v>
      </c>
      <c r="C171" s="184">
        <v>1</v>
      </c>
      <c r="D171" s="184">
        <v>1</v>
      </c>
      <c r="E171" s="128"/>
      <c r="F171" s="184">
        <v>1</v>
      </c>
      <c r="G171" s="68"/>
    </row>
    <row r="172" spans="1:7" x14ac:dyDescent="0.25">
      <c r="A172" s="51" t="s">
        <v>1762</v>
      </c>
      <c r="B172" s="51" t="s">
        <v>607</v>
      </c>
      <c r="C172" s="184">
        <f>C174+C175+C176+C177</f>
        <v>0</v>
      </c>
      <c r="D172" s="184">
        <f>D174+D175+D176+D177</f>
        <v>0</v>
      </c>
      <c r="E172" s="128"/>
      <c r="F172" s="184">
        <f>F174+F175+F176+F177</f>
        <v>0</v>
      </c>
      <c r="G172" s="68"/>
    </row>
    <row r="173" spans="1:7" x14ac:dyDescent="0.25">
      <c r="A173" s="51" t="s">
        <v>1763</v>
      </c>
      <c r="B173" s="51" t="s">
        <v>136</v>
      </c>
      <c r="C173" s="184">
        <v>0</v>
      </c>
      <c r="D173" s="184">
        <v>0</v>
      </c>
      <c r="E173" s="128"/>
      <c r="F173" s="184">
        <v>0</v>
      </c>
      <c r="G173" s="68"/>
    </row>
    <row r="174" spans="1:7" x14ac:dyDescent="0.25">
      <c r="A174" s="51" t="s">
        <v>1764</v>
      </c>
      <c r="B174" s="164" t="s">
        <v>3105</v>
      </c>
      <c r="C174" s="184">
        <v>0</v>
      </c>
      <c r="D174" s="184">
        <v>0</v>
      </c>
      <c r="E174" s="128"/>
      <c r="F174" s="184">
        <v>0</v>
      </c>
      <c r="G174" s="68"/>
    </row>
    <row r="175" spans="1:7" x14ac:dyDescent="0.25">
      <c r="A175" s="51" t="s">
        <v>1765</v>
      </c>
      <c r="B175" s="164" t="s">
        <v>3106</v>
      </c>
      <c r="C175" s="184">
        <v>0</v>
      </c>
      <c r="D175" s="184">
        <v>0</v>
      </c>
      <c r="E175" s="128"/>
      <c r="F175" s="184">
        <v>0</v>
      </c>
      <c r="G175" s="68"/>
    </row>
    <row r="176" spans="1:7" x14ac:dyDescent="0.25">
      <c r="A176" s="51" t="s">
        <v>1766</v>
      </c>
      <c r="B176" s="164" t="s">
        <v>3107</v>
      </c>
      <c r="C176" s="184">
        <v>0</v>
      </c>
      <c r="D176" s="184">
        <v>0</v>
      </c>
      <c r="E176" s="128"/>
      <c r="F176" s="184">
        <v>0</v>
      </c>
      <c r="G176" s="68"/>
    </row>
    <row r="177" spans="1:7" x14ac:dyDescent="0.25">
      <c r="A177" s="51" t="s">
        <v>1767</v>
      </c>
      <c r="B177" s="164" t="s">
        <v>3108</v>
      </c>
      <c r="C177" s="184">
        <v>0</v>
      </c>
      <c r="D177" s="184">
        <v>0</v>
      </c>
      <c r="E177" s="128"/>
      <c r="F177" s="184">
        <v>0</v>
      </c>
      <c r="G177" s="68"/>
    </row>
    <row r="178" spans="1:7" x14ac:dyDescent="0.25">
      <c r="A178" s="51" t="s">
        <v>1768</v>
      </c>
      <c r="B178" s="164"/>
      <c r="C178" s="184"/>
      <c r="D178" s="184"/>
      <c r="E178" s="128"/>
      <c r="F178" s="184"/>
      <c r="G178" s="68"/>
    </row>
    <row r="179" spans="1:7" x14ac:dyDescent="0.25">
      <c r="A179" s="51" t="s">
        <v>1769</v>
      </c>
      <c r="B179" s="164"/>
      <c r="C179" s="184"/>
      <c r="D179" s="184"/>
      <c r="E179" s="128"/>
      <c r="F179" s="184"/>
      <c r="G179" s="68"/>
    </row>
    <row r="180" spans="1:7" x14ac:dyDescent="0.25">
      <c r="A180" s="70"/>
      <c r="B180" s="70" t="s">
        <v>615</v>
      </c>
      <c r="C180" s="70" t="s">
        <v>479</v>
      </c>
      <c r="D180" s="70" t="s">
        <v>480</v>
      </c>
      <c r="E180" s="70"/>
      <c r="F180" s="70" t="s">
        <v>447</v>
      </c>
      <c r="G180" s="70"/>
    </row>
    <row r="181" spans="1:7" x14ac:dyDescent="0.25">
      <c r="A181" s="51" t="s">
        <v>1770</v>
      </c>
      <c r="B181" s="51" t="s">
        <v>617</v>
      </c>
      <c r="C181" s="184">
        <v>0</v>
      </c>
      <c r="D181" s="184">
        <v>0</v>
      </c>
      <c r="E181" s="128"/>
      <c r="F181" s="184">
        <v>0</v>
      </c>
      <c r="G181" s="68"/>
    </row>
    <row r="182" spans="1:7" x14ac:dyDescent="0.25">
      <c r="A182" s="51" t="s">
        <v>1771</v>
      </c>
      <c r="B182" s="51" t="s">
        <v>619</v>
      </c>
      <c r="C182" s="184">
        <v>1</v>
      </c>
      <c r="D182" s="184">
        <v>1</v>
      </c>
      <c r="E182" s="128"/>
      <c r="F182" s="184">
        <v>1</v>
      </c>
      <c r="G182" s="68"/>
    </row>
    <row r="183" spans="1:7" x14ac:dyDescent="0.25">
      <c r="A183" s="51" t="s">
        <v>1772</v>
      </c>
      <c r="B183" s="51" t="s">
        <v>136</v>
      </c>
      <c r="C183" s="184">
        <v>0</v>
      </c>
      <c r="D183" s="184">
        <v>0</v>
      </c>
      <c r="E183" s="128"/>
      <c r="F183" s="184">
        <v>0</v>
      </c>
      <c r="G183" s="68"/>
    </row>
    <row r="184" spans="1:7" x14ac:dyDescent="0.25">
      <c r="A184" s="51" t="s">
        <v>1773</v>
      </c>
      <c r="B184" s="164"/>
      <c r="C184" s="164"/>
      <c r="D184" s="164"/>
      <c r="E184" s="49"/>
      <c r="F184" s="164"/>
      <c r="G184" s="68"/>
    </row>
    <row r="185" spans="1:7" x14ac:dyDescent="0.25">
      <c r="A185" s="51" t="s">
        <v>1774</v>
      </c>
      <c r="B185" s="164"/>
      <c r="C185" s="164"/>
      <c r="D185" s="164"/>
      <c r="E185" s="49"/>
      <c r="F185" s="164"/>
      <c r="G185" s="68"/>
    </row>
    <row r="186" spans="1:7" x14ac:dyDescent="0.25">
      <c r="A186" s="51" t="s">
        <v>1775</v>
      </c>
      <c r="B186" s="164"/>
      <c r="C186" s="164"/>
      <c r="D186" s="164"/>
      <c r="E186" s="49"/>
      <c r="F186" s="164"/>
      <c r="G186" s="68"/>
    </row>
    <row r="187" spans="1:7" x14ac:dyDescent="0.25">
      <c r="A187" s="51" t="s">
        <v>1776</v>
      </c>
      <c r="B187" s="164"/>
      <c r="C187" s="164"/>
      <c r="D187" s="164"/>
      <c r="E187" s="49"/>
      <c r="F187" s="164"/>
      <c r="G187" s="68"/>
    </row>
    <row r="188" spans="1:7" x14ac:dyDescent="0.25">
      <c r="A188" s="51" t="s">
        <v>1777</v>
      </c>
      <c r="B188" s="164"/>
      <c r="C188" s="164"/>
      <c r="D188" s="164"/>
      <c r="E188" s="49"/>
      <c r="F188" s="164"/>
      <c r="G188" s="68"/>
    </row>
    <row r="189" spans="1:7" x14ac:dyDescent="0.25">
      <c r="A189" s="51" t="s">
        <v>1778</v>
      </c>
      <c r="B189" s="164"/>
      <c r="C189" s="164"/>
      <c r="D189" s="164"/>
      <c r="E189" s="49"/>
      <c r="F189" s="164"/>
      <c r="G189" s="68"/>
    </row>
    <row r="190" spans="1:7" x14ac:dyDescent="0.25">
      <c r="A190" s="70"/>
      <c r="B190" s="70" t="s">
        <v>627</v>
      </c>
      <c r="C190" s="70" t="s">
        <v>479</v>
      </c>
      <c r="D190" s="70" t="s">
        <v>480</v>
      </c>
      <c r="E190" s="70"/>
      <c r="F190" s="70" t="s">
        <v>447</v>
      </c>
      <c r="G190" s="70"/>
    </row>
    <row r="191" spans="1:7" x14ac:dyDescent="0.25">
      <c r="A191" s="51" t="s">
        <v>1779</v>
      </c>
      <c r="B191" s="47" t="s">
        <v>629</v>
      </c>
      <c r="C191" s="184">
        <v>0</v>
      </c>
      <c r="D191" s="184">
        <v>0</v>
      </c>
      <c r="E191" s="128"/>
      <c r="F191" s="184">
        <v>0</v>
      </c>
      <c r="G191" s="68"/>
    </row>
    <row r="192" spans="1:7" x14ac:dyDescent="0.25">
      <c r="A192" s="51" t="s">
        <v>1780</v>
      </c>
      <c r="B192" s="47" t="s">
        <v>3015</v>
      </c>
      <c r="C192" s="184">
        <v>0</v>
      </c>
      <c r="D192" s="184">
        <v>0</v>
      </c>
      <c r="E192" s="128"/>
      <c r="F192" s="184">
        <v>0</v>
      </c>
      <c r="G192" s="68"/>
    </row>
    <row r="193" spans="1:7" x14ac:dyDescent="0.25">
      <c r="A193" s="51" t="s">
        <v>1781</v>
      </c>
      <c r="B193" s="47" t="s">
        <v>3016</v>
      </c>
      <c r="C193" s="184">
        <v>0</v>
      </c>
      <c r="D193" s="184">
        <v>3.6729853424182753E-3</v>
      </c>
      <c r="E193" s="127"/>
      <c r="F193" s="184">
        <v>1.9350422075319123E-3</v>
      </c>
      <c r="G193" s="68"/>
    </row>
    <row r="194" spans="1:7" x14ac:dyDescent="0.25">
      <c r="A194" s="51" t="s">
        <v>1782</v>
      </c>
      <c r="B194" s="47" t="s">
        <v>3017</v>
      </c>
      <c r="C194" s="184">
        <v>7.1309214398718082E-2</v>
      </c>
      <c r="D194" s="184">
        <v>0.29481846080764734</v>
      </c>
      <c r="E194" s="127"/>
      <c r="F194" s="184">
        <v>0.18906079390547778</v>
      </c>
      <c r="G194" s="68"/>
    </row>
    <row r="195" spans="1:7" x14ac:dyDescent="0.25">
      <c r="A195" s="51" t="s">
        <v>1783</v>
      </c>
      <c r="B195" s="47" t="s">
        <v>3018</v>
      </c>
      <c r="C195" s="184">
        <v>0.92869078560128182</v>
      </c>
      <c r="D195" s="184">
        <v>0.70150855384993438</v>
      </c>
      <c r="E195" s="127"/>
      <c r="F195" s="184">
        <v>0.80900416388699026</v>
      </c>
      <c r="G195" s="68"/>
    </row>
    <row r="196" spans="1:7" x14ac:dyDescent="0.25">
      <c r="A196" s="51" t="s">
        <v>2268</v>
      </c>
      <c r="B196" s="182"/>
      <c r="C196" s="184"/>
      <c r="D196" s="184"/>
      <c r="E196" s="127"/>
      <c r="F196" s="184"/>
      <c r="G196" s="68"/>
    </row>
    <row r="197" spans="1:7" x14ac:dyDescent="0.25">
      <c r="A197" s="51" t="s">
        <v>2269</v>
      </c>
      <c r="B197" s="182"/>
      <c r="C197" s="184"/>
      <c r="D197" s="184"/>
      <c r="E197" s="127"/>
      <c r="F197" s="184"/>
      <c r="G197" s="68"/>
    </row>
    <row r="198" spans="1:7" x14ac:dyDescent="0.25">
      <c r="A198" s="51" t="s">
        <v>2270</v>
      </c>
      <c r="B198" s="197"/>
      <c r="C198" s="184"/>
      <c r="D198" s="184"/>
      <c r="E198" s="127"/>
      <c r="F198" s="184"/>
      <c r="G198" s="68"/>
    </row>
    <row r="199" spans="1:7" x14ac:dyDescent="0.25">
      <c r="A199" s="51" t="s">
        <v>2271</v>
      </c>
      <c r="B199" s="197"/>
      <c r="C199" s="184"/>
      <c r="D199" s="184"/>
      <c r="E199" s="127"/>
      <c r="F199" s="184"/>
      <c r="G199" s="68"/>
    </row>
    <row r="200" spans="1:7" x14ac:dyDescent="0.25">
      <c r="A200" s="70"/>
      <c r="B200" s="70" t="s">
        <v>638</v>
      </c>
      <c r="C200" s="70" t="s">
        <v>479</v>
      </c>
      <c r="D200" s="70" t="s">
        <v>480</v>
      </c>
      <c r="E200" s="70"/>
      <c r="F200" s="70" t="s">
        <v>447</v>
      </c>
      <c r="G200" s="70"/>
    </row>
    <row r="201" spans="1:7" x14ac:dyDescent="0.25">
      <c r="A201" s="51" t="s">
        <v>1784</v>
      </c>
      <c r="B201" s="51" t="s">
        <v>640</v>
      </c>
      <c r="C201" s="184">
        <v>0</v>
      </c>
      <c r="D201" s="184">
        <v>0</v>
      </c>
      <c r="E201" s="128"/>
      <c r="F201" s="184">
        <v>0</v>
      </c>
      <c r="G201" s="68"/>
    </row>
    <row r="202" spans="1:7" x14ac:dyDescent="0.25">
      <c r="A202" s="51" t="s">
        <v>2272</v>
      </c>
      <c r="B202" s="198" t="s">
        <v>3039</v>
      </c>
      <c r="C202" s="184"/>
      <c r="D202" s="184"/>
      <c r="E202" s="128"/>
      <c r="F202" s="184"/>
      <c r="G202" s="68"/>
    </row>
    <row r="203" spans="1:7" x14ac:dyDescent="0.25">
      <c r="A203" s="51" t="s">
        <v>2273</v>
      </c>
      <c r="B203" s="198"/>
      <c r="C203" s="184"/>
      <c r="D203" s="184"/>
      <c r="E203" s="128"/>
      <c r="F203" s="184"/>
      <c r="G203" s="68"/>
    </row>
    <row r="204" spans="1:7" x14ac:dyDescent="0.25">
      <c r="A204" s="51" t="s">
        <v>2274</v>
      </c>
      <c r="B204" s="198"/>
      <c r="C204" s="184"/>
      <c r="D204" s="184"/>
      <c r="E204" s="128"/>
      <c r="F204" s="184"/>
      <c r="G204" s="68"/>
    </row>
    <row r="205" spans="1:7" x14ac:dyDescent="0.25">
      <c r="A205" s="51" t="s">
        <v>2275</v>
      </c>
      <c r="B205" s="198"/>
      <c r="C205" s="184"/>
      <c r="D205" s="184"/>
      <c r="E205" s="128"/>
      <c r="F205" s="184"/>
      <c r="G205" s="68"/>
    </row>
    <row r="206" spans="1:7" x14ac:dyDescent="0.25">
      <c r="A206" s="51" t="s">
        <v>2276</v>
      </c>
      <c r="B206" s="179"/>
      <c r="C206" s="179"/>
      <c r="D206" s="179"/>
      <c r="E206" s="68"/>
      <c r="F206" s="179"/>
      <c r="G206" s="68"/>
    </row>
    <row r="207" spans="1:7" x14ac:dyDescent="0.25">
      <c r="A207" s="51" t="s">
        <v>2277</v>
      </c>
      <c r="B207" s="179"/>
      <c r="C207" s="179"/>
      <c r="D207" s="179"/>
      <c r="E207" s="68"/>
      <c r="F207" s="179"/>
      <c r="G207" s="68"/>
    </row>
    <row r="208" spans="1:7" x14ac:dyDescent="0.25">
      <c r="A208" s="51" t="s">
        <v>2278</v>
      </c>
      <c r="B208" s="179"/>
      <c r="C208" s="179"/>
      <c r="D208" s="179"/>
      <c r="E208" s="68"/>
      <c r="F208" s="179"/>
      <c r="G208" s="68"/>
    </row>
    <row r="209" spans="1:7" ht="18.75" x14ac:dyDescent="0.25">
      <c r="A209" s="123"/>
      <c r="B209" s="151" t="s">
        <v>3003</v>
      </c>
      <c r="C209" s="150"/>
      <c r="D209" s="150"/>
      <c r="E209" s="150"/>
      <c r="F209" s="150"/>
      <c r="G209" s="150"/>
    </row>
    <row r="210" spans="1:7" x14ac:dyDescent="0.25">
      <c r="A210" s="70"/>
      <c r="B210" s="70" t="s">
        <v>644</v>
      </c>
      <c r="C210" s="70" t="s">
        <v>645</v>
      </c>
      <c r="D210" s="70" t="s">
        <v>646</v>
      </c>
      <c r="E210" s="70"/>
      <c r="F210" s="70" t="s">
        <v>479</v>
      </c>
      <c r="G210" s="70" t="s">
        <v>647</v>
      </c>
    </row>
    <row r="211" spans="1:7" x14ac:dyDescent="0.25">
      <c r="A211" s="51" t="s">
        <v>1785</v>
      </c>
      <c r="B211" s="68" t="s">
        <v>649</v>
      </c>
      <c r="C211" s="167">
        <f>(C238/D238)*1000</f>
        <v>4367.538269384615</v>
      </c>
      <c r="D211" s="51"/>
      <c r="E211" s="65"/>
      <c r="F211" s="83"/>
      <c r="G211" s="83"/>
    </row>
    <row r="212" spans="1:7" x14ac:dyDescent="0.25">
      <c r="A212" s="65"/>
      <c r="B212" s="94"/>
      <c r="C212" s="65"/>
      <c r="D212" s="65"/>
      <c r="E212" s="65"/>
      <c r="F212" s="83"/>
      <c r="G212" s="83"/>
    </row>
    <row r="213" spans="1:7" x14ac:dyDescent="0.25">
      <c r="A213" s="51"/>
      <c r="B213" s="68" t="s">
        <v>650</v>
      </c>
      <c r="C213" s="65"/>
      <c r="D213" s="65"/>
      <c r="E213" s="65"/>
      <c r="F213" s="83"/>
      <c r="G213" s="83"/>
    </row>
    <row r="214" spans="1:7" x14ac:dyDescent="0.25">
      <c r="A214" s="51" t="s">
        <v>1786</v>
      </c>
      <c r="B214" s="179" t="s">
        <v>3109</v>
      </c>
      <c r="C214" s="167">
        <v>29.95494966</v>
      </c>
      <c r="D214" s="185">
        <v>36</v>
      </c>
      <c r="E214" s="65"/>
      <c r="F214" s="139">
        <f>IF($C$238=0,"",IF(C214="[for completion]","",IF(C214="","",C214/$C$238)))</f>
        <v>5.2758024195807267E-2</v>
      </c>
      <c r="G214" s="139">
        <f>IF($D$238=0,"",IF(D214="[for completion]","",IF(D214="","",D214/$D$238)))</f>
        <v>0.27692307692307694</v>
      </c>
    </row>
    <row r="215" spans="1:7" x14ac:dyDescent="0.25">
      <c r="A215" s="51" t="s">
        <v>1787</v>
      </c>
      <c r="B215" s="179" t="s">
        <v>3110</v>
      </c>
      <c r="C215" s="167">
        <v>223.81058540999999</v>
      </c>
      <c r="D215" s="185">
        <v>67</v>
      </c>
      <c r="E215" s="65"/>
      <c r="F215" s="139">
        <f t="shared" ref="F215:F237" si="1">IF($C$238=0,"",IF(C215="[for completion]","",IF(C215="","",C215/$C$238)))</f>
        <v>0.39418541557777959</v>
      </c>
      <c r="G215" s="139">
        <f t="shared" ref="G215:G237" si="2">IF($D$238=0,"",IF(D215="[for completion]","",IF(D215="","",D215/$D$238)))</f>
        <v>0.51538461538461533</v>
      </c>
    </row>
    <row r="216" spans="1:7" x14ac:dyDescent="0.25">
      <c r="A216" s="51" t="s">
        <v>1788</v>
      </c>
      <c r="B216" s="179" t="s">
        <v>3111</v>
      </c>
      <c r="C216" s="167">
        <v>215.82181303999999</v>
      </c>
      <c r="D216" s="185">
        <v>26</v>
      </c>
      <c r="E216" s="65"/>
      <c r="F216" s="139">
        <f t="shared" si="1"/>
        <v>0.38011522514931551</v>
      </c>
      <c r="G216" s="139">
        <f t="shared" si="2"/>
        <v>0.2</v>
      </c>
    </row>
    <row r="217" spans="1:7" x14ac:dyDescent="0.25">
      <c r="A217" s="51" t="s">
        <v>1789</v>
      </c>
      <c r="B217" s="179" t="s">
        <v>3112</v>
      </c>
      <c r="C217" s="167">
        <v>0</v>
      </c>
      <c r="D217" s="185">
        <v>0</v>
      </c>
      <c r="E217" s="65"/>
      <c r="F217" s="139">
        <f t="shared" si="1"/>
        <v>0</v>
      </c>
      <c r="G217" s="139">
        <f t="shared" si="2"/>
        <v>0</v>
      </c>
    </row>
    <row r="218" spans="1:7" x14ac:dyDescent="0.25">
      <c r="A218" s="51" t="s">
        <v>1790</v>
      </c>
      <c r="B218" s="179" t="s">
        <v>3112</v>
      </c>
      <c r="C218" s="167">
        <v>98.192626910000001</v>
      </c>
      <c r="D218" s="185">
        <v>1</v>
      </c>
      <c r="E218" s="65"/>
      <c r="F218" s="139">
        <f t="shared" si="1"/>
        <v>0.17294133507709775</v>
      </c>
      <c r="G218" s="139">
        <f t="shared" si="2"/>
        <v>7.6923076923076927E-3</v>
      </c>
    </row>
    <row r="219" spans="1:7" x14ac:dyDescent="0.25">
      <c r="A219" s="51" t="s">
        <v>1791</v>
      </c>
      <c r="B219" s="179" t="s">
        <v>3114</v>
      </c>
      <c r="C219" s="167">
        <v>0</v>
      </c>
      <c r="D219" s="185">
        <v>0</v>
      </c>
      <c r="E219" s="65"/>
      <c r="F219" s="139">
        <f t="shared" si="1"/>
        <v>0</v>
      </c>
      <c r="G219" s="139">
        <f t="shared" si="2"/>
        <v>0</v>
      </c>
    </row>
    <row r="220" spans="1:7" x14ac:dyDescent="0.25">
      <c r="A220" s="51" t="s">
        <v>1792</v>
      </c>
      <c r="B220" s="179"/>
      <c r="C220" s="167"/>
      <c r="D220" s="185"/>
      <c r="E220" s="65"/>
      <c r="F220" s="139" t="str">
        <f t="shared" si="1"/>
        <v/>
      </c>
      <c r="G220" s="139" t="str">
        <f t="shared" si="2"/>
        <v/>
      </c>
    </row>
    <row r="221" spans="1:7" x14ac:dyDescent="0.25">
      <c r="A221" s="51" t="s">
        <v>1793</v>
      </c>
      <c r="B221" s="179"/>
      <c r="C221" s="167"/>
      <c r="D221" s="185"/>
      <c r="E221" s="65"/>
      <c r="F221" s="139" t="str">
        <f t="shared" si="1"/>
        <v/>
      </c>
      <c r="G221" s="139" t="str">
        <f t="shared" si="2"/>
        <v/>
      </c>
    </row>
    <row r="222" spans="1:7" x14ac:dyDescent="0.25">
      <c r="A222" s="51" t="s">
        <v>1794</v>
      </c>
      <c r="B222" s="179"/>
      <c r="C222" s="167"/>
      <c r="D222" s="185"/>
      <c r="E222" s="65"/>
      <c r="F222" s="139" t="str">
        <f t="shared" si="1"/>
        <v/>
      </c>
      <c r="G222" s="139" t="str">
        <f t="shared" si="2"/>
        <v/>
      </c>
    </row>
    <row r="223" spans="1:7" x14ac:dyDescent="0.25">
      <c r="A223" s="51" t="s">
        <v>1795</v>
      </c>
      <c r="B223" s="179"/>
      <c r="C223" s="167"/>
      <c r="D223" s="185"/>
      <c r="E223" s="68"/>
      <c r="F223" s="139" t="str">
        <f t="shared" si="1"/>
        <v/>
      </c>
      <c r="G223" s="139" t="str">
        <f t="shared" si="2"/>
        <v/>
      </c>
    </row>
    <row r="224" spans="1:7" x14ac:dyDescent="0.25">
      <c r="A224" s="51" t="s">
        <v>1796</v>
      </c>
      <c r="B224" s="179"/>
      <c r="C224" s="167"/>
      <c r="D224" s="185"/>
      <c r="E224" s="68"/>
      <c r="F224" s="139" t="str">
        <f t="shared" si="1"/>
        <v/>
      </c>
      <c r="G224" s="139" t="str">
        <f t="shared" si="2"/>
        <v/>
      </c>
    </row>
    <row r="225" spans="1:7" x14ac:dyDescent="0.25">
      <c r="A225" s="51" t="s">
        <v>1797</v>
      </c>
      <c r="B225" s="179"/>
      <c r="C225" s="167"/>
      <c r="D225" s="185"/>
      <c r="E225" s="68"/>
      <c r="F225" s="139" t="str">
        <f t="shared" si="1"/>
        <v/>
      </c>
      <c r="G225" s="139" t="str">
        <f t="shared" si="2"/>
        <v/>
      </c>
    </row>
    <row r="226" spans="1:7" x14ac:dyDescent="0.25">
      <c r="A226" s="51" t="s">
        <v>1798</v>
      </c>
      <c r="B226" s="179"/>
      <c r="C226" s="167"/>
      <c r="D226" s="185"/>
      <c r="E226" s="68"/>
      <c r="F226" s="139" t="str">
        <f t="shared" si="1"/>
        <v/>
      </c>
      <c r="G226" s="139" t="str">
        <f t="shared" si="2"/>
        <v/>
      </c>
    </row>
    <row r="227" spans="1:7" x14ac:dyDescent="0.25">
      <c r="A227" s="51" t="s">
        <v>1799</v>
      </c>
      <c r="B227" s="179"/>
      <c r="C227" s="167"/>
      <c r="D227" s="185"/>
      <c r="E227" s="68"/>
      <c r="F227" s="139" t="str">
        <f t="shared" si="1"/>
        <v/>
      </c>
      <c r="G227" s="139" t="str">
        <f t="shared" si="2"/>
        <v/>
      </c>
    </row>
    <row r="228" spans="1:7" x14ac:dyDescent="0.25">
      <c r="A228" s="51" t="s">
        <v>1800</v>
      </c>
      <c r="B228" s="179"/>
      <c r="C228" s="167"/>
      <c r="D228" s="185"/>
      <c r="E228" s="68"/>
      <c r="F228" s="139" t="str">
        <f t="shared" si="1"/>
        <v/>
      </c>
      <c r="G228" s="139" t="str">
        <f t="shared" si="2"/>
        <v/>
      </c>
    </row>
    <row r="229" spans="1:7" x14ac:dyDescent="0.25">
      <c r="A229" s="51" t="s">
        <v>1801</v>
      </c>
      <c r="B229" s="179"/>
      <c r="C229" s="167"/>
      <c r="D229" s="185"/>
      <c r="E229" s="51"/>
      <c r="F229" s="139" t="str">
        <f t="shared" si="1"/>
        <v/>
      </c>
      <c r="G229" s="139" t="str">
        <f t="shared" si="2"/>
        <v/>
      </c>
    </row>
    <row r="230" spans="1:7" x14ac:dyDescent="0.25">
      <c r="A230" s="51" t="s">
        <v>1802</v>
      </c>
      <c r="B230" s="179"/>
      <c r="C230" s="167"/>
      <c r="D230" s="185"/>
      <c r="E230" s="121"/>
      <c r="F230" s="139" t="str">
        <f t="shared" si="1"/>
        <v/>
      </c>
      <c r="G230" s="139" t="str">
        <f t="shared" si="2"/>
        <v/>
      </c>
    </row>
    <row r="231" spans="1:7" x14ac:dyDescent="0.25">
      <c r="A231" s="51" t="s">
        <v>1803</v>
      </c>
      <c r="B231" s="179"/>
      <c r="C231" s="167"/>
      <c r="D231" s="185"/>
      <c r="E231" s="121"/>
      <c r="F231" s="139" t="str">
        <f t="shared" si="1"/>
        <v/>
      </c>
      <c r="G231" s="139" t="str">
        <f t="shared" si="2"/>
        <v/>
      </c>
    </row>
    <row r="232" spans="1:7" x14ac:dyDescent="0.25">
      <c r="A232" s="51" t="s">
        <v>1804</v>
      </c>
      <c r="B232" s="179"/>
      <c r="C232" s="167"/>
      <c r="D232" s="185"/>
      <c r="E232" s="121"/>
      <c r="F232" s="139" t="str">
        <f t="shared" si="1"/>
        <v/>
      </c>
      <c r="G232" s="139" t="str">
        <f t="shared" si="2"/>
        <v/>
      </c>
    </row>
    <row r="233" spans="1:7" x14ac:dyDescent="0.25">
      <c r="A233" s="51" t="s">
        <v>1805</v>
      </c>
      <c r="B233" s="179"/>
      <c r="C233" s="167"/>
      <c r="D233" s="185"/>
      <c r="E233" s="121"/>
      <c r="F233" s="139" t="str">
        <f t="shared" si="1"/>
        <v/>
      </c>
      <c r="G233" s="139" t="str">
        <f t="shared" si="2"/>
        <v/>
      </c>
    </row>
    <row r="234" spans="1:7" x14ac:dyDescent="0.25">
      <c r="A234" s="51" t="s">
        <v>1806</v>
      </c>
      <c r="B234" s="179"/>
      <c r="C234" s="167"/>
      <c r="D234" s="185"/>
      <c r="E234" s="121"/>
      <c r="F234" s="139" t="str">
        <f t="shared" si="1"/>
        <v/>
      </c>
      <c r="G234" s="139" t="str">
        <f t="shared" si="2"/>
        <v/>
      </c>
    </row>
    <row r="235" spans="1:7" x14ac:dyDescent="0.25">
      <c r="A235" s="51" t="s">
        <v>1807</v>
      </c>
      <c r="B235" s="179"/>
      <c r="C235" s="167"/>
      <c r="D235" s="185"/>
      <c r="E235" s="121"/>
      <c r="F235" s="139" t="str">
        <f t="shared" si="1"/>
        <v/>
      </c>
      <c r="G235" s="139" t="str">
        <f t="shared" si="2"/>
        <v/>
      </c>
    </row>
    <row r="236" spans="1:7" x14ac:dyDescent="0.25">
      <c r="A236" s="51" t="s">
        <v>1808</v>
      </c>
      <c r="B236" s="179"/>
      <c r="C236" s="167"/>
      <c r="D236" s="185"/>
      <c r="E236" s="121"/>
      <c r="F236" s="139" t="str">
        <f t="shared" si="1"/>
        <v/>
      </c>
      <c r="G236" s="139" t="str">
        <f t="shared" si="2"/>
        <v/>
      </c>
    </row>
    <row r="237" spans="1:7" x14ac:dyDescent="0.25">
      <c r="A237" s="51" t="s">
        <v>1809</v>
      </c>
      <c r="B237" s="179"/>
      <c r="C237" s="167"/>
      <c r="D237" s="185"/>
      <c r="E237" s="121"/>
      <c r="F237" s="139" t="str">
        <f t="shared" si="1"/>
        <v/>
      </c>
      <c r="G237" s="139" t="str">
        <f t="shared" si="2"/>
        <v/>
      </c>
    </row>
    <row r="238" spans="1:7" x14ac:dyDescent="0.25">
      <c r="A238" s="51" t="s">
        <v>1810</v>
      </c>
      <c r="B238" s="78" t="s">
        <v>138</v>
      </c>
      <c r="C238" s="134">
        <f>SUM(C214:C237)</f>
        <v>567.77997501999994</v>
      </c>
      <c r="D238" s="76">
        <f>SUM(D214:D237)</f>
        <v>130</v>
      </c>
      <c r="E238" s="121"/>
      <c r="F238" s="148">
        <f>SUM(F214:F237)</f>
        <v>1</v>
      </c>
      <c r="G238" s="148">
        <f>SUM(G214:G237)</f>
        <v>1</v>
      </c>
    </row>
    <row r="239" spans="1:7" x14ac:dyDescent="0.25">
      <c r="A239" s="70"/>
      <c r="B239" s="70" t="s">
        <v>676</v>
      </c>
      <c r="C239" s="70" t="s">
        <v>645</v>
      </c>
      <c r="D239" s="70" t="s">
        <v>646</v>
      </c>
      <c r="E239" s="70"/>
      <c r="F239" s="70" t="s">
        <v>479</v>
      </c>
      <c r="G239" s="70" t="s">
        <v>647</v>
      </c>
    </row>
    <row r="240" spans="1:7" x14ac:dyDescent="0.25">
      <c r="A240" s="51" t="s">
        <v>1811</v>
      </c>
      <c r="B240" s="51" t="s">
        <v>678</v>
      </c>
      <c r="C240" s="184" t="s">
        <v>1196</v>
      </c>
      <c r="D240" s="51"/>
      <c r="E240" s="51"/>
      <c r="F240" s="147"/>
      <c r="G240" s="147"/>
    </row>
    <row r="241" spans="1:7" x14ac:dyDescent="0.25">
      <c r="A241" s="51"/>
      <c r="B241" s="51"/>
      <c r="C241" s="51"/>
      <c r="D241" s="51"/>
      <c r="E241" s="51"/>
      <c r="F241" s="147"/>
      <c r="G241" s="147"/>
    </row>
    <row r="242" spans="1:7" x14ac:dyDescent="0.25">
      <c r="A242" s="51"/>
      <c r="B242" s="68" t="s">
        <v>679</v>
      </c>
      <c r="C242" s="51"/>
      <c r="D242" s="51"/>
      <c r="E242" s="51"/>
      <c r="F242" s="147"/>
      <c r="G242" s="147"/>
    </row>
    <row r="243" spans="1:7" x14ac:dyDescent="0.25">
      <c r="A243" s="51" t="s">
        <v>1812</v>
      </c>
      <c r="B243" s="51" t="s">
        <v>681</v>
      </c>
      <c r="C243" s="167" t="s">
        <v>1196</v>
      </c>
      <c r="D243" s="185" t="s">
        <v>1196</v>
      </c>
      <c r="E243" s="51"/>
      <c r="F243" s="139" t="str">
        <f>IF($C$251=0,"",IF(C243="[for completion]","",IF(C243="","",C243/$C$251)))</f>
        <v/>
      </c>
      <c r="G243" s="139" t="str">
        <f>IF($D$251=0,"",IF(D243="[for completion]","",IF(D243="","",D243/$D$251)))</f>
        <v/>
      </c>
    </row>
    <row r="244" spans="1:7" x14ac:dyDescent="0.25">
      <c r="A244" s="51" t="s">
        <v>1813</v>
      </c>
      <c r="B244" s="51" t="s">
        <v>683</v>
      </c>
      <c r="C244" s="167" t="s">
        <v>1196</v>
      </c>
      <c r="D244" s="185" t="s">
        <v>1196</v>
      </c>
      <c r="E244" s="51"/>
      <c r="F244" s="139" t="str">
        <f t="shared" ref="F244:F250" si="3">IF($C$251=0,"",IF(C244="[for completion]","",IF(C244="","",C244/$C$251)))</f>
        <v/>
      </c>
      <c r="G244" s="139" t="str">
        <f t="shared" ref="G244:G250" si="4">IF($D$251=0,"",IF(D244="[for completion]","",IF(D244="","",D244/$D$251)))</f>
        <v/>
      </c>
    </row>
    <row r="245" spans="1:7" x14ac:dyDescent="0.25">
      <c r="A245" s="51" t="s">
        <v>1814</v>
      </c>
      <c r="B245" s="51" t="s">
        <v>685</v>
      </c>
      <c r="C245" s="167" t="s">
        <v>1196</v>
      </c>
      <c r="D245" s="185" t="s">
        <v>1196</v>
      </c>
      <c r="E245" s="51"/>
      <c r="F245" s="139" t="str">
        <f t="shared" si="3"/>
        <v/>
      </c>
      <c r="G245" s="139" t="str">
        <f t="shared" si="4"/>
        <v/>
      </c>
    </row>
    <row r="246" spans="1:7" x14ac:dyDescent="0.25">
      <c r="A246" s="51" t="s">
        <v>1815</v>
      </c>
      <c r="B246" s="51" t="s">
        <v>687</v>
      </c>
      <c r="C246" s="167" t="s">
        <v>1196</v>
      </c>
      <c r="D246" s="185" t="s">
        <v>1196</v>
      </c>
      <c r="E246" s="51"/>
      <c r="F246" s="139" t="str">
        <f t="shared" si="3"/>
        <v/>
      </c>
      <c r="G246" s="139" t="str">
        <f t="shared" si="4"/>
        <v/>
      </c>
    </row>
    <row r="247" spans="1:7" x14ac:dyDescent="0.25">
      <c r="A247" s="51" t="s">
        <v>1816</v>
      </c>
      <c r="B247" s="51" t="s">
        <v>689</v>
      </c>
      <c r="C247" s="167" t="s">
        <v>1196</v>
      </c>
      <c r="D247" s="185" t="s">
        <v>1196</v>
      </c>
      <c r="E247" s="51"/>
      <c r="F247" s="139" t="str">
        <f>IF($C$251=0,"",IF(C247="[for completion]","",IF(C247="","",C247/$C$251)))</f>
        <v/>
      </c>
      <c r="G247" s="139" t="str">
        <f t="shared" si="4"/>
        <v/>
      </c>
    </row>
    <row r="248" spans="1:7" x14ac:dyDescent="0.25">
      <c r="A248" s="51" t="s">
        <v>1817</v>
      </c>
      <c r="B248" s="51" t="s">
        <v>691</v>
      </c>
      <c r="C248" s="167" t="s">
        <v>1196</v>
      </c>
      <c r="D248" s="185" t="s">
        <v>1196</v>
      </c>
      <c r="E248" s="51"/>
      <c r="F248" s="139" t="str">
        <f t="shared" si="3"/>
        <v/>
      </c>
      <c r="G248" s="139" t="str">
        <f t="shared" si="4"/>
        <v/>
      </c>
    </row>
    <row r="249" spans="1:7" x14ac:dyDescent="0.25">
      <c r="A249" s="51" t="s">
        <v>1818</v>
      </c>
      <c r="B249" s="51" t="s">
        <v>693</v>
      </c>
      <c r="C249" s="167" t="s">
        <v>1196</v>
      </c>
      <c r="D249" s="185" t="s">
        <v>1196</v>
      </c>
      <c r="E249" s="51"/>
      <c r="F249" s="139" t="str">
        <f t="shared" si="3"/>
        <v/>
      </c>
      <c r="G249" s="139" t="str">
        <f t="shared" si="4"/>
        <v/>
      </c>
    </row>
    <row r="250" spans="1:7" x14ac:dyDescent="0.25">
      <c r="A250" s="51" t="s">
        <v>1819</v>
      </c>
      <c r="B250" s="51" t="s">
        <v>695</v>
      </c>
      <c r="C250" s="167" t="s">
        <v>1196</v>
      </c>
      <c r="D250" s="185" t="s">
        <v>1196</v>
      </c>
      <c r="E250" s="51"/>
      <c r="F250" s="139" t="str">
        <f t="shared" si="3"/>
        <v/>
      </c>
      <c r="G250" s="139" t="str">
        <f t="shared" si="4"/>
        <v/>
      </c>
    </row>
    <row r="251" spans="1:7" x14ac:dyDescent="0.25">
      <c r="A251" s="51" t="s">
        <v>1820</v>
      </c>
      <c r="B251" s="78" t="s">
        <v>138</v>
      </c>
      <c r="C251" s="132">
        <f>SUM(C243:C250)</f>
        <v>0</v>
      </c>
      <c r="D251" s="133">
        <f>SUM(D243:D250)</f>
        <v>0</v>
      </c>
      <c r="E251" s="51"/>
      <c r="F251" s="148">
        <f>SUM(F240:F250)</f>
        <v>0</v>
      </c>
      <c r="G251" s="148">
        <f>SUM(G240:G250)</f>
        <v>0</v>
      </c>
    </row>
    <row r="252" spans="1:7" x14ac:dyDescent="0.25">
      <c r="A252" s="51" t="s">
        <v>1821</v>
      </c>
      <c r="B252" s="80" t="s">
        <v>698</v>
      </c>
      <c r="C252" s="167"/>
      <c r="D252" s="185"/>
      <c r="E252" s="51"/>
      <c r="F252" s="139" t="s">
        <v>1624</v>
      </c>
      <c r="G252" s="139" t="s">
        <v>1624</v>
      </c>
    </row>
    <row r="253" spans="1:7" x14ac:dyDescent="0.25">
      <c r="A253" s="51" t="s">
        <v>1822</v>
      </c>
      <c r="B253" s="80" t="s">
        <v>700</v>
      </c>
      <c r="C253" s="167"/>
      <c r="D253" s="185"/>
      <c r="E253" s="51"/>
      <c r="F253" s="139" t="s">
        <v>1624</v>
      </c>
      <c r="G253" s="139" t="s">
        <v>1624</v>
      </c>
    </row>
    <row r="254" spans="1:7" x14ac:dyDescent="0.25">
      <c r="A254" s="51" t="s">
        <v>1823</v>
      </c>
      <c r="B254" s="80" t="s">
        <v>702</v>
      </c>
      <c r="C254" s="167"/>
      <c r="D254" s="185"/>
      <c r="E254" s="51"/>
      <c r="F254" s="139" t="s">
        <v>1624</v>
      </c>
      <c r="G254" s="139" t="s">
        <v>1624</v>
      </c>
    </row>
    <row r="255" spans="1:7" x14ac:dyDescent="0.25">
      <c r="A255" s="51" t="s">
        <v>1824</v>
      </c>
      <c r="B255" s="80" t="s">
        <v>704</v>
      </c>
      <c r="C255" s="167"/>
      <c r="D255" s="185"/>
      <c r="E255" s="51"/>
      <c r="F255" s="139" t="s">
        <v>1624</v>
      </c>
      <c r="G255" s="139" t="s">
        <v>1624</v>
      </c>
    </row>
    <row r="256" spans="1:7" x14ac:dyDescent="0.25">
      <c r="A256" s="51" t="s">
        <v>1825</v>
      </c>
      <c r="B256" s="80" t="s">
        <v>706</v>
      </c>
      <c r="C256" s="167"/>
      <c r="D256" s="185"/>
      <c r="E256" s="51"/>
      <c r="F256" s="139" t="s">
        <v>1624</v>
      </c>
      <c r="G256" s="139" t="s">
        <v>1624</v>
      </c>
    </row>
    <row r="257" spans="1:7" x14ac:dyDescent="0.25">
      <c r="A257" s="51" t="s">
        <v>1826</v>
      </c>
      <c r="B257" s="80" t="s">
        <v>708</v>
      </c>
      <c r="C257" s="167"/>
      <c r="D257" s="185"/>
      <c r="E257" s="51"/>
      <c r="F257" s="139" t="s">
        <v>1624</v>
      </c>
      <c r="G257" s="139" t="s">
        <v>1624</v>
      </c>
    </row>
    <row r="258" spans="1:7" x14ac:dyDescent="0.25">
      <c r="A258" s="51" t="s">
        <v>1827</v>
      </c>
      <c r="B258" s="80"/>
      <c r="C258" s="51"/>
      <c r="D258" s="51"/>
      <c r="E258" s="51"/>
      <c r="F258" s="139"/>
      <c r="G258" s="139"/>
    </row>
    <row r="259" spans="1:7" x14ac:dyDescent="0.25">
      <c r="A259" s="51" t="s">
        <v>1828</v>
      </c>
      <c r="B259" s="80"/>
      <c r="C259" s="51"/>
      <c r="D259" s="51"/>
      <c r="E259" s="51"/>
      <c r="F259" s="139"/>
      <c r="G259" s="139"/>
    </row>
    <row r="260" spans="1:7" x14ac:dyDescent="0.25">
      <c r="A260" s="51" t="s">
        <v>1829</v>
      </c>
      <c r="B260" s="80"/>
      <c r="C260" s="51"/>
      <c r="D260" s="51"/>
      <c r="E260" s="51"/>
      <c r="F260" s="139"/>
      <c r="G260" s="139"/>
    </row>
    <row r="261" spans="1:7" x14ac:dyDescent="0.25">
      <c r="A261" s="70"/>
      <c r="B261" s="70" t="s">
        <v>712</v>
      </c>
      <c r="C261" s="70" t="s">
        <v>645</v>
      </c>
      <c r="D261" s="70" t="s">
        <v>646</v>
      </c>
      <c r="E261" s="70"/>
      <c r="F261" s="70" t="s">
        <v>479</v>
      </c>
      <c r="G261" s="70" t="s">
        <v>647</v>
      </c>
    </row>
    <row r="262" spans="1:7" x14ac:dyDescent="0.25">
      <c r="A262" s="51" t="s">
        <v>1830</v>
      </c>
      <c r="B262" s="51" t="s">
        <v>678</v>
      </c>
      <c r="C262" s="184">
        <v>0.72152400811238349</v>
      </c>
      <c r="D262" s="51"/>
      <c r="E262" s="51"/>
      <c r="F262" s="147"/>
      <c r="G262" s="147"/>
    </row>
    <row r="263" spans="1:7" x14ac:dyDescent="0.25">
      <c r="A263" s="51"/>
      <c r="B263" s="51"/>
      <c r="C263" s="51"/>
      <c r="D263" s="51"/>
      <c r="E263" s="51"/>
      <c r="F263" s="147"/>
      <c r="G263" s="147"/>
    </row>
    <row r="264" spans="1:7" x14ac:dyDescent="0.25">
      <c r="A264" s="51"/>
      <c r="B264" s="68" t="s">
        <v>679</v>
      </c>
      <c r="C264" s="51"/>
      <c r="D264" s="51"/>
      <c r="E264" s="51"/>
      <c r="F264" s="147"/>
      <c r="G264" s="147"/>
    </row>
    <row r="265" spans="1:7" x14ac:dyDescent="0.25">
      <c r="A265" s="51" t="s">
        <v>1831</v>
      </c>
      <c r="B265" s="51" t="s">
        <v>681</v>
      </c>
      <c r="C265" s="167">
        <v>38.298734469082305</v>
      </c>
      <c r="D265" s="185" t="s">
        <v>1196</v>
      </c>
      <c r="E265" s="51"/>
      <c r="F265" s="139">
        <f>IF($C$273=0,"",IF(C265="[for completion]","",IF(C265="","",C265/$C$273)))</f>
        <v>6.7453478731322347E-2</v>
      </c>
      <c r="G265" s="139" t="str">
        <f>IF($D$273=0,"",IF(D265="[for completion]","",IF(D265="","",D265/$D$273)))</f>
        <v/>
      </c>
    </row>
    <row r="266" spans="1:7" x14ac:dyDescent="0.25">
      <c r="A266" s="51" t="s">
        <v>1832</v>
      </c>
      <c r="B266" s="51" t="s">
        <v>683</v>
      </c>
      <c r="C266" s="167">
        <v>49.88971214571211</v>
      </c>
      <c r="D266" s="185" t="s">
        <v>1196</v>
      </c>
      <c r="E266" s="51"/>
      <c r="F266" s="139">
        <f t="shared" ref="F266:F272" si="5">IF($C$273=0,"",IF(C266="[for completion]","",IF(C266="","",C266/$C$273)))</f>
        <v>8.7868037515685088E-2</v>
      </c>
      <c r="G266" s="139" t="str">
        <f t="shared" ref="G266:G272" si="6">IF($D$273=0,"",IF(D266="[for completion]","",IF(D266="","",D266/$D$273)))</f>
        <v/>
      </c>
    </row>
    <row r="267" spans="1:7" x14ac:dyDescent="0.25">
      <c r="A267" s="51" t="s">
        <v>1833</v>
      </c>
      <c r="B267" s="51" t="s">
        <v>685</v>
      </c>
      <c r="C267" s="167">
        <v>127.78164287188866</v>
      </c>
      <c r="D267" s="185" t="s">
        <v>1196</v>
      </c>
      <c r="E267" s="51"/>
      <c r="F267" s="139">
        <f t="shared" si="5"/>
        <v>0.22505486014611129</v>
      </c>
      <c r="G267" s="139" t="str">
        <f t="shared" si="6"/>
        <v/>
      </c>
    </row>
    <row r="268" spans="1:7" x14ac:dyDescent="0.25">
      <c r="A268" s="51" t="s">
        <v>1834</v>
      </c>
      <c r="B268" s="51" t="s">
        <v>687</v>
      </c>
      <c r="C268" s="167">
        <v>224.79362179660777</v>
      </c>
      <c r="D268" s="185" t="s">
        <v>1196</v>
      </c>
      <c r="E268" s="51"/>
      <c r="F268" s="139">
        <f t="shared" si="5"/>
        <v>0.39591678411816023</v>
      </c>
      <c r="G268" s="139" t="str">
        <f t="shared" si="6"/>
        <v/>
      </c>
    </row>
    <row r="269" spans="1:7" x14ac:dyDescent="0.25">
      <c r="A269" s="51" t="s">
        <v>1835</v>
      </c>
      <c r="B269" s="51" t="s">
        <v>689</v>
      </c>
      <c r="C269" s="167">
        <v>116.56790948073676</v>
      </c>
      <c r="D269" s="185" t="s">
        <v>1196</v>
      </c>
      <c r="E269" s="51"/>
      <c r="F269" s="139">
        <f t="shared" si="5"/>
        <v>0.20530472121111817</v>
      </c>
      <c r="G269" s="139" t="str">
        <f t="shared" si="6"/>
        <v/>
      </c>
    </row>
    <row r="270" spans="1:7" x14ac:dyDescent="0.25">
      <c r="A270" s="51" t="s">
        <v>1836</v>
      </c>
      <c r="B270" s="51" t="s">
        <v>691</v>
      </c>
      <c r="C270" s="167">
        <v>8.0455600594237939</v>
      </c>
      <c r="D270" s="185" t="s">
        <v>1196</v>
      </c>
      <c r="E270" s="51"/>
      <c r="F270" s="139">
        <f t="shared" si="5"/>
        <v>1.4170207498319026E-2</v>
      </c>
      <c r="G270" s="139" t="str">
        <f t="shared" si="6"/>
        <v/>
      </c>
    </row>
    <row r="271" spans="1:7" x14ac:dyDescent="0.25">
      <c r="A271" s="51" t="s">
        <v>1837</v>
      </c>
      <c r="B271" s="51" t="s">
        <v>693</v>
      </c>
      <c r="C271" s="167">
        <v>2.2461996695803426</v>
      </c>
      <c r="D271" s="185" t="s">
        <v>1196</v>
      </c>
      <c r="E271" s="51"/>
      <c r="F271" s="139">
        <f t="shared" si="5"/>
        <v>3.956109352925348E-3</v>
      </c>
      <c r="G271" s="139" t="str">
        <f t="shared" si="6"/>
        <v/>
      </c>
    </row>
    <row r="272" spans="1:7" x14ac:dyDescent="0.25">
      <c r="A272" s="51" t="s">
        <v>1838</v>
      </c>
      <c r="B272" s="51" t="s">
        <v>695</v>
      </c>
      <c r="C272" s="167">
        <v>0.15659452696828244</v>
      </c>
      <c r="D272" s="185" t="s">
        <v>1196</v>
      </c>
      <c r="E272" s="51"/>
      <c r="F272" s="139">
        <f t="shared" si="5"/>
        <v>2.7580142635845234E-4</v>
      </c>
      <c r="G272" s="139" t="str">
        <f t="shared" si="6"/>
        <v/>
      </c>
    </row>
    <row r="273" spans="1:7" x14ac:dyDescent="0.25">
      <c r="A273" s="51" t="s">
        <v>1839</v>
      </c>
      <c r="B273" s="78" t="s">
        <v>138</v>
      </c>
      <c r="C273" s="132">
        <f>SUM(C265:C272)</f>
        <v>567.77997502000005</v>
      </c>
      <c r="D273" s="133">
        <f>SUM(D265:D272)</f>
        <v>0</v>
      </c>
      <c r="E273" s="51"/>
      <c r="F273" s="148">
        <f>SUM(F265:F272)</f>
        <v>0.99999999999999989</v>
      </c>
      <c r="G273" s="148">
        <f>SUM(G265:G272)</f>
        <v>0</v>
      </c>
    </row>
    <row r="274" spans="1:7" x14ac:dyDescent="0.25">
      <c r="A274" s="51" t="s">
        <v>1840</v>
      </c>
      <c r="B274" s="80" t="s">
        <v>698</v>
      </c>
      <c r="C274" s="167"/>
      <c r="D274" s="185"/>
      <c r="E274" s="51"/>
      <c r="F274" s="139" t="s">
        <v>1624</v>
      </c>
      <c r="G274" s="139" t="s">
        <v>1624</v>
      </c>
    </row>
    <row r="275" spans="1:7" x14ac:dyDescent="0.25">
      <c r="A275" s="51" t="s">
        <v>1841</v>
      </c>
      <c r="B275" s="80" t="s">
        <v>700</v>
      </c>
      <c r="C275" s="167"/>
      <c r="D275" s="185"/>
      <c r="E275" s="51"/>
      <c r="F275" s="139" t="s">
        <v>1624</v>
      </c>
      <c r="G275" s="139" t="s">
        <v>1624</v>
      </c>
    </row>
    <row r="276" spans="1:7" x14ac:dyDescent="0.25">
      <c r="A276" s="51" t="s">
        <v>1842</v>
      </c>
      <c r="B276" s="80" t="s">
        <v>702</v>
      </c>
      <c r="C276" s="167"/>
      <c r="D276" s="185"/>
      <c r="E276" s="51"/>
      <c r="F276" s="139" t="s">
        <v>1624</v>
      </c>
      <c r="G276" s="139" t="s">
        <v>1624</v>
      </c>
    </row>
    <row r="277" spans="1:7" x14ac:dyDescent="0.25">
      <c r="A277" s="51" t="s">
        <v>1843</v>
      </c>
      <c r="B277" s="80" t="s">
        <v>704</v>
      </c>
      <c r="C277" s="167"/>
      <c r="D277" s="185"/>
      <c r="E277" s="51"/>
      <c r="F277" s="139" t="s">
        <v>1624</v>
      </c>
      <c r="G277" s="139" t="s">
        <v>1624</v>
      </c>
    </row>
    <row r="278" spans="1:7" x14ac:dyDescent="0.25">
      <c r="A278" s="51" t="s">
        <v>1844</v>
      </c>
      <c r="B278" s="80" t="s">
        <v>706</v>
      </c>
      <c r="C278" s="167"/>
      <c r="D278" s="185"/>
      <c r="E278" s="51"/>
      <c r="F278" s="139" t="s">
        <v>1624</v>
      </c>
      <c r="G278" s="139" t="s">
        <v>1624</v>
      </c>
    </row>
    <row r="279" spans="1:7" x14ac:dyDescent="0.25">
      <c r="A279" s="51" t="s">
        <v>1845</v>
      </c>
      <c r="B279" s="80" t="s">
        <v>708</v>
      </c>
      <c r="C279" s="167"/>
      <c r="D279" s="185"/>
      <c r="E279" s="51"/>
      <c r="F279" s="139" t="s">
        <v>1624</v>
      </c>
      <c r="G279" s="139" t="s">
        <v>1624</v>
      </c>
    </row>
    <row r="280" spans="1:7" x14ac:dyDescent="0.25">
      <c r="A280" s="51" t="s">
        <v>1846</v>
      </c>
      <c r="B280" s="80"/>
      <c r="C280" s="51"/>
      <c r="D280" s="51"/>
      <c r="E280" s="51"/>
      <c r="F280" s="77"/>
      <c r="G280" s="77"/>
    </row>
    <row r="281" spans="1:7" x14ac:dyDescent="0.25">
      <c r="A281" s="51" t="s">
        <v>1847</v>
      </c>
      <c r="B281" s="80"/>
      <c r="C281" s="51"/>
      <c r="D281" s="51"/>
      <c r="E281" s="51"/>
      <c r="F281" s="77"/>
      <c r="G281" s="77"/>
    </row>
    <row r="282" spans="1:7" x14ac:dyDescent="0.25">
      <c r="A282" s="51" t="s">
        <v>1848</v>
      </c>
      <c r="B282" s="80"/>
      <c r="C282" s="51"/>
      <c r="D282" s="51"/>
      <c r="E282" s="51"/>
      <c r="F282" s="77"/>
      <c r="G282" s="77"/>
    </row>
    <row r="283" spans="1:7" x14ac:dyDescent="0.25">
      <c r="A283" s="70"/>
      <c r="B283" s="70" t="s">
        <v>732</v>
      </c>
      <c r="C283" s="70" t="s">
        <v>479</v>
      </c>
      <c r="D283" s="70"/>
      <c r="E283" s="70"/>
      <c r="F283" s="70"/>
      <c r="G283" s="70"/>
    </row>
    <row r="284" spans="1:7" x14ac:dyDescent="0.25">
      <c r="A284" s="51" t="s">
        <v>1849</v>
      </c>
      <c r="B284" s="51" t="s">
        <v>734</v>
      </c>
      <c r="C284" s="184">
        <v>7.2363599999370753E-3</v>
      </c>
      <c r="D284" s="51"/>
      <c r="E284" s="121"/>
      <c r="F284" s="121"/>
      <c r="G284" s="121"/>
    </row>
    <row r="285" spans="1:7" x14ac:dyDescent="0.25">
      <c r="A285" s="51" t="s">
        <v>1850</v>
      </c>
      <c r="B285" s="51" t="s">
        <v>736</v>
      </c>
      <c r="C285" s="184">
        <v>0</v>
      </c>
      <c r="D285" s="51"/>
      <c r="E285" s="121"/>
      <c r="F285" s="121"/>
      <c r="G285" s="49"/>
    </row>
    <row r="286" spans="1:7" x14ac:dyDescent="0.25">
      <c r="A286" s="51" t="s">
        <v>1851</v>
      </c>
      <c r="B286" s="51" t="s">
        <v>738</v>
      </c>
      <c r="C286" s="184">
        <v>0</v>
      </c>
      <c r="D286" s="51"/>
      <c r="E286" s="121"/>
      <c r="F286" s="121"/>
      <c r="G286" s="49"/>
    </row>
    <row r="287" spans="1:7" x14ac:dyDescent="0.25">
      <c r="A287" s="51" t="s">
        <v>1852</v>
      </c>
      <c r="B287" s="51" t="s">
        <v>2183</v>
      </c>
      <c r="C287" s="184">
        <v>5.4919843604737222E-2</v>
      </c>
      <c r="D287" s="51"/>
      <c r="E287" s="121"/>
      <c r="F287" s="121"/>
      <c r="G287" s="49"/>
    </row>
    <row r="288" spans="1:7" x14ac:dyDescent="0.25">
      <c r="A288" s="51" t="s">
        <v>1853</v>
      </c>
      <c r="B288" s="68" t="s">
        <v>1371</v>
      </c>
      <c r="C288" s="184">
        <v>0</v>
      </c>
      <c r="D288" s="65"/>
      <c r="E288" s="65"/>
      <c r="F288" s="83"/>
      <c r="G288" s="83"/>
    </row>
    <row r="289" spans="1:7" x14ac:dyDescent="0.25">
      <c r="A289" s="51" t="s">
        <v>2184</v>
      </c>
      <c r="B289" s="51" t="s">
        <v>136</v>
      </c>
      <c r="C289" s="184">
        <f>SUM(C290:C294)</f>
        <v>0.93784379639532567</v>
      </c>
      <c r="D289" s="51"/>
      <c r="E289" s="121"/>
      <c r="F289" s="121"/>
      <c r="G289" s="49"/>
    </row>
    <row r="290" spans="1:7" x14ac:dyDescent="0.25">
      <c r="A290" s="51" t="s">
        <v>1854</v>
      </c>
      <c r="B290" s="80" t="s">
        <v>742</v>
      </c>
      <c r="C290" s="186">
        <v>0.42942261292574041</v>
      </c>
      <c r="D290" s="51"/>
      <c r="E290" s="121"/>
      <c r="F290" s="121"/>
      <c r="G290" s="49"/>
    </row>
    <row r="291" spans="1:7" x14ac:dyDescent="0.25">
      <c r="A291" s="51" t="s">
        <v>1855</v>
      </c>
      <c r="B291" s="80" t="s">
        <v>744</v>
      </c>
      <c r="C291" s="184">
        <v>0</v>
      </c>
      <c r="D291" s="51"/>
      <c r="E291" s="121"/>
      <c r="F291" s="121"/>
      <c r="G291" s="49"/>
    </row>
    <row r="292" spans="1:7" x14ac:dyDescent="0.25">
      <c r="A292" s="51" t="s">
        <v>1856</v>
      </c>
      <c r="B292" s="80" t="s">
        <v>746</v>
      </c>
      <c r="C292" s="184">
        <v>0</v>
      </c>
      <c r="D292" s="51"/>
      <c r="E292" s="121"/>
      <c r="F292" s="121"/>
      <c r="G292" s="49"/>
    </row>
    <row r="293" spans="1:7" x14ac:dyDescent="0.25">
      <c r="A293" s="51" t="s">
        <v>1857</v>
      </c>
      <c r="B293" s="80" t="s">
        <v>748</v>
      </c>
      <c r="C293" s="184">
        <v>0</v>
      </c>
      <c r="D293" s="51"/>
      <c r="E293" s="121"/>
      <c r="F293" s="121"/>
      <c r="G293" s="49"/>
    </row>
    <row r="294" spans="1:7" x14ac:dyDescent="0.25">
      <c r="A294" s="51" t="s">
        <v>1858</v>
      </c>
      <c r="B294" s="181" t="s">
        <v>3115</v>
      </c>
      <c r="C294" s="184">
        <v>0.50842118346958531</v>
      </c>
      <c r="D294" s="51"/>
      <c r="E294" s="121"/>
      <c r="F294" s="121"/>
      <c r="G294" s="49"/>
    </row>
    <row r="295" spans="1:7" x14ac:dyDescent="0.25">
      <c r="A295" s="51" t="s">
        <v>1859</v>
      </c>
      <c r="B295" s="181" t="s">
        <v>140</v>
      </c>
      <c r="C295" s="184"/>
      <c r="D295" s="51"/>
      <c r="E295" s="121"/>
      <c r="F295" s="121"/>
      <c r="G295" s="49"/>
    </row>
    <row r="296" spans="1:7" x14ac:dyDescent="0.25">
      <c r="A296" s="51" t="s">
        <v>1860</v>
      </c>
      <c r="B296" s="181" t="s">
        <v>140</v>
      </c>
      <c r="C296" s="184"/>
      <c r="D296" s="51"/>
      <c r="E296" s="121"/>
      <c r="F296" s="121"/>
      <c r="G296" s="49"/>
    </row>
    <row r="297" spans="1:7" x14ac:dyDescent="0.25">
      <c r="A297" s="51" t="s">
        <v>1861</v>
      </c>
      <c r="B297" s="181" t="s">
        <v>140</v>
      </c>
      <c r="C297" s="184"/>
      <c r="D297" s="51"/>
      <c r="E297" s="121"/>
      <c r="F297" s="121"/>
      <c r="G297" s="49"/>
    </row>
    <row r="298" spans="1:7" x14ac:dyDescent="0.25">
      <c r="A298" s="51" t="s">
        <v>1862</v>
      </c>
      <c r="B298" s="181" t="s">
        <v>140</v>
      </c>
      <c r="C298" s="184"/>
      <c r="D298" s="51"/>
      <c r="E298" s="121"/>
      <c r="F298" s="121"/>
      <c r="G298" s="49"/>
    </row>
    <row r="299" spans="1:7" x14ac:dyDescent="0.25">
      <c r="A299" s="51" t="s">
        <v>1863</v>
      </c>
      <c r="B299" s="181" t="s">
        <v>140</v>
      </c>
      <c r="C299" s="184"/>
      <c r="D299" s="51"/>
      <c r="E299" s="121"/>
      <c r="F299" s="121"/>
      <c r="G299" s="49"/>
    </row>
    <row r="300" spans="1:7" x14ac:dyDescent="0.25">
      <c r="A300" s="70"/>
      <c r="B300" s="70" t="s">
        <v>754</v>
      </c>
      <c r="C300" s="70" t="s">
        <v>479</v>
      </c>
      <c r="D300" s="70"/>
      <c r="E300" s="70"/>
      <c r="F300" s="70"/>
      <c r="G300" s="70"/>
    </row>
    <row r="301" spans="1:7" x14ac:dyDescent="0.25">
      <c r="A301" s="51" t="s">
        <v>1864</v>
      </c>
      <c r="B301" s="51" t="s">
        <v>1372</v>
      </c>
      <c r="C301" s="184">
        <v>1</v>
      </c>
      <c r="D301" s="51"/>
      <c r="E301" s="49"/>
      <c r="F301" s="49"/>
      <c r="G301" s="49"/>
    </row>
    <row r="302" spans="1:7" x14ac:dyDescent="0.25">
      <c r="A302" s="51" t="s">
        <v>1865</v>
      </c>
      <c r="B302" s="51" t="s">
        <v>756</v>
      </c>
      <c r="C302" s="184">
        <v>0</v>
      </c>
      <c r="D302" s="51"/>
      <c r="E302" s="49"/>
      <c r="F302" s="49"/>
      <c r="G302" s="49"/>
    </row>
    <row r="303" spans="1:7" x14ac:dyDescent="0.25">
      <c r="A303" s="51" t="s">
        <v>1866</v>
      </c>
      <c r="B303" s="51" t="s">
        <v>136</v>
      </c>
      <c r="C303" s="184">
        <v>0</v>
      </c>
      <c r="D303" s="51"/>
      <c r="E303" s="49"/>
      <c r="F303" s="49"/>
      <c r="G303" s="49"/>
    </row>
    <row r="304" spans="1:7" x14ac:dyDescent="0.25">
      <c r="A304" s="51" t="s">
        <v>1867</v>
      </c>
      <c r="B304" s="51"/>
      <c r="C304" s="127"/>
      <c r="D304" s="51"/>
      <c r="E304" s="49"/>
      <c r="F304" s="49"/>
      <c r="G304" s="49"/>
    </row>
    <row r="305" spans="1:7" x14ac:dyDescent="0.25">
      <c r="A305" s="51" t="s">
        <v>1868</v>
      </c>
      <c r="B305" s="51"/>
      <c r="C305" s="127"/>
      <c r="D305" s="51"/>
      <c r="E305" s="49"/>
      <c r="F305" s="49"/>
      <c r="G305" s="49"/>
    </row>
    <row r="306" spans="1:7" x14ac:dyDescent="0.25">
      <c r="A306" s="51" t="s">
        <v>1869</v>
      </c>
      <c r="B306" s="51"/>
      <c r="C306" s="127"/>
      <c r="D306" s="51"/>
      <c r="E306" s="49"/>
      <c r="F306" s="49"/>
      <c r="G306" s="49"/>
    </row>
    <row r="307" spans="1:7" x14ac:dyDescent="0.25">
      <c r="A307" s="70"/>
      <c r="B307" s="70" t="s">
        <v>2106</v>
      </c>
      <c r="C307" s="70" t="s">
        <v>107</v>
      </c>
      <c r="D307" s="70" t="s">
        <v>1611</v>
      </c>
      <c r="E307" s="70"/>
      <c r="F307" s="70" t="s">
        <v>479</v>
      </c>
      <c r="G307" s="70" t="s">
        <v>1870</v>
      </c>
    </row>
    <row r="308" spans="1:7" x14ac:dyDescent="0.25">
      <c r="A308" s="51" t="s">
        <v>1871</v>
      </c>
      <c r="B308" s="179" t="s">
        <v>3116</v>
      </c>
      <c r="C308" s="167">
        <v>229.26270958000001</v>
      </c>
      <c r="D308" s="185">
        <v>33</v>
      </c>
      <c r="E308" s="57"/>
      <c r="F308" s="139">
        <f>IF($C$326=0,"",IF(C308="[for completion]","",IF(C308="","",C308/$C$326)))</f>
        <v>0.40378794544827729</v>
      </c>
      <c r="G308" s="139">
        <f>IF($D$326=0,"",IF(D308="[for completion]","",IF(D308="","",D308/$D$326)))</f>
        <v>0.2578125</v>
      </c>
    </row>
    <row r="309" spans="1:7" x14ac:dyDescent="0.25">
      <c r="A309" s="51" t="s">
        <v>1872</v>
      </c>
      <c r="B309" s="179" t="s">
        <v>3117</v>
      </c>
      <c r="C309" s="167">
        <v>152.50825706000006</v>
      </c>
      <c r="D309" s="185">
        <v>34</v>
      </c>
      <c r="E309" s="57"/>
      <c r="F309" s="139">
        <f t="shared" ref="F309:F325" si="7">IF($C$326=0,"",IF(C309="[for completion]","",IF(C309="","",C309/$C$326)))</f>
        <v>0.26860450133808955</v>
      </c>
      <c r="G309" s="139">
        <f t="shared" ref="G309:G325" si="8">IF($D$326=0,"",IF(D309="[for completion]","",IF(D309="","",D309/$D$326)))</f>
        <v>0.265625</v>
      </c>
    </row>
    <row r="310" spans="1:7" x14ac:dyDescent="0.25">
      <c r="A310" s="51" t="s">
        <v>1873</v>
      </c>
      <c r="B310" s="179" t="s">
        <v>3118</v>
      </c>
      <c r="C310" s="167">
        <v>9.1373987400000001</v>
      </c>
      <c r="D310" s="185">
        <v>8</v>
      </c>
      <c r="E310" s="57"/>
      <c r="F310" s="139">
        <f t="shared" si="7"/>
        <v>1.6093203603522888E-2</v>
      </c>
      <c r="G310" s="139">
        <f t="shared" si="8"/>
        <v>6.25E-2</v>
      </c>
    </row>
    <row r="311" spans="1:7" x14ac:dyDescent="0.25">
      <c r="A311" s="51" t="s">
        <v>1874</v>
      </c>
      <c r="B311" s="179" t="s">
        <v>3065</v>
      </c>
      <c r="C311" s="167">
        <v>0.70292299000000003</v>
      </c>
      <c r="D311" s="185">
        <v>2</v>
      </c>
      <c r="E311" s="57"/>
      <c r="F311" s="139">
        <f t="shared" si="7"/>
        <v>1.2380200446048481E-3</v>
      </c>
      <c r="G311" s="139">
        <f t="shared" si="8"/>
        <v>1.5625E-2</v>
      </c>
    </row>
    <row r="312" spans="1:7" x14ac:dyDescent="0.25">
      <c r="A312" s="51" t="s">
        <v>1875</v>
      </c>
      <c r="B312" s="179" t="s">
        <v>3066</v>
      </c>
      <c r="C312" s="167">
        <v>9.1193710000000011E-2</v>
      </c>
      <c r="D312" s="185">
        <v>1</v>
      </c>
      <c r="E312" s="57"/>
      <c r="F312" s="139">
        <f t="shared" si="7"/>
        <v>1.6061452325222936E-4</v>
      </c>
      <c r="G312" s="139">
        <f t="shared" si="8"/>
        <v>7.8125E-3</v>
      </c>
    </row>
    <row r="313" spans="1:7" x14ac:dyDescent="0.25">
      <c r="A313" s="51" t="s">
        <v>1876</v>
      </c>
      <c r="B313" s="179" t="s">
        <v>3119</v>
      </c>
      <c r="C313" s="167">
        <v>0</v>
      </c>
      <c r="D313" s="185">
        <v>0</v>
      </c>
      <c r="E313" s="57"/>
      <c r="F313" s="139">
        <f t="shared" si="7"/>
        <v>0</v>
      </c>
      <c r="G313" s="139">
        <f t="shared" si="8"/>
        <v>0</v>
      </c>
    </row>
    <row r="314" spans="1:7" x14ac:dyDescent="0.25">
      <c r="A314" s="51" t="s">
        <v>1877</v>
      </c>
      <c r="B314" s="179" t="s">
        <v>3120</v>
      </c>
      <c r="C314" s="167">
        <v>0</v>
      </c>
      <c r="D314" s="185">
        <v>0</v>
      </c>
      <c r="E314" s="57"/>
      <c r="F314" s="139">
        <f>IF($C$326=0,"",IF(C314="[for completion]","",IF(C314="","",C314/$C$326)))</f>
        <v>0</v>
      </c>
      <c r="G314" s="139">
        <f t="shared" si="8"/>
        <v>0</v>
      </c>
    </row>
    <row r="315" spans="1:7" x14ac:dyDescent="0.25">
      <c r="A315" s="51" t="s">
        <v>1878</v>
      </c>
      <c r="B315" s="179" t="s">
        <v>3121</v>
      </c>
      <c r="C315" s="167">
        <v>42.033089069999996</v>
      </c>
      <c r="D315" s="185">
        <v>16</v>
      </c>
      <c r="E315" s="57"/>
      <c r="F315" s="139">
        <f t="shared" si="7"/>
        <v>7.4030594454338378E-2</v>
      </c>
      <c r="G315" s="139">
        <f t="shared" si="8"/>
        <v>0.125</v>
      </c>
    </row>
    <row r="316" spans="1:7" x14ac:dyDescent="0.25">
      <c r="A316" s="51" t="s">
        <v>1879</v>
      </c>
      <c r="B316" s="179" t="s">
        <v>3122</v>
      </c>
      <c r="C316" s="167">
        <v>124.60258637000001</v>
      </c>
      <c r="D316" s="185">
        <v>32</v>
      </c>
      <c r="E316" s="57"/>
      <c r="F316" s="139">
        <f t="shared" si="7"/>
        <v>0.2194557607735477</v>
      </c>
      <c r="G316" s="139">
        <f t="shared" si="8"/>
        <v>0.25</v>
      </c>
    </row>
    <row r="317" spans="1:7" x14ac:dyDescent="0.25">
      <c r="A317" s="51" t="s">
        <v>1880</v>
      </c>
      <c r="B317" s="179" t="s">
        <v>3123</v>
      </c>
      <c r="C317" s="167">
        <v>4.5048421699999999</v>
      </c>
      <c r="D317" s="185">
        <v>1</v>
      </c>
      <c r="E317" s="57"/>
      <c r="F317" s="139">
        <f t="shared" si="7"/>
        <v>7.9341335872955311E-3</v>
      </c>
      <c r="G317" s="139">
        <f>IF($D$326=0,"",IF(D317="[for completion]","",IF(D317="","",D317/$D$326)))</f>
        <v>7.8125E-3</v>
      </c>
    </row>
    <row r="318" spans="1:7" x14ac:dyDescent="0.25">
      <c r="A318" s="51" t="s">
        <v>1881</v>
      </c>
      <c r="B318" s="179" t="s">
        <v>3124</v>
      </c>
      <c r="C318" s="167">
        <v>0</v>
      </c>
      <c r="D318" s="185">
        <v>0</v>
      </c>
      <c r="E318" s="57"/>
      <c r="F318" s="139">
        <f t="shared" si="7"/>
        <v>0</v>
      </c>
      <c r="G318" s="139">
        <f t="shared" si="8"/>
        <v>0</v>
      </c>
    </row>
    <row r="319" spans="1:7" x14ac:dyDescent="0.25">
      <c r="A319" s="51" t="s">
        <v>1882</v>
      </c>
      <c r="B319" s="179" t="s">
        <v>3125</v>
      </c>
      <c r="C319" s="167">
        <v>0</v>
      </c>
      <c r="D319" s="185">
        <v>0</v>
      </c>
      <c r="E319" s="57"/>
      <c r="F319" s="139">
        <f t="shared" si="7"/>
        <v>0</v>
      </c>
      <c r="G319" s="139">
        <f t="shared" si="8"/>
        <v>0</v>
      </c>
    </row>
    <row r="320" spans="1:7" x14ac:dyDescent="0.25">
      <c r="A320" s="51" t="s">
        <v>1883</v>
      </c>
      <c r="B320" s="179" t="s">
        <v>3126</v>
      </c>
      <c r="C320" s="167">
        <v>0</v>
      </c>
      <c r="D320" s="185">
        <v>0</v>
      </c>
      <c r="E320" s="57"/>
      <c r="F320" s="139">
        <f t="shared" si="7"/>
        <v>0</v>
      </c>
      <c r="G320" s="139">
        <f t="shared" si="8"/>
        <v>0</v>
      </c>
    </row>
    <row r="321" spans="1:7" x14ac:dyDescent="0.25">
      <c r="A321" s="51" t="s">
        <v>1884</v>
      </c>
      <c r="B321" s="179" t="s">
        <v>3127</v>
      </c>
      <c r="C321" s="167">
        <v>0</v>
      </c>
      <c r="D321" s="185">
        <v>0</v>
      </c>
      <c r="E321" s="57"/>
      <c r="F321" s="139">
        <f t="shared" si="7"/>
        <v>0</v>
      </c>
      <c r="G321" s="139">
        <f t="shared" si="8"/>
        <v>0</v>
      </c>
    </row>
    <row r="322" spans="1:7" x14ac:dyDescent="0.25">
      <c r="A322" s="51" t="s">
        <v>1885</v>
      </c>
      <c r="B322" s="179"/>
      <c r="C322" s="167"/>
      <c r="D322" s="185"/>
      <c r="E322" s="57"/>
      <c r="F322" s="139" t="str">
        <f t="shared" si="7"/>
        <v/>
      </c>
      <c r="G322" s="139" t="str">
        <f t="shared" si="8"/>
        <v/>
      </c>
    </row>
    <row r="323" spans="1:7" x14ac:dyDescent="0.25">
      <c r="A323" s="51" t="s">
        <v>1886</v>
      </c>
      <c r="B323" s="179"/>
      <c r="C323" s="167"/>
      <c r="D323" s="185"/>
      <c r="E323" s="57"/>
      <c r="F323" s="139" t="str">
        <f t="shared" si="7"/>
        <v/>
      </c>
      <c r="G323" s="139" t="str">
        <f t="shared" si="8"/>
        <v/>
      </c>
    </row>
    <row r="324" spans="1:7" x14ac:dyDescent="0.25">
      <c r="A324" s="51" t="s">
        <v>1887</v>
      </c>
      <c r="B324" s="179"/>
      <c r="C324" s="167"/>
      <c r="D324" s="185"/>
      <c r="E324" s="57"/>
      <c r="F324" s="139" t="str">
        <f t="shared" si="7"/>
        <v/>
      </c>
      <c r="G324" s="139" t="str">
        <f t="shared" si="8"/>
        <v/>
      </c>
    </row>
    <row r="325" spans="1:7" x14ac:dyDescent="0.25">
      <c r="A325" s="51" t="s">
        <v>1888</v>
      </c>
      <c r="B325" s="68" t="s">
        <v>2004</v>
      </c>
      <c r="C325" s="167">
        <v>4.9369753300000001</v>
      </c>
      <c r="D325" s="185">
        <v>1</v>
      </c>
      <c r="E325" s="57"/>
      <c r="F325" s="139">
        <f t="shared" si="7"/>
        <v>8.6952262270716674E-3</v>
      </c>
      <c r="G325" s="139">
        <f t="shared" si="8"/>
        <v>7.8125E-3</v>
      </c>
    </row>
    <row r="326" spans="1:7" x14ac:dyDescent="0.25">
      <c r="A326" s="51" t="s">
        <v>1889</v>
      </c>
      <c r="B326" s="68" t="s">
        <v>138</v>
      </c>
      <c r="C326" s="132">
        <f>SUM(C308:C325)</f>
        <v>567.77997502000005</v>
      </c>
      <c r="D326" s="133">
        <f>SUM(D308:D325)</f>
        <v>128</v>
      </c>
      <c r="E326" s="57"/>
      <c r="F326" s="148">
        <f>SUM(F308:F325)</f>
        <v>1</v>
      </c>
      <c r="G326" s="148">
        <f>SUM(G308:G325)</f>
        <v>1</v>
      </c>
    </row>
    <row r="327" spans="1:7" x14ac:dyDescent="0.25">
      <c r="A327" s="51" t="s">
        <v>1890</v>
      </c>
      <c r="B327" s="68"/>
      <c r="C327" s="51"/>
      <c r="D327" s="51"/>
      <c r="E327" s="57"/>
      <c r="F327" s="57"/>
      <c r="G327" s="57"/>
    </row>
    <row r="328" spans="1:7" x14ac:dyDescent="0.25">
      <c r="A328" s="51" t="s">
        <v>1891</v>
      </c>
      <c r="B328" s="68"/>
      <c r="C328" s="51"/>
      <c r="D328" s="51"/>
      <c r="E328" s="57"/>
      <c r="F328" s="57"/>
      <c r="G328" s="57"/>
    </row>
    <row r="329" spans="1:7" x14ac:dyDescent="0.25">
      <c r="A329" s="51" t="s">
        <v>1892</v>
      </c>
      <c r="B329" s="68"/>
      <c r="C329" s="51"/>
      <c r="D329" s="51"/>
      <c r="E329" s="57"/>
      <c r="F329" s="57"/>
      <c r="G329" s="57"/>
    </row>
    <row r="330" spans="1:7" x14ac:dyDescent="0.25">
      <c r="A330" s="70"/>
      <c r="B330" s="70" t="s">
        <v>2581</v>
      </c>
      <c r="C330" s="70" t="s">
        <v>107</v>
      </c>
      <c r="D330" s="70" t="s">
        <v>1611</v>
      </c>
      <c r="E330" s="70"/>
      <c r="F330" s="70" t="s">
        <v>479</v>
      </c>
      <c r="G330" s="70" t="s">
        <v>1870</v>
      </c>
    </row>
    <row r="331" spans="1:7" x14ac:dyDescent="0.25">
      <c r="A331" s="51" t="s">
        <v>1893</v>
      </c>
      <c r="B331" s="179" t="s">
        <v>3128</v>
      </c>
      <c r="C331" s="167">
        <v>229.26270958000001</v>
      </c>
      <c r="D331" s="185">
        <v>33</v>
      </c>
      <c r="E331" s="57"/>
      <c r="F331" s="139">
        <f>IF($C$349=0,"",IF(C331="[for completion]","",IF(C331="","",C331/$C$349)))</f>
        <v>0.40378794544827729</v>
      </c>
      <c r="G331" s="139">
        <f>IF($D$349=0,"",IF(D331="[for completion]","",IF(D331="","",D331/$D$349)))</f>
        <v>0.2578125</v>
      </c>
    </row>
    <row r="332" spans="1:7" x14ac:dyDescent="0.25">
      <c r="A332" s="51" t="s">
        <v>1894</v>
      </c>
      <c r="B332" s="179" t="s">
        <v>3129</v>
      </c>
      <c r="C332" s="167">
        <v>152.50825706000006</v>
      </c>
      <c r="D332" s="185">
        <v>34</v>
      </c>
      <c r="E332" s="57"/>
      <c r="F332" s="139">
        <f t="shared" ref="F332:F348" si="9">IF($C$349=0,"",IF(C332="[for completion]","",IF(C332="","",C332/$C$349)))</f>
        <v>0.26860450133808955</v>
      </c>
      <c r="G332" s="139">
        <f t="shared" ref="G332:G348" si="10">IF($D$349=0,"",IF(D332="[for completion]","",IF(D332="","",D332/$D$349)))</f>
        <v>0.265625</v>
      </c>
    </row>
    <row r="333" spans="1:7" x14ac:dyDescent="0.25">
      <c r="A333" s="51" t="s">
        <v>1895</v>
      </c>
      <c r="B333" s="179" t="s">
        <v>3130</v>
      </c>
      <c r="C333" s="167">
        <v>9.1373987400000001</v>
      </c>
      <c r="D333" s="185">
        <v>8</v>
      </c>
      <c r="E333" s="57"/>
      <c r="F333" s="139">
        <f t="shared" si="9"/>
        <v>1.6093203603522888E-2</v>
      </c>
      <c r="G333" s="139">
        <f t="shared" si="10"/>
        <v>6.25E-2</v>
      </c>
    </row>
    <row r="334" spans="1:7" x14ac:dyDescent="0.25">
      <c r="A334" s="51" t="s">
        <v>1896</v>
      </c>
      <c r="B334" s="179" t="s">
        <v>3131</v>
      </c>
      <c r="C334" s="167">
        <v>0.70292299000000003</v>
      </c>
      <c r="D334" s="185">
        <v>2</v>
      </c>
      <c r="E334" s="57"/>
      <c r="F334" s="139">
        <f t="shared" si="9"/>
        <v>1.2380200446048481E-3</v>
      </c>
      <c r="G334" s="139">
        <f t="shared" si="10"/>
        <v>1.5625E-2</v>
      </c>
    </row>
    <row r="335" spans="1:7" x14ac:dyDescent="0.25">
      <c r="A335" s="51" t="s">
        <v>1897</v>
      </c>
      <c r="B335" s="179" t="s">
        <v>3132</v>
      </c>
      <c r="C335" s="167">
        <v>9.1193710000000011E-2</v>
      </c>
      <c r="D335" s="185">
        <v>1</v>
      </c>
      <c r="E335" s="57"/>
      <c r="F335" s="139">
        <f t="shared" si="9"/>
        <v>1.6061452325222936E-4</v>
      </c>
      <c r="G335" s="139">
        <f t="shared" si="10"/>
        <v>7.8125E-3</v>
      </c>
    </row>
    <row r="336" spans="1:7" x14ac:dyDescent="0.25">
      <c r="A336" s="51" t="s">
        <v>1898</v>
      </c>
      <c r="B336" s="179" t="s">
        <v>3133</v>
      </c>
      <c r="C336" s="167">
        <v>0</v>
      </c>
      <c r="D336" s="185">
        <v>0</v>
      </c>
      <c r="E336" s="57"/>
      <c r="F336" s="139">
        <f t="shared" si="9"/>
        <v>0</v>
      </c>
      <c r="G336" s="139">
        <f t="shared" si="10"/>
        <v>0</v>
      </c>
    </row>
    <row r="337" spans="1:7" x14ac:dyDescent="0.25">
      <c r="A337" s="51" t="s">
        <v>1899</v>
      </c>
      <c r="B337" s="179" t="s">
        <v>3134</v>
      </c>
      <c r="C337" s="167">
        <v>0</v>
      </c>
      <c r="D337" s="185">
        <v>0</v>
      </c>
      <c r="E337" s="57"/>
      <c r="F337" s="139">
        <f t="shared" si="9"/>
        <v>0</v>
      </c>
      <c r="G337" s="139">
        <f t="shared" si="10"/>
        <v>0</v>
      </c>
    </row>
    <row r="338" spans="1:7" x14ac:dyDescent="0.25">
      <c r="A338" s="51" t="s">
        <v>1900</v>
      </c>
      <c r="B338" s="179" t="s">
        <v>3135</v>
      </c>
      <c r="C338" s="167">
        <v>42.033089069999996</v>
      </c>
      <c r="D338" s="185">
        <v>16</v>
      </c>
      <c r="E338" s="57"/>
      <c r="F338" s="139">
        <f t="shared" si="9"/>
        <v>7.4030594454338378E-2</v>
      </c>
      <c r="G338" s="139">
        <f t="shared" si="10"/>
        <v>0.125</v>
      </c>
    </row>
    <row r="339" spans="1:7" x14ac:dyDescent="0.25">
      <c r="A339" s="51" t="s">
        <v>1901</v>
      </c>
      <c r="B339" s="179" t="s">
        <v>3136</v>
      </c>
      <c r="C339" s="167">
        <v>124.60258637000001</v>
      </c>
      <c r="D339" s="185">
        <v>32</v>
      </c>
      <c r="E339" s="57"/>
      <c r="F339" s="139">
        <f t="shared" si="9"/>
        <v>0.2194557607735477</v>
      </c>
      <c r="G339" s="139">
        <f t="shared" si="10"/>
        <v>0.25</v>
      </c>
    </row>
    <row r="340" spans="1:7" x14ac:dyDescent="0.25">
      <c r="A340" s="51" t="s">
        <v>1902</v>
      </c>
      <c r="B340" s="179" t="s">
        <v>3137</v>
      </c>
      <c r="C340" s="167">
        <v>4.5048421699999999</v>
      </c>
      <c r="D340" s="185">
        <v>1</v>
      </c>
      <c r="E340" s="57"/>
      <c r="F340" s="139">
        <f t="shared" si="9"/>
        <v>7.9341335872955311E-3</v>
      </c>
      <c r="G340" s="139">
        <f t="shared" si="10"/>
        <v>7.8125E-3</v>
      </c>
    </row>
    <row r="341" spans="1:7" x14ac:dyDescent="0.25">
      <c r="A341" s="51" t="s">
        <v>2082</v>
      </c>
      <c r="B341" s="179" t="s">
        <v>3138</v>
      </c>
      <c r="C341" s="167">
        <v>0</v>
      </c>
      <c r="D341" s="185">
        <v>0</v>
      </c>
      <c r="E341" s="57"/>
      <c r="F341" s="139">
        <f t="shared" si="9"/>
        <v>0</v>
      </c>
      <c r="G341" s="139">
        <f t="shared" si="10"/>
        <v>0</v>
      </c>
    </row>
    <row r="342" spans="1:7" x14ac:dyDescent="0.25">
      <c r="A342" s="51" t="s">
        <v>2107</v>
      </c>
      <c r="B342" s="179" t="s">
        <v>3139</v>
      </c>
      <c r="C342" s="167">
        <v>0</v>
      </c>
      <c r="D342" s="185">
        <v>0</v>
      </c>
      <c r="E342" s="57"/>
      <c r="F342" s="139">
        <f t="shared" si="9"/>
        <v>0</v>
      </c>
      <c r="G342" s="139">
        <f>IF($D$349=0,"",IF(D342="[for completion]","",IF(D342="","",D342/$D$349)))</f>
        <v>0</v>
      </c>
    </row>
    <row r="343" spans="1:7" x14ac:dyDescent="0.25">
      <c r="A343" s="51" t="s">
        <v>2108</v>
      </c>
      <c r="B343" s="179" t="s">
        <v>3140</v>
      </c>
      <c r="C343" s="167">
        <v>0</v>
      </c>
      <c r="D343" s="185">
        <v>0</v>
      </c>
      <c r="E343" s="57"/>
      <c r="F343" s="139">
        <f t="shared" si="9"/>
        <v>0</v>
      </c>
      <c r="G343" s="139">
        <f t="shared" si="10"/>
        <v>0</v>
      </c>
    </row>
    <row r="344" spans="1:7" x14ac:dyDescent="0.25">
      <c r="A344" s="51" t="s">
        <v>2109</v>
      </c>
      <c r="B344" s="179" t="s">
        <v>3141</v>
      </c>
      <c r="C344" s="167">
        <v>0</v>
      </c>
      <c r="D344" s="185">
        <v>0</v>
      </c>
      <c r="E344" s="57"/>
      <c r="F344" s="139">
        <f t="shared" si="9"/>
        <v>0</v>
      </c>
      <c r="G344" s="139">
        <f t="shared" si="10"/>
        <v>0</v>
      </c>
    </row>
    <row r="345" spans="1:7" x14ac:dyDescent="0.25">
      <c r="A345" s="51" t="s">
        <v>2110</v>
      </c>
      <c r="B345" s="179"/>
      <c r="C345" s="167"/>
      <c r="D345" s="185"/>
      <c r="E345" s="57"/>
      <c r="F345" s="139" t="str">
        <f t="shared" si="9"/>
        <v/>
      </c>
      <c r="G345" s="139" t="str">
        <f t="shared" si="10"/>
        <v/>
      </c>
    </row>
    <row r="346" spans="1:7" x14ac:dyDescent="0.25">
      <c r="A346" s="51" t="s">
        <v>2111</v>
      </c>
      <c r="B346" s="179"/>
      <c r="C346" s="167"/>
      <c r="D346" s="185"/>
      <c r="E346" s="57"/>
      <c r="F346" s="139" t="str">
        <f>IF($C$349=0,"",IF(C346="[for completion]","",IF(C346="","",C346/$C$349)))</f>
        <v/>
      </c>
      <c r="G346" s="139" t="str">
        <f t="shared" si="10"/>
        <v/>
      </c>
    </row>
    <row r="347" spans="1:7" x14ac:dyDescent="0.25">
      <c r="A347" s="51" t="s">
        <v>2112</v>
      </c>
      <c r="B347" s="179"/>
      <c r="C347" s="167"/>
      <c r="D347" s="185"/>
      <c r="E347" s="57"/>
      <c r="F347" s="139" t="str">
        <f t="shared" si="9"/>
        <v/>
      </c>
      <c r="G347" s="139" t="str">
        <f t="shared" si="10"/>
        <v/>
      </c>
    </row>
    <row r="348" spans="1:7" x14ac:dyDescent="0.25">
      <c r="A348" s="51" t="s">
        <v>2113</v>
      </c>
      <c r="B348" s="68" t="s">
        <v>2004</v>
      </c>
      <c r="C348" s="167">
        <v>4.9369753300000001</v>
      </c>
      <c r="D348" s="185">
        <v>1</v>
      </c>
      <c r="E348" s="57"/>
      <c r="F348" s="139">
        <f t="shared" si="9"/>
        <v>8.6952262270716674E-3</v>
      </c>
      <c r="G348" s="139">
        <f t="shared" si="10"/>
        <v>7.8125E-3</v>
      </c>
    </row>
    <row r="349" spans="1:7" x14ac:dyDescent="0.25">
      <c r="A349" s="51" t="s">
        <v>2114</v>
      </c>
      <c r="B349" s="68" t="s">
        <v>138</v>
      </c>
      <c r="C349" s="132">
        <f>SUM(C331:C348)</f>
        <v>567.77997502000005</v>
      </c>
      <c r="D349" s="133">
        <f>SUM(D331:D348)</f>
        <v>128</v>
      </c>
      <c r="E349" s="57"/>
      <c r="F349" s="148">
        <f>SUM(F331:F348)</f>
        <v>1</v>
      </c>
      <c r="G349" s="148">
        <f>SUM(G331:G348)</f>
        <v>1</v>
      </c>
    </row>
    <row r="350" spans="1:7" x14ac:dyDescent="0.25">
      <c r="A350" s="51" t="s">
        <v>1903</v>
      </c>
      <c r="B350" s="68"/>
      <c r="C350" s="51"/>
      <c r="D350" s="51"/>
      <c r="E350" s="57"/>
      <c r="F350" s="57"/>
      <c r="G350" s="57"/>
    </row>
    <row r="351" spans="1:7" x14ac:dyDescent="0.25">
      <c r="A351" s="51" t="s">
        <v>2115</v>
      </c>
      <c r="B351" s="68"/>
      <c r="C351" s="51"/>
      <c r="D351" s="51"/>
      <c r="E351" s="57"/>
      <c r="F351" s="57"/>
      <c r="G351" s="57"/>
    </row>
    <row r="352" spans="1:7" x14ac:dyDescent="0.25">
      <c r="A352" s="70"/>
      <c r="B352" s="70" t="s">
        <v>2256</v>
      </c>
      <c r="C352" s="70" t="s">
        <v>107</v>
      </c>
      <c r="D352" s="70" t="s">
        <v>1611</v>
      </c>
      <c r="E352" s="70"/>
      <c r="F352" s="70" t="s">
        <v>479</v>
      </c>
      <c r="G352" s="70" t="s">
        <v>2259</v>
      </c>
    </row>
    <row r="353" spans="1:7" x14ac:dyDescent="0.25">
      <c r="A353" s="51" t="s">
        <v>1904</v>
      </c>
      <c r="B353" s="68" t="s">
        <v>1604</v>
      </c>
      <c r="C353" s="167">
        <v>17.510891240000003</v>
      </c>
      <c r="D353" s="185">
        <v>6</v>
      </c>
      <c r="E353" s="57"/>
      <c r="F353" s="139">
        <f>IF($C$366=0,"",IF(C353="[for completion]","",IF(C353="","",C353/$C$366)))</f>
        <v>3.0551439390928494E-2</v>
      </c>
      <c r="G353" s="139">
        <f>IF($D$366=0,"",IF(D353="[for completion]","",IF(D353="","",D353/$D$366)))</f>
        <v>4.6875E-2</v>
      </c>
    </row>
    <row r="354" spans="1:7" x14ac:dyDescent="0.25">
      <c r="A354" s="51" t="s">
        <v>1905</v>
      </c>
      <c r="B354" s="68" t="s">
        <v>1605</v>
      </c>
      <c r="C354" s="167">
        <v>8.064276790000001</v>
      </c>
      <c r="D354" s="185">
        <v>3</v>
      </c>
      <c r="E354" s="57"/>
      <c r="F354" s="139">
        <f t="shared" ref="F354:F365" si="11">IF($C$366=0,"",IF(C354="[for completion]","",IF(C354="","",C354/$C$366)))</f>
        <v>1.4069830039179455E-2</v>
      </c>
      <c r="G354" s="139">
        <f t="shared" ref="G354:G365" si="12">IF($D$366=0,"",IF(D354="[for completion]","",IF(D354="","",D354/$D$366)))</f>
        <v>2.34375E-2</v>
      </c>
    </row>
    <row r="355" spans="1:7" x14ac:dyDescent="0.25">
      <c r="A355" s="51" t="s">
        <v>1906</v>
      </c>
      <c r="B355" s="68" t="s">
        <v>2282</v>
      </c>
      <c r="C355" s="167">
        <v>15.33342728</v>
      </c>
      <c r="D355" s="185">
        <v>3</v>
      </c>
      <c r="E355" s="57"/>
      <c r="F355" s="139">
        <f t="shared" si="11"/>
        <v>2.6752394711357336E-2</v>
      </c>
      <c r="G355" s="139">
        <f t="shared" si="12"/>
        <v>2.34375E-2</v>
      </c>
    </row>
    <row r="356" spans="1:7" x14ac:dyDescent="0.25">
      <c r="A356" s="51" t="s">
        <v>1907</v>
      </c>
      <c r="B356" s="68" t="s">
        <v>1606</v>
      </c>
      <c r="C356" s="167">
        <v>8.2894824600000003</v>
      </c>
      <c r="D356" s="185">
        <v>4</v>
      </c>
      <c r="E356" s="57"/>
      <c r="F356" s="139">
        <f t="shared" si="11"/>
        <v>1.4462748782331813E-2</v>
      </c>
      <c r="G356" s="139">
        <f t="shared" si="12"/>
        <v>3.125E-2</v>
      </c>
    </row>
    <row r="357" spans="1:7" x14ac:dyDescent="0.25">
      <c r="A357" s="51" t="s">
        <v>1908</v>
      </c>
      <c r="B357" s="68" t="s">
        <v>1607</v>
      </c>
      <c r="C357" s="167">
        <v>4.8064154200000004</v>
      </c>
      <c r="D357" s="185">
        <v>2</v>
      </c>
      <c r="E357" s="57"/>
      <c r="F357" s="139">
        <f t="shared" si="11"/>
        <v>8.38580443331873E-3</v>
      </c>
      <c r="G357" s="139">
        <f t="shared" si="12"/>
        <v>1.5625E-2</v>
      </c>
    </row>
    <row r="358" spans="1:7" x14ac:dyDescent="0.25">
      <c r="A358" s="51" t="s">
        <v>1909</v>
      </c>
      <c r="B358" s="68" t="s">
        <v>1608</v>
      </c>
      <c r="C358" s="167">
        <v>6.657152850000001</v>
      </c>
      <c r="D358" s="185">
        <v>5</v>
      </c>
      <c r="E358" s="57"/>
      <c r="F358" s="139">
        <f t="shared" si="11"/>
        <v>1.1614805838570321E-2</v>
      </c>
      <c r="G358" s="139">
        <f t="shared" si="12"/>
        <v>3.90625E-2</v>
      </c>
    </row>
    <row r="359" spans="1:7" x14ac:dyDescent="0.25">
      <c r="A359" s="51" t="s">
        <v>1998</v>
      </c>
      <c r="B359" s="68" t="s">
        <v>1609</v>
      </c>
      <c r="C359" s="167">
        <v>5.5918676400000003</v>
      </c>
      <c r="D359" s="185">
        <v>4</v>
      </c>
      <c r="E359" s="57"/>
      <c r="F359" s="139">
        <f t="shared" si="11"/>
        <v>9.7561913293885746E-3</v>
      </c>
      <c r="G359" s="139">
        <f t="shared" si="12"/>
        <v>3.125E-2</v>
      </c>
    </row>
    <row r="360" spans="1:7" x14ac:dyDescent="0.25">
      <c r="A360" s="51" t="s">
        <v>1999</v>
      </c>
      <c r="B360" s="68" t="s">
        <v>1610</v>
      </c>
      <c r="C360" s="167">
        <v>83.480849460000002</v>
      </c>
      <c r="D360" s="185">
        <v>21</v>
      </c>
      <c r="E360" s="57"/>
      <c r="F360" s="139">
        <f t="shared" si="11"/>
        <v>0.1456499316696353</v>
      </c>
      <c r="G360" s="139">
        <f t="shared" si="12"/>
        <v>0.1640625</v>
      </c>
    </row>
    <row r="361" spans="1:7" x14ac:dyDescent="0.25">
      <c r="A361" s="51" t="s">
        <v>2120</v>
      </c>
      <c r="B361" s="68" t="s">
        <v>2654</v>
      </c>
      <c r="C361" s="132">
        <v>202.08121931999997</v>
      </c>
      <c r="D361" s="51">
        <v>41</v>
      </c>
      <c r="E361" s="57"/>
      <c r="F361" s="139">
        <f t="shared" si="11"/>
        <v>0.35257326651638243</v>
      </c>
      <c r="G361" s="139">
        <f t="shared" si="12"/>
        <v>0.3203125</v>
      </c>
    </row>
    <row r="362" spans="1:7" x14ac:dyDescent="0.25">
      <c r="A362" s="51" t="s">
        <v>2121</v>
      </c>
      <c r="B362" s="51" t="s">
        <v>2657</v>
      </c>
      <c r="C362" s="132">
        <v>51.22224198</v>
      </c>
      <c r="D362" s="51">
        <v>17</v>
      </c>
      <c r="F362" s="139">
        <f t="shared" si="11"/>
        <v>8.9367993888553376E-2</v>
      </c>
      <c r="G362" s="139">
        <f t="shared" si="12"/>
        <v>0.1328125</v>
      </c>
    </row>
    <row r="363" spans="1:7" x14ac:dyDescent="0.25">
      <c r="A363" s="51" t="s">
        <v>2122</v>
      </c>
      <c r="B363" s="51" t="s">
        <v>2655</v>
      </c>
      <c r="C363" s="132">
        <v>143.54508996000004</v>
      </c>
      <c r="D363" s="51">
        <v>14</v>
      </c>
      <c r="F363" s="139">
        <f t="shared" si="11"/>
        <v>0.25044465502478441</v>
      </c>
      <c r="G363" s="139">
        <f t="shared" si="12"/>
        <v>0.109375</v>
      </c>
    </row>
    <row r="364" spans="1:7" x14ac:dyDescent="0.25">
      <c r="A364" s="51" t="s">
        <v>2678</v>
      </c>
      <c r="B364" s="68" t="s">
        <v>2656</v>
      </c>
      <c r="C364" s="132">
        <v>26.578009900000001</v>
      </c>
      <c r="D364" s="51">
        <v>8</v>
      </c>
      <c r="E364" s="57"/>
      <c r="F364" s="139">
        <f t="shared" si="11"/>
        <v>4.6370938375569937E-2</v>
      </c>
      <c r="G364" s="139">
        <f t="shared" si="12"/>
        <v>6.25E-2</v>
      </c>
    </row>
    <row r="365" spans="1:7" x14ac:dyDescent="0.25">
      <c r="A365" s="51" t="s">
        <v>2679</v>
      </c>
      <c r="B365" s="51" t="s">
        <v>2004</v>
      </c>
      <c r="C365" s="132">
        <v>0</v>
      </c>
      <c r="D365" s="133">
        <v>0</v>
      </c>
      <c r="E365" s="57"/>
      <c r="F365" s="139">
        <f t="shared" si="11"/>
        <v>0</v>
      </c>
      <c r="G365" s="139">
        <f t="shared" si="12"/>
        <v>0</v>
      </c>
    </row>
    <row r="366" spans="1:7" x14ac:dyDescent="0.25">
      <c r="A366" s="51" t="s">
        <v>2680</v>
      </c>
      <c r="B366" s="68" t="s">
        <v>138</v>
      </c>
      <c r="C366" s="132">
        <f>SUM(C353:C365)</f>
        <v>573.16092429999992</v>
      </c>
      <c r="D366" s="133">
        <f>SUM(D353:D365)</f>
        <v>128</v>
      </c>
      <c r="E366" s="57"/>
      <c r="F366" s="127">
        <f>SUM(F353:F365)</f>
        <v>1</v>
      </c>
      <c r="G366" s="127">
        <f>SUM(G353:G365)</f>
        <v>1</v>
      </c>
    </row>
    <row r="367" spans="1:7" x14ac:dyDescent="0.25">
      <c r="A367" s="51" t="s">
        <v>1910</v>
      </c>
      <c r="B367" s="68"/>
      <c r="C367" s="167"/>
      <c r="D367" s="185"/>
      <c r="E367" s="57"/>
      <c r="F367" s="139" t="str">
        <f>IF($C$349=0,"",IF(C367="[for completion]","",IF(C367="","",C367/$C$349)))</f>
        <v/>
      </c>
      <c r="G367" s="139" t="str">
        <f>IF($D$349=0,"",IF(D367="[for completion]","",IF(D367="","",D367/$D$349)))</f>
        <v/>
      </c>
    </row>
    <row r="368" spans="1:7" x14ac:dyDescent="0.25">
      <c r="A368" s="51" t="s">
        <v>2683</v>
      </c>
      <c r="B368" s="68"/>
      <c r="C368" s="167"/>
      <c r="D368" s="185"/>
      <c r="E368" s="57"/>
      <c r="F368" s="139"/>
      <c r="G368" s="139"/>
    </row>
    <row r="369" spans="1:7" x14ac:dyDescent="0.25">
      <c r="A369" s="51" t="s">
        <v>2684</v>
      </c>
      <c r="B369" s="68"/>
      <c r="C369" s="167"/>
      <c r="D369" s="185"/>
      <c r="E369" s="57"/>
      <c r="F369" s="139"/>
      <c r="G369" s="139"/>
    </row>
    <row r="370" spans="1:7" x14ac:dyDescent="0.25">
      <c r="A370" s="51" t="s">
        <v>2685</v>
      </c>
      <c r="B370" s="68"/>
      <c r="C370" s="167"/>
      <c r="D370" s="185"/>
      <c r="E370" s="57"/>
      <c r="F370" s="139"/>
      <c r="G370" s="139"/>
    </row>
    <row r="371" spans="1:7" x14ac:dyDescent="0.25">
      <c r="A371" s="51" t="s">
        <v>2686</v>
      </c>
      <c r="B371" s="68"/>
      <c r="C371" s="167"/>
      <c r="D371" s="185"/>
      <c r="E371" s="57"/>
      <c r="F371" s="139"/>
      <c r="G371" s="139"/>
    </row>
    <row r="372" spans="1:7" x14ac:dyDescent="0.25">
      <c r="A372" s="51" t="s">
        <v>2687</v>
      </c>
      <c r="B372" s="68"/>
      <c r="C372" s="167"/>
      <c r="D372" s="185"/>
      <c r="E372" s="57"/>
      <c r="F372" s="139"/>
      <c r="G372" s="139"/>
    </row>
    <row r="373" spans="1:7" x14ac:dyDescent="0.25">
      <c r="A373" s="51" t="s">
        <v>2688</v>
      </c>
      <c r="B373" s="68"/>
      <c r="C373" s="167"/>
      <c r="D373" s="185"/>
      <c r="E373" s="57"/>
      <c r="F373" s="139"/>
      <c r="G373" s="139"/>
    </row>
    <row r="374" spans="1:7" x14ac:dyDescent="0.25">
      <c r="A374" s="51" t="s">
        <v>2689</v>
      </c>
      <c r="B374" s="68"/>
      <c r="C374" s="132"/>
      <c r="D374" s="133"/>
      <c r="E374" s="57"/>
      <c r="F374" s="148"/>
      <c r="G374" s="148"/>
    </row>
    <row r="375" spans="1:7" x14ac:dyDescent="0.25">
      <c r="A375" s="51" t="s">
        <v>2690</v>
      </c>
      <c r="B375" s="68"/>
      <c r="C375" s="51"/>
      <c r="D375" s="51"/>
      <c r="E375" s="57"/>
      <c r="F375" s="57"/>
      <c r="G375" s="57"/>
    </row>
    <row r="376" spans="1:7" x14ac:dyDescent="0.25">
      <c r="A376" s="51" t="s">
        <v>2691</v>
      </c>
      <c r="B376" s="68"/>
      <c r="C376" s="51"/>
      <c r="D376" s="51"/>
      <c r="E376" s="57"/>
      <c r="F376" s="57"/>
      <c r="G376" s="57"/>
    </row>
    <row r="377" spans="1:7" x14ac:dyDescent="0.25">
      <c r="A377" s="70"/>
      <c r="B377" s="70" t="s">
        <v>2116</v>
      </c>
      <c r="C377" s="70" t="s">
        <v>107</v>
      </c>
      <c r="D377" s="70" t="s">
        <v>1611</v>
      </c>
      <c r="E377" s="70"/>
      <c r="F377" s="70" t="s">
        <v>479</v>
      </c>
      <c r="G377" s="70" t="s">
        <v>2259</v>
      </c>
    </row>
    <row r="378" spans="1:7" x14ac:dyDescent="0.25">
      <c r="A378" s="51" t="s">
        <v>2000</v>
      </c>
      <c r="B378" s="68" t="s">
        <v>1992</v>
      </c>
      <c r="C378" s="167">
        <v>3.9752100099999996</v>
      </c>
      <c r="D378" s="185">
        <v>6</v>
      </c>
      <c r="E378" s="57"/>
      <c r="F378" s="139">
        <f t="shared" ref="F378:F384" si="13">IF($C$385=0,"",IF(C378="[for completion]","",IF(C378="","",C378/$C$385)))</f>
        <v>7.0013212598066229E-3</v>
      </c>
      <c r="G378" s="139">
        <f>IF($D$385=0,"",IF(D378="[for completion]","",IF(D378="","",D378/$D$385)))</f>
        <v>4.6875E-2</v>
      </c>
    </row>
    <row r="379" spans="1:7" x14ac:dyDescent="0.25">
      <c r="A379" s="51" t="s">
        <v>2001</v>
      </c>
      <c r="B379" s="153" t="s">
        <v>1993</v>
      </c>
      <c r="C379" s="167">
        <v>0.13345029</v>
      </c>
      <c r="D379" s="185">
        <v>1</v>
      </c>
      <c r="E379" s="57"/>
      <c r="F379" s="139">
        <f t="shared" si="13"/>
        <v>2.3503874013045144E-4</v>
      </c>
      <c r="G379" s="139">
        <f t="shared" ref="G379:G384" si="14">IF($D$385=0,"",IF(D379="[for completion]","",IF(D379="","",D379/$D$385)))</f>
        <v>7.8125E-3</v>
      </c>
    </row>
    <row r="380" spans="1:7" x14ac:dyDescent="0.25">
      <c r="A380" s="51" t="s">
        <v>2002</v>
      </c>
      <c r="B380" s="68" t="s">
        <v>1994</v>
      </c>
      <c r="C380" s="167">
        <v>0</v>
      </c>
      <c r="D380" s="185">
        <v>0</v>
      </c>
      <c r="E380" s="57"/>
      <c r="F380" s="139">
        <f t="shared" si="13"/>
        <v>0</v>
      </c>
      <c r="G380" s="139">
        <f t="shared" si="14"/>
        <v>0</v>
      </c>
    </row>
    <row r="381" spans="1:7" x14ac:dyDescent="0.25">
      <c r="A381" s="51" t="s">
        <v>2003</v>
      </c>
      <c r="B381" s="68" t="s">
        <v>1995</v>
      </c>
      <c r="C381" s="167">
        <v>0</v>
      </c>
      <c r="D381" s="185">
        <v>0</v>
      </c>
      <c r="E381" s="57"/>
      <c r="F381" s="139">
        <f t="shared" si="13"/>
        <v>0</v>
      </c>
      <c r="G381" s="139">
        <f t="shared" si="14"/>
        <v>0</v>
      </c>
    </row>
    <row r="382" spans="1:7" x14ac:dyDescent="0.25">
      <c r="A382" s="51" t="s">
        <v>2005</v>
      </c>
      <c r="B382" s="68" t="s">
        <v>1996</v>
      </c>
      <c r="C382" s="167">
        <v>563.67131472000005</v>
      </c>
      <c r="D382" s="185">
        <v>121</v>
      </c>
      <c r="E382" s="57"/>
      <c r="F382" s="139">
        <f t="shared" si="13"/>
        <v>0.9927636400000629</v>
      </c>
      <c r="G382" s="139">
        <f t="shared" si="14"/>
        <v>0.9453125</v>
      </c>
    </row>
    <row r="383" spans="1:7" x14ac:dyDescent="0.25">
      <c r="A383" s="51" t="s">
        <v>2117</v>
      </c>
      <c r="B383" s="68" t="s">
        <v>1997</v>
      </c>
      <c r="C383" s="167">
        <v>0</v>
      </c>
      <c r="D383" s="185">
        <v>0</v>
      </c>
      <c r="E383" s="57"/>
      <c r="F383" s="139">
        <f t="shared" si="13"/>
        <v>0</v>
      </c>
      <c r="G383" s="139">
        <f t="shared" si="14"/>
        <v>0</v>
      </c>
    </row>
    <row r="384" spans="1:7" x14ac:dyDescent="0.25">
      <c r="A384" s="51" t="s">
        <v>2118</v>
      </c>
      <c r="B384" s="68" t="s">
        <v>1612</v>
      </c>
      <c r="C384" s="167">
        <v>0</v>
      </c>
      <c r="D384" s="185">
        <v>0</v>
      </c>
      <c r="E384" s="57"/>
      <c r="F384" s="139">
        <f t="shared" si="13"/>
        <v>0</v>
      </c>
      <c r="G384" s="139">
        <f t="shared" si="14"/>
        <v>0</v>
      </c>
    </row>
    <row r="385" spans="1:7" x14ac:dyDescent="0.25">
      <c r="A385" s="51" t="s">
        <v>2119</v>
      </c>
      <c r="B385" s="68" t="s">
        <v>138</v>
      </c>
      <c r="C385" s="132">
        <f>SUM(C378:C384)</f>
        <v>567.77997502000005</v>
      </c>
      <c r="D385" s="133">
        <f>SUM(D378:D384)</f>
        <v>128</v>
      </c>
      <c r="E385" s="57"/>
      <c r="F385" s="148">
        <f>SUM(F378:F384)</f>
        <v>1</v>
      </c>
      <c r="G385" s="148">
        <f>SUM(G378:G384)</f>
        <v>1</v>
      </c>
    </row>
    <row r="386" spans="1:7" x14ac:dyDescent="0.25">
      <c r="A386" s="51" t="s">
        <v>2006</v>
      </c>
      <c r="B386" s="68"/>
      <c r="C386" s="51"/>
      <c r="D386" s="51"/>
      <c r="E386" s="57"/>
      <c r="F386" s="57"/>
      <c r="G386" s="57"/>
    </row>
    <row r="387" spans="1:7" x14ac:dyDescent="0.25">
      <c r="A387" s="70"/>
      <c r="B387" s="70" t="s">
        <v>2257</v>
      </c>
      <c r="C387" s="70" t="s">
        <v>107</v>
      </c>
      <c r="D387" s="70" t="s">
        <v>1611</v>
      </c>
      <c r="E387" s="70"/>
      <c r="F387" s="70" t="s">
        <v>479</v>
      </c>
      <c r="G387" s="70" t="s">
        <v>2259</v>
      </c>
    </row>
    <row r="388" spans="1:7" x14ac:dyDescent="0.25">
      <c r="A388" s="51" t="s">
        <v>2100</v>
      </c>
      <c r="B388" s="68" t="s">
        <v>2258</v>
      </c>
      <c r="C388" s="167">
        <v>28.803532750000002</v>
      </c>
      <c r="D388" s="185">
        <v>10</v>
      </c>
      <c r="E388" s="57"/>
      <c r="F388" s="139">
        <f>IF($C$392=0,"",IF(C388="[for completion]","",IF(C388="","",C388/$C$392)))</f>
        <v>5.0730096194367198E-2</v>
      </c>
      <c r="G388" s="139">
        <f>IF($D$392=0,"",IF(D388="[for completion]","",IF(D388="","",D388/$D$392)))</f>
        <v>7.8125E-2</v>
      </c>
    </row>
    <row r="389" spans="1:7" x14ac:dyDescent="0.25">
      <c r="A389" s="51" t="s">
        <v>2101</v>
      </c>
      <c r="B389" s="153" t="s">
        <v>2187</v>
      </c>
      <c r="C389" s="167">
        <v>538.97644226999989</v>
      </c>
      <c r="D389" s="185">
        <v>118</v>
      </c>
      <c r="E389" s="57"/>
      <c r="F389" s="139">
        <f>IF($C$392=0,"",IF(C389="[for completion]","",IF(C389="","",C389/$C$392)))</f>
        <v>0.9492699038056327</v>
      </c>
      <c r="G389" s="139">
        <f>IF($D$392=0,"",IF(D389="[for completion]","",IF(D389="","",D389/$D$392)))</f>
        <v>0.921875</v>
      </c>
    </row>
    <row r="390" spans="1:7" x14ac:dyDescent="0.25">
      <c r="A390" s="51" t="s">
        <v>2102</v>
      </c>
      <c r="B390" s="68" t="s">
        <v>1612</v>
      </c>
      <c r="C390" s="167">
        <v>0</v>
      </c>
      <c r="D390" s="185">
        <v>0</v>
      </c>
      <c r="E390" s="57"/>
      <c r="F390" s="139">
        <f>IF($C$392=0,"",IF(C390="[for completion]","",IF(C390="","",C390/$C$392)))</f>
        <v>0</v>
      </c>
      <c r="G390" s="139">
        <f>IF($D$392=0,"",IF(D390="[for completion]","",IF(D390="","",D390/$D$392)))</f>
        <v>0</v>
      </c>
    </row>
    <row r="391" spans="1:7" x14ac:dyDescent="0.25">
      <c r="A391" s="51" t="s">
        <v>2103</v>
      </c>
      <c r="B391" s="51" t="s">
        <v>2004</v>
      </c>
      <c r="C391" s="167">
        <v>0</v>
      </c>
      <c r="D391" s="185">
        <v>0</v>
      </c>
      <c r="E391" s="57"/>
      <c r="F391" s="139">
        <f>IF($C$392=0,"",IF(C391="[for completion]","",IF(C391="","",C391/$C$392)))</f>
        <v>0</v>
      </c>
      <c r="G391" s="139">
        <f>IF($D$392=0,"",IF(D391="[for completion]","",IF(D391="","",D391/$D$392)))</f>
        <v>0</v>
      </c>
    </row>
    <row r="392" spans="1:7" x14ac:dyDescent="0.25">
      <c r="A392" s="51" t="s">
        <v>2104</v>
      </c>
      <c r="B392" s="68" t="s">
        <v>138</v>
      </c>
      <c r="C392" s="132">
        <f>SUM(C388:C391)</f>
        <v>567.77997501999994</v>
      </c>
      <c r="D392" s="133">
        <f>SUM(D388:D391)</f>
        <v>128</v>
      </c>
      <c r="E392" s="57"/>
      <c r="F392" s="148">
        <f>SUM(F388:F391)</f>
        <v>0.99999999999999989</v>
      </c>
      <c r="G392" s="148">
        <f>SUM(G388:G391)</f>
        <v>1</v>
      </c>
    </row>
    <row r="393" spans="1:7" x14ac:dyDescent="0.25">
      <c r="A393" s="51" t="s">
        <v>2105</v>
      </c>
      <c r="B393" s="51"/>
      <c r="C393" s="127"/>
      <c r="D393" s="51"/>
      <c r="E393" s="49"/>
      <c r="F393" s="49"/>
      <c r="G393" s="49"/>
    </row>
    <row r="394" spans="1:7" x14ac:dyDescent="0.25">
      <c r="A394" s="70"/>
      <c r="B394" s="70" t="s">
        <v>3011</v>
      </c>
      <c r="C394" s="70" t="s">
        <v>2644</v>
      </c>
      <c r="D394" s="70" t="s">
        <v>2645</v>
      </c>
      <c r="E394" s="70"/>
      <c r="F394" s="70" t="s">
        <v>2646</v>
      </c>
      <c r="G394" s="70" t="s">
        <v>3034</v>
      </c>
    </row>
    <row r="395" spans="1:7" x14ac:dyDescent="0.25">
      <c r="A395" s="51" t="s">
        <v>2304</v>
      </c>
      <c r="B395" s="68" t="s">
        <v>1992</v>
      </c>
      <c r="C395" s="167"/>
      <c r="D395" s="167">
        <v>0.36472217498064502</v>
      </c>
      <c r="E395" s="49"/>
      <c r="F395" s="167"/>
      <c r="G395" s="167"/>
    </row>
    <row r="396" spans="1:7" x14ac:dyDescent="0.25">
      <c r="A396" s="51" t="s">
        <v>2305</v>
      </c>
      <c r="B396" s="153" t="s">
        <v>1993</v>
      </c>
      <c r="C396" s="167"/>
      <c r="D396" s="167">
        <v>7.4069213734289208E-2</v>
      </c>
      <c r="E396" s="49"/>
      <c r="F396" s="167"/>
      <c r="G396" s="167"/>
    </row>
    <row r="397" spans="1:7" x14ac:dyDescent="0.25">
      <c r="A397" s="51" t="s">
        <v>2306</v>
      </c>
      <c r="B397" s="68" t="s">
        <v>1994</v>
      </c>
      <c r="C397" s="167"/>
      <c r="D397" s="167">
        <v>0</v>
      </c>
      <c r="E397" s="49"/>
      <c r="F397" s="167"/>
      <c r="G397" s="167"/>
    </row>
    <row r="398" spans="1:7" x14ac:dyDescent="0.25">
      <c r="A398" s="51" t="s">
        <v>2307</v>
      </c>
      <c r="B398" s="68" t="s">
        <v>1995</v>
      </c>
      <c r="C398" s="167"/>
      <c r="D398" s="167">
        <v>0</v>
      </c>
      <c r="E398" s="49"/>
      <c r="F398" s="167"/>
      <c r="G398" s="167"/>
    </row>
    <row r="399" spans="1:7" x14ac:dyDescent="0.25">
      <c r="A399" s="51" t="s">
        <v>2308</v>
      </c>
      <c r="B399" s="68" t="s">
        <v>1996</v>
      </c>
      <c r="C399" s="167"/>
      <c r="D399" s="167">
        <v>110.3289947419597</v>
      </c>
      <c r="E399" s="49"/>
      <c r="F399" s="167"/>
      <c r="G399" s="167"/>
    </row>
    <row r="400" spans="1:7" x14ac:dyDescent="0.25">
      <c r="A400" s="51" t="s">
        <v>2309</v>
      </c>
      <c r="B400" s="68" t="s">
        <v>1997</v>
      </c>
      <c r="C400" s="167"/>
      <c r="D400" s="167">
        <v>0</v>
      </c>
      <c r="E400" s="49"/>
      <c r="F400" s="167"/>
      <c r="G400" s="167"/>
    </row>
    <row r="401" spans="1:7" x14ac:dyDescent="0.25">
      <c r="A401" s="51" t="s">
        <v>2310</v>
      </c>
      <c r="B401" s="68" t="s">
        <v>1612</v>
      </c>
      <c r="C401" s="167"/>
      <c r="D401" s="167">
        <v>0</v>
      </c>
      <c r="E401" s="49"/>
      <c r="F401" s="167"/>
      <c r="G401" s="167"/>
    </row>
    <row r="402" spans="1:7" x14ac:dyDescent="0.25">
      <c r="A402" s="51" t="s">
        <v>2311</v>
      </c>
      <c r="B402" s="68" t="s">
        <v>138</v>
      </c>
      <c r="C402" s="132">
        <f>SUM(C395:C401)</f>
        <v>0</v>
      </c>
      <c r="D402" s="132">
        <f>SUM(D395:D401)</f>
        <v>110.76778613067464</v>
      </c>
      <c r="E402" s="49"/>
      <c r="F402" s="51"/>
      <c r="G402" s="139" t="str">
        <f>IF($D$413=0,"",IF(#REF!="[for completion]","",IF(#REF!="","",#REF!/$D$413)))</f>
        <v/>
      </c>
    </row>
    <row r="403" spans="1:7" x14ac:dyDescent="0.25">
      <c r="A403" s="51" t="s">
        <v>2312</v>
      </c>
      <c r="B403" s="51" t="s">
        <v>2643</v>
      </c>
      <c r="C403" s="51"/>
      <c r="D403" s="51"/>
      <c r="E403" s="51"/>
      <c r="F403" s="167"/>
      <c r="G403" s="139" t="str">
        <f>IF($D$413=0,"",IF(D402="[for completion]","",IF(D402="","",D402/$D$413)))</f>
        <v/>
      </c>
    </row>
    <row r="404" spans="1:7" x14ac:dyDescent="0.25">
      <c r="A404" s="51" t="s">
        <v>2313</v>
      </c>
      <c r="G404" s="139" t="str">
        <f>IF($D$413=0,"",IF(D403="[for completion]","",IF(D403="","",D403/$D$413)))</f>
        <v/>
      </c>
    </row>
    <row r="405" spans="1:7" x14ac:dyDescent="0.25">
      <c r="A405" s="51" t="s">
        <v>2314</v>
      </c>
      <c r="B405" s="179"/>
      <c r="C405" s="51"/>
      <c r="D405" s="51"/>
      <c r="E405" s="49"/>
      <c r="F405" s="139"/>
      <c r="G405" s="139"/>
    </row>
    <row r="406" spans="1:7" x14ac:dyDescent="0.25">
      <c r="A406" s="51" t="s">
        <v>2315</v>
      </c>
      <c r="B406" s="179"/>
      <c r="C406" s="51"/>
      <c r="D406" s="51"/>
      <c r="E406" s="49"/>
      <c r="F406" s="139"/>
      <c r="G406" s="139"/>
    </row>
    <row r="407" spans="1:7" x14ac:dyDescent="0.25">
      <c r="A407" s="51" t="s">
        <v>2316</v>
      </c>
      <c r="B407" s="179"/>
      <c r="C407" s="51"/>
      <c r="D407" s="51"/>
      <c r="E407" s="49"/>
      <c r="F407" s="139"/>
      <c r="G407" s="139"/>
    </row>
    <row r="408" spans="1:7" x14ac:dyDescent="0.25">
      <c r="A408" s="51" t="s">
        <v>2317</v>
      </c>
      <c r="B408" s="179"/>
      <c r="C408" s="51"/>
      <c r="D408" s="51"/>
      <c r="E408" s="49"/>
      <c r="F408" s="139"/>
      <c r="G408" s="139"/>
    </row>
    <row r="409" spans="1:7" x14ac:dyDescent="0.25">
      <c r="A409" s="51" t="s">
        <v>2318</v>
      </c>
      <c r="B409" s="179"/>
      <c r="C409" s="51"/>
      <c r="D409" s="51"/>
      <c r="E409" s="49"/>
      <c r="F409" s="139"/>
      <c r="G409" s="139"/>
    </row>
    <row r="410" spans="1:7" x14ac:dyDescent="0.25">
      <c r="A410" s="51" t="s">
        <v>2319</v>
      </c>
      <c r="B410" s="179"/>
      <c r="C410" s="51"/>
      <c r="D410" s="51"/>
      <c r="E410" s="49"/>
      <c r="F410" s="139"/>
      <c r="G410" s="139"/>
    </row>
    <row r="411" spans="1:7" x14ac:dyDescent="0.25">
      <c r="A411" s="51" t="s">
        <v>2320</v>
      </c>
      <c r="B411" s="179"/>
      <c r="C411" s="51"/>
      <c r="D411" s="51"/>
      <c r="E411" s="49"/>
      <c r="F411" s="139"/>
      <c r="G411" s="139"/>
    </row>
    <row r="412" spans="1:7" x14ac:dyDescent="0.25">
      <c r="A412" s="51" t="s">
        <v>2321</v>
      </c>
      <c r="B412" s="68"/>
      <c r="C412" s="51"/>
      <c r="D412" s="51"/>
      <c r="E412" s="49"/>
      <c r="F412" s="139"/>
      <c r="G412" s="139"/>
    </row>
    <row r="413" spans="1:7" x14ac:dyDescent="0.25">
      <c r="A413" s="51" t="s">
        <v>2322</v>
      </c>
      <c r="B413" s="68"/>
      <c r="C413" s="132"/>
      <c r="D413" s="51"/>
      <c r="E413" s="49"/>
      <c r="F413" s="188"/>
      <c r="G413" s="188"/>
    </row>
    <row r="414" spans="1:7" x14ac:dyDescent="0.25">
      <c r="A414" s="51" t="s">
        <v>2323</v>
      </c>
      <c r="B414" s="51"/>
      <c r="C414" s="187"/>
      <c r="D414" s="51"/>
      <c r="E414" s="49"/>
      <c r="F414" s="49"/>
      <c r="G414" s="49"/>
    </row>
    <row r="415" spans="1:7" x14ac:dyDescent="0.25">
      <c r="A415" s="51" t="s">
        <v>2324</v>
      </c>
      <c r="B415" s="51"/>
      <c r="C415" s="187"/>
      <c r="D415" s="51"/>
      <c r="E415" s="49"/>
      <c r="F415" s="49"/>
      <c r="G415" s="49"/>
    </row>
    <row r="416" spans="1:7" x14ac:dyDescent="0.25">
      <c r="A416" s="51" t="s">
        <v>2325</v>
      </c>
      <c r="B416" s="51"/>
      <c r="C416" s="187"/>
      <c r="D416" s="51"/>
      <c r="E416" s="49"/>
      <c r="F416" s="49"/>
      <c r="G416" s="49"/>
    </row>
    <row r="417" spans="1:7" x14ac:dyDescent="0.25">
      <c r="A417" s="51" t="s">
        <v>2326</v>
      </c>
      <c r="B417" s="51"/>
      <c r="C417" s="187"/>
      <c r="D417" s="51"/>
      <c r="E417" s="49"/>
      <c r="F417" s="49"/>
      <c r="G417" s="49"/>
    </row>
    <row r="418" spans="1:7" x14ac:dyDescent="0.25">
      <c r="A418" s="51" t="s">
        <v>2327</v>
      </c>
      <c r="B418" s="51"/>
      <c r="C418" s="187"/>
      <c r="D418" s="51"/>
      <c r="E418" s="49"/>
      <c r="F418" s="49"/>
      <c r="G418" s="49"/>
    </row>
    <row r="419" spans="1:7" x14ac:dyDescent="0.25">
      <c r="A419" s="51" t="s">
        <v>2328</v>
      </c>
      <c r="B419" s="51"/>
      <c r="C419" s="187"/>
      <c r="D419" s="51"/>
      <c r="E419" s="49"/>
      <c r="F419" s="49"/>
      <c r="G419" s="49"/>
    </row>
    <row r="420" spans="1:7" x14ac:dyDescent="0.25">
      <c r="A420" s="51" t="s">
        <v>2329</v>
      </c>
      <c r="B420" s="51"/>
      <c r="C420" s="187"/>
      <c r="D420" s="51"/>
      <c r="E420" s="49"/>
      <c r="F420" s="49"/>
      <c r="G420" s="49"/>
    </row>
    <row r="421" spans="1:7" x14ac:dyDescent="0.25">
      <c r="A421" s="51" t="s">
        <v>2330</v>
      </c>
      <c r="B421" s="51"/>
      <c r="C421" s="187"/>
      <c r="D421" s="51"/>
      <c r="E421" s="49"/>
      <c r="F421" s="49"/>
      <c r="G421" s="49"/>
    </row>
    <row r="422" spans="1:7" x14ac:dyDescent="0.25">
      <c r="A422" s="51" t="s">
        <v>2331</v>
      </c>
      <c r="B422" s="51"/>
      <c r="C422" s="187"/>
      <c r="D422" s="51"/>
      <c r="E422" s="49"/>
      <c r="F422" s="49"/>
      <c r="G422" s="49"/>
    </row>
    <row r="423" spans="1:7" x14ac:dyDescent="0.25">
      <c r="A423" s="51" t="s">
        <v>2332</v>
      </c>
      <c r="B423" s="51"/>
      <c r="C423" s="187"/>
      <c r="D423" s="51"/>
      <c r="E423" s="49"/>
      <c r="F423" s="49"/>
      <c r="G423" s="49"/>
    </row>
    <row r="424" spans="1:7" x14ac:dyDescent="0.25">
      <c r="A424" s="51" t="s">
        <v>2333</v>
      </c>
      <c r="B424" s="51"/>
      <c r="C424" s="187"/>
      <c r="D424" s="51"/>
      <c r="E424" s="49"/>
      <c r="F424" s="49"/>
      <c r="G424" s="49"/>
    </row>
    <row r="425" spans="1:7" x14ac:dyDescent="0.25">
      <c r="A425" s="51" t="s">
        <v>2334</v>
      </c>
      <c r="B425" s="51"/>
      <c r="C425" s="187"/>
      <c r="D425" s="51"/>
      <c r="E425" s="49"/>
      <c r="F425" s="49"/>
      <c r="G425" s="49"/>
    </row>
    <row r="426" spans="1:7" x14ac:dyDescent="0.25">
      <c r="A426" s="51" t="s">
        <v>2335</v>
      </c>
      <c r="B426" s="51"/>
      <c r="C426" s="187"/>
      <c r="D426" s="51"/>
      <c r="E426" s="49"/>
      <c r="F426" s="49"/>
      <c r="G426" s="49"/>
    </row>
    <row r="427" spans="1:7" x14ac:dyDescent="0.25">
      <c r="A427" s="51" t="s">
        <v>2336</v>
      </c>
      <c r="B427" s="51"/>
      <c r="C427" s="187"/>
      <c r="D427" s="51"/>
      <c r="E427" s="49"/>
      <c r="F427" s="49"/>
      <c r="G427" s="49"/>
    </row>
    <row r="428" spans="1:7" x14ac:dyDescent="0.25">
      <c r="A428" s="51" t="s">
        <v>2337</v>
      </c>
      <c r="B428" s="51"/>
      <c r="C428" s="187"/>
      <c r="D428" s="51"/>
      <c r="E428" s="49"/>
      <c r="F428" s="49"/>
      <c r="G428" s="49"/>
    </row>
    <row r="429" spans="1:7" x14ac:dyDescent="0.25">
      <c r="A429" s="51" t="s">
        <v>2338</v>
      </c>
      <c r="B429" s="51"/>
      <c r="C429" s="187"/>
      <c r="D429" s="51"/>
      <c r="E429" s="49"/>
      <c r="F429" s="49"/>
      <c r="G429" s="49"/>
    </row>
    <row r="430" spans="1:7" x14ac:dyDescent="0.25">
      <c r="A430" s="51" t="s">
        <v>2339</v>
      </c>
      <c r="B430" s="51"/>
      <c r="C430" s="187"/>
      <c r="D430" s="51"/>
      <c r="E430" s="49"/>
      <c r="F430" s="49"/>
      <c r="G430" s="49"/>
    </row>
    <row r="431" spans="1:7" x14ac:dyDescent="0.25">
      <c r="A431" s="51" t="s">
        <v>2340</v>
      </c>
      <c r="B431" s="51"/>
      <c r="C431" s="187"/>
      <c r="D431" s="51"/>
      <c r="E431" s="49"/>
      <c r="F431" s="49"/>
      <c r="G431" s="49"/>
    </row>
    <row r="432" spans="1:7" x14ac:dyDescent="0.25">
      <c r="A432" s="51" t="s">
        <v>2341</v>
      </c>
      <c r="B432" s="51"/>
      <c r="C432" s="187"/>
      <c r="D432" s="51"/>
      <c r="E432" s="49"/>
      <c r="F432" s="49"/>
      <c r="G432" s="49"/>
    </row>
    <row r="433" spans="1:7" x14ac:dyDescent="0.25">
      <c r="A433" s="51" t="s">
        <v>2342</v>
      </c>
      <c r="B433" s="51"/>
      <c r="C433" s="187"/>
      <c r="D433" s="51"/>
      <c r="E433" s="49"/>
      <c r="F433" s="49"/>
      <c r="G433" s="49"/>
    </row>
    <row r="434" spans="1:7" x14ac:dyDescent="0.25">
      <c r="A434" s="51" t="s">
        <v>2343</v>
      </c>
      <c r="B434" s="51"/>
      <c r="C434" s="187"/>
      <c r="D434" s="51"/>
      <c r="E434" s="49"/>
      <c r="F434" s="49"/>
      <c r="G434" s="49"/>
    </row>
    <row r="435" spans="1:7" x14ac:dyDescent="0.25">
      <c r="A435" s="51" t="s">
        <v>2344</v>
      </c>
      <c r="B435" s="51"/>
      <c r="C435" s="187"/>
      <c r="D435" s="51"/>
      <c r="E435" s="49"/>
      <c r="F435" s="49"/>
      <c r="G435" s="49"/>
    </row>
    <row r="436" spans="1:7" x14ac:dyDescent="0.25">
      <c r="A436" s="51" t="s">
        <v>2345</v>
      </c>
      <c r="B436" s="51"/>
      <c r="C436" s="187"/>
      <c r="D436" s="51"/>
      <c r="E436" s="49"/>
      <c r="F436" s="49"/>
      <c r="G436" s="49"/>
    </row>
    <row r="437" spans="1:7" x14ac:dyDescent="0.25">
      <c r="A437" s="51" t="s">
        <v>2346</v>
      </c>
      <c r="B437" s="51"/>
      <c r="C437" s="187"/>
      <c r="D437" s="51"/>
      <c r="E437" s="49"/>
      <c r="F437" s="49"/>
      <c r="G437" s="49"/>
    </row>
    <row r="438" spans="1:7" x14ac:dyDescent="0.25">
      <c r="A438" s="51" t="s">
        <v>2347</v>
      </c>
      <c r="B438" s="51"/>
      <c r="C438" s="187"/>
      <c r="D438" s="51"/>
      <c r="E438" s="49"/>
      <c r="F438" s="49"/>
      <c r="G438" s="49"/>
    </row>
    <row r="439" spans="1:7" x14ac:dyDescent="0.25">
      <c r="A439" s="51" t="s">
        <v>2348</v>
      </c>
      <c r="B439" s="51"/>
      <c r="C439" s="187"/>
      <c r="D439" s="51"/>
      <c r="E439" s="49"/>
      <c r="F439" s="49"/>
      <c r="G439" s="49"/>
    </row>
    <row r="440" spans="1:7" x14ac:dyDescent="0.25">
      <c r="A440" s="51" t="s">
        <v>2349</v>
      </c>
      <c r="B440" s="51"/>
      <c r="C440" s="187"/>
      <c r="D440" s="51"/>
      <c r="E440" s="49"/>
      <c r="F440" s="49"/>
      <c r="G440" s="49"/>
    </row>
    <row r="441" spans="1:7" x14ac:dyDescent="0.25">
      <c r="A441" s="51" t="s">
        <v>2350</v>
      </c>
      <c r="B441" s="51"/>
      <c r="C441" s="187"/>
      <c r="D441" s="51"/>
      <c r="E441" s="49"/>
      <c r="F441" s="49"/>
      <c r="G441" s="49"/>
    </row>
    <row r="442" spans="1:7" x14ac:dyDescent="0.25">
      <c r="A442" s="51" t="s">
        <v>2351</v>
      </c>
      <c r="B442" s="51"/>
      <c r="C442" s="187"/>
      <c r="D442" s="51"/>
      <c r="E442" s="49"/>
      <c r="F442" s="49"/>
      <c r="G442" s="49"/>
    </row>
    <row r="443" spans="1:7" ht="18.75" x14ac:dyDescent="0.25">
      <c r="A443" s="123"/>
      <c r="B443" s="151" t="s">
        <v>3004</v>
      </c>
      <c r="C443" s="123"/>
      <c r="D443" s="123"/>
      <c r="E443" s="123"/>
      <c r="F443" s="123"/>
      <c r="G443" s="123"/>
    </row>
    <row r="444" spans="1:7" x14ac:dyDescent="0.25">
      <c r="A444" s="70"/>
      <c r="B444" s="70" t="s">
        <v>2283</v>
      </c>
      <c r="C444" s="70" t="s">
        <v>645</v>
      </c>
      <c r="D444" s="70" t="s">
        <v>646</v>
      </c>
      <c r="E444" s="70"/>
      <c r="F444" s="70" t="s">
        <v>480</v>
      </c>
      <c r="G444" s="70" t="s">
        <v>647</v>
      </c>
    </row>
    <row r="445" spans="1:7" x14ac:dyDescent="0.25">
      <c r="A445" s="51" t="s">
        <v>1911</v>
      </c>
      <c r="B445" s="51" t="s">
        <v>649</v>
      </c>
      <c r="C445" s="167">
        <f>(C472/D472)*1000</f>
        <v>23413.761342592592</v>
      </c>
      <c r="D445" s="65"/>
      <c r="E445" s="65"/>
      <c r="F445" s="83"/>
      <c r="G445" s="83"/>
    </row>
    <row r="446" spans="1:7" x14ac:dyDescent="0.25">
      <c r="A446" s="65"/>
      <c r="B446" s="51"/>
      <c r="C446" s="51"/>
      <c r="D446" s="65"/>
      <c r="E446" s="65"/>
      <c r="F446" s="83"/>
      <c r="G446" s="83"/>
    </row>
    <row r="447" spans="1:7" x14ac:dyDescent="0.25">
      <c r="A447" s="51"/>
      <c r="B447" s="51" t="s">
        <v>650</v>
      </c>
      <c r="C447" s="51"/>
      <c r="D447" s="65"/>
      <c r="E447" s="65"/>
      <c r="F447" s="83"/>
      <c r="G447" s="83"/>
    </row>
    <row r="448" spans="1:7" x14ac:dyDescent="0.25">
      <c r="A448" s="51" t="s">
        <v>1912</v>
      </c>
      <c r="B448" s="179" t="s">
        <v>3109</v>
      </c>
      <c r="C448" s="167">
        <v>9.164128569999999</v>
      </c>
      <c r="D448" s="167">
        <v>8</v>
      </c>
      <c r="E448" s="65"/>
      <c r="F448" s="139">
        <f>IF($C$472=0,"",IF(C448="[for completion]","",IF(C448="","",C448/$C$472)))</f>
        <v>1.4496268424920928E-2</v>
      </c>
      <c r="G448" s="139">
        <f>IF($D$472=0,"",IF(D448="[for completion]","",IF(D448="","",D448/$D$472)))</f>
        <v>0.29629629629629628</v>
      </c>
    </row>
    <row r="449" spans="1:7" x14ac:dyDescent="0.25">
      <c r="A449" s="51" t="s">
        <v>1913</v>
      </c>
      <c r="B449" s="179" t="s">
        <v>3110</v>
      </c>
      <c r="C449" s="167">
        <v>37.369165430000002</v>
      </c>
      <c r="D449" s="167">
        <v>11</v>
      </c>
      <c r="E449" s="65"/>
      <c r="F449" s="139">
        <f t="shared" ref="F449:F471" si="15">IF($C$472=0,"",IF(C449="[for completion]","",IF(C449="","",C449/$C$472)))</f>
        <v>5.9112380271696227E-2</v>
      </c>
      <c r="G449" s="139">
        <f t="shared" ref="G449:G471" si="16">IF($D$472=0,"",IF(D449="[for completion]","",IF(D449="","",D449/$D$472)))</f>
        <v>0.40740740740740738</v>
      </c>
    </row>
    <row r="450" spans="1:7" x14ac:dyDescent="0.25">
      <c r="A450" s="51" t="s">
        <v>1914</v>
      </c>
      <c r="B450" s="179" t="s">
        <v>3111</v>
      </c>
      <c r="C450" s="167">
        <v>49.898322899999997</v>
      </c>
      <c r="D450" s="167">
        <v>4</v>
      </c>
      <c r="E450" s="65"/>
      <c r="F450" s="139">
        <f t="shared" si="15"/>
        <v>7.8931616594700271E-2</v>
      </c>
      <c r="G450" s="139">
        <f t="shared" si="16"/>
        <v>0.14814814814814814</v>
      </c>
    </row>
    <row r="451" spans="1:7" x14ac:dyDescent="0.25">
      <c r="A451" s="51" t="s">
        <v>1915</v>
      </c>
      <c r="B451" s="179" t="s">
        <v>3112</v>
      </c>
      <c r="C451" s="167">
        <v>38.484413600000003</v>
      </c>
      <c r="D451" s="167">
        <v>1</v>
      </c>
      <c r="E451" s="65"/>
      <c r="F451" s="139">
        <f t="shared" si="15"/>
        <v>6.087653457280965E-2</v>
      </c>
      <c r="G451" s="139">
        <f t="shared" si="16"/>
        <v>3.7037037037037035E-2</v>
      </c>
    </row>
    <row r="452" spans="1:7" x14ac:dyDescent="0.25">
      <c r="A452" s="51" t="s">
        <v>1916</v>
      </c>
      <c r="B452" s="179" t="s">
        <v>3112</v>
      </c>
      <c r="C452" s="167">
        <v>0</v>
      </c>
      <c r="D452" s="167">
        <v>0</v>
      </c>
      <c r="E452" s="65"/>
      <c r="F452" s="139">
        <f t="shared" si="15"/>
        <v>0</v>
      </c>
      <c r="G452" s="139">
        <f t="shared" si="16"/>
        <v>0</v>
      </c>
    </row>
    <row r="453" spans="1:7" x14ac:dyDescent="0.25">
      <c r="A453" s="51" t="s">
        <v>1917</v>
      </c>
      <c r="B453" s="179" t="s">
        <v>3114</v>
      </c>
      <c r="C453" s="167">
        <v>497.25552575</v>
      </c>
      <c r="D453" s="167">
        <v>3</v>
      </c>
      <c r="E453" s="65"/>
      <c r="F453" s="139">
        <f t="shared" si="15"/>
        <v>0.78658320013587291</v>
      </c>
      <c r="G453" s="139">
        <f t="shared" si="16"/>
        <v>0.1111111111111111</v>
      </c>
    </row>
    <row r="454" spans="1:7" x14ac:dyDescent="0.25">
      <c r="A454" s="51" t="s">
        <v>1918</v>
      </c>
      <c r="B454" s="179"/>
      <c r="C454" s="167"/>
      <c r="D454" s="167"/>
      <c r="E454" s="65"/>
      <c r="F454" s="139" t="str">
        <f t="shared" si="15"/>
        <v/>
      </c>
      <c r="G454" s="139" t="str">
        <f t="shared" si="16"/>
        <v/>
      </c>
    </row>
    <row r="455" spans="1:7" x14ac:dyDescent="0.25">
      <c r="A455" s="51" t="s">
        <v>1919</v>
      </c>
      <c r="B455" s="179"/>
      <c r="C455" s="167"/>
      <c r="D455" s="185"/>
      <c r="E455" s="65"/>
      <c r="F455" s="139" t="str">
        <f t="shared" si="15"/>
        <v/>
      </c>
      <c r="G455" s="139" t="str">
        <f t="shared" si="16"/>
        <v/>
      </c>
    </row>
    <row r="456" spans="1:7" x14ac:dyDescent="0.25">
      <c r="A456" s="51" t="s">
        <v>1920</v>
      </c>
      <c r="B456" s="179"/>
      <c r="C456" s="167"/>
      <c r="D456" s="185"/>
      <c r="E456" s="65"/>
      <c r="F456" s="139" t="str">
        <f t="shared" si="15"/>
        <v/>
      </c>
      <c r="G456" s="139" t="str">
        <f t="shared" si="16"/>
        <v/>
      </c>
    </row>
    <row r="457" spans="1:7" x14ac:dyDescent="0.25">
      <c r="A457" s="51" t="s">
        <v>2352</v>
      </c>
      <c r="B457" s="179"/>
      <c r="C457" s="167"/>
      <c r="D457" s="185"/>
      <c r="E457" s="68"/>
      <c r="F457" s="139" t="str">
        <f t="shared" si="15"/>
        <v/>
      </c>
      <c r="G457" s="139" t="str">
        <f t="shared" si="16"/>
        <v/>
      </c>
    </row>
    <row r="458" spans="1:7" x14ac:dyDescent="0.25">
      <c r="A458" s="51" t="s">
        <v>2353</v>
      </c>
      <c r="B458" s="179"/>
      <c r="C458" s="167"/>
      <c r="D458" s="185"/>
      <c r="E458" s="68"/>
      <c r="F458" s="139" t="str">
        <f t="shared" si="15"/>
        <v/>
      </c>
      <c r="G458" s="139" t="str">
        <f t="shared" si="16"/>
        <v/>
      </c>
    </row>
    <row r="459" spans="1:7" x14ac:dyDescent="0.25">
      <c r="A459" s="51" t="s">
        <v>2354</v>
      </c>
      <c r="B459" s="179"/>
      <c r="C459" s="167"/>
      <c r="D459" s="185"/>
      <c r="E459" s="68"/>
      <c r="F459" s="139" t="str">
        <f t="shared" si="15"/>
        <v/>
      </c>
      <c r="G459" s="139" t="str">
        <f t="shared" si="16"/>
        <v/>
      </c>
    </row>
    <row r="460" spans="1:7" x14ac:dyDescent="0.25">
      <c r="A460" s="51" t="s">
        <v>2355</v>
      </c>
      <c r="B460" s="179"/>
      <c r="C460" s="167"/>
      <c r="D460" s="185"/>
      <c r="E460" s="68"/>
      <c r="F460" s="139" t="str">
        <f t="shared" si="15"/>
        <v/>
      </c>
      <c r="G460" s="139" t="str">
        <f t="shared" si="16"/>
        <v/>
      </c>
    </row>
    <row r="461" spans="1:7" x14ac:dyDescent="0.25">
      <c r="A461" s="51" t="s">
        <v>2356</v>
      </c>
      <c r="B461" s="179"/>
      <c r="C461" s="167"/>
      <c r="D461" s="185"/>
      <c r="E461" s="68"/>
      <c r="F461" s="139" t="str">
        <f t="shared" si="15"/>
        <v/>
      </c>
      <c r="G461" s="139" t="str">
        <f t="shared" si="16"/>
        <v/>
      </c>
    </row>
    <row r="462" spans="1:7" x14ac:dyDescent="0.25">
      <c r="A462" s="51" t="s">
        <v>2357</v>
      </c>
      <c r="B462" s="179"/>
      <c r="C462" s="167"/>
      <c r="D462" s="185"/>
      <c r="E462" s="68"/>
      <c r="F462" s="139" t="str">
        <f t="shared" si="15"/>
        <v/>
      </c>
      <c r="G462" s="139" t="str">
        <f t="shared" si="16"/>
        <v/>
      </c>
    </row>
    <row r="463" spans="1:7" x14ac:dyDescent="0.25">
      <c r="A463" s="51" t="s">
        <v>2358</v>
      </c>
      <c r="B463" s="179"/>
      <c r="C463" s="167"/>
      <c r="D463" s="185"/>
      <c r="E463" s="51"/>
      <c r="F463" s="139" t="str">
        <f t="shared" si="15"/>
        <v/>
      </c>
      <c r="G463" s="139" t="str">
        <f t="shared" si="16"/>
        <v/>
      </c>
    </row>
    <row r="464" spans="1:7" x14ac:dyDescent="0.25">
      <c r="A464" s="51" t="s">
        <v>2359</v>
      </c>
      <c r="B464" s="179"/>
      <c r="C464" s="167"/>
      <c r="D464" s="185"/>
      <c r="E464" s="121"/>
      <c r="F464" s="139" t="str">
        <f t="shared" si="15"/>
        <v/>
      </c>
      <c r="G464" s="139" t="str">
        <f t="shared" si="16"/>
        <v/>
      </c>
    </row>
    <row r="465" spans="1:7" x14ac:dyDescent="0.25">
      <c r="A465" s="51" t="s">
        <v>2360</v>
      </c>
      <c r="B465" s="179"/>
      <c r="C465" s="167"/>
      <c r="D465" s="185"/>
      <c r="E465" s="121"/>
      <c r="F465" s="139" t="str">
        <f t="shared" si="15"/>
        <v/>
      </c>
      <c r="G465" s="139" t="str">
        <f t="shared" si="16"/>
        <v/>
      </c>
    </row>
    <row r="466" spans="1:7" x14ac:dyDescent="0.25">
      <c r="A466" s="51" t="s">
        <v>2361</v>
      </c>
      <c r="B466" s="179"/>
      <c r="C466" s="167"/>
      <c r="D466" s="185"/>
      <c r="E466" s="121"/>
      <c r="F466" s="139" t="str">
        <f t="shared" si="15"/>
        <v/>
      </c>
      <c r="G466" s="139" t="str">
        <f t="shared" si="16"/>
        <v/>
      </c>
    </row>
    <row r="467" spans="1:7" x14ac:dyDescent="0.25">
      <c r="A467" s="51" t="s">
        <v>2362</v>
      </c>
      <c r="B467" s="179"/>
      <c r="C467" s="167"/>
      <c r="D467" s="185"/>
      <c r="E467" s="121"/>
      <c r="F467" s="139" t="str">
        <f t="shared" si="15"/>
        <v/>
      </c>
      <c r="G467" s="139" t="str">
        <f t="shared" si="16"/>
        <v/>
      </c>
    </row>
    <row r="468" spans="1:7" x14ac:dyDescent="0.25">
      <c r="A468" s="51" t="s">
        <v>2363</v>
      </c>
      <c r="B468" s="179"/>
      <c r="C468" s="167"/>
      <c r="D468" s="185"/>
      <c r="E468" s="121"/>
      <c r="F468" s="139" t="str">
        <f t="shared" si="15"/>
        <v/>
      </c>
      <c r="G468" s="139" t="str">
        <f t="shared" si="16"/>
        <v/>
      </c>
    </row>
    <row r="469" spans="1:7" x14ac:dyDescent="0.25">
      <c r="A469" s="51" t="s">
        <v>2364</v>
      </c>
      <c r="B469" s="179"/>
      <c r="C469" s="167"/>
      <c r="D469" s="185"/>
      <c r="E469" s="121"/>
      <c r="F469" s="139" t="str">
        <f t="shared" si="15"/>
        <v/>
      </c>
      <c r="G469" s="139" t="str">
        <f t="shared" si="16"/>
        <v/>
      </c>
    </row>
    <row r="470" spans="1:7" x14ac:dyDescent="0.25">
      <c r="A470" s="51" t="s">
        <v>2365</v>
      </c>
      <c r="B470" s="179"/>
      <c r="C470" s="167"/>
      <c r="D470" s="185"/>
      <c r="E470" s="121"/>
      <c r="F470" s="139" t="str">
        <f t="shared" si="15"/>
        <v/>
      </c>
      <c r="G470" s="139" t="str">
        <f t="shared" si="16"/>
        <v/>
      </c>
    </row>
    <row r="471" spans="1:7" x14ac:dyDescent="0.25">
      <c r="A471" s="51" t="s">
        <v>2366</v>
      </c>
      <c r="B471" s="179"/>
      <c r="C471" s="167"/>
      <c r="D471" s="185"/>
      <c r="E471" s="121"/>
      <c r="F471" s="139" t="str">
        <f t="shared" si="15"/>
        <v/>
      </c>
      <c r="G471" s="139" t="str">
        <f t="shared" si="16"/>
        <v/>
      </c>
    </row>
    <row r="472" spans="1:7" x14ac:dyDescent="0.25">
      <c r="A472" s="51" t="s">
        <v>2367</v>
      </c>
      <c r="B472" s="68" t="s">
        <v>138</v>
      </c>
      <c r="C472" s="134">
        <f>SUM(C448:C471)</f>
        <v>632.17155624999998</v>
      </c>
      <c r="D472" s="51">
        <f>SUM(D448:D471)</f>
        <v>27</v>
      </c>
      <c r="E472" s="121"/>
      <c r="F472" s="148">
        <f>SUM(F448:F471)</f>
        <v>1</v>
      </c>
      <c r="G472" s="148">
        <f>SUM(G448:G471)</f>
        <v>1</v>
      </c>
    </row>
    <row r="473" spans="1:7" x14ac:dyDescent="0.25">
      <c r="A473" s="70"/>
      <c r="B473" s="70" t="s">
        <v>2300</v>
      </c>
      <c r="C473" s="70" t="s">
        <v>645</v>
      </c>
      <c r="D473" s="70" t="s">
        <v>646</v>
      </c>
      <c r="E473" s="70"/>
      <c r="F473" s="70" t="s">
        <v>480</v>
      </c>
      <c r="G473" s="70" t="s">
        <v>647</v>
      </c>
    </row>
    <row r="474" spans="1:7" x14ac:dyDescent="0.25">
      <c r="A474" s="51" t="s">
        <v>1922</v>
      </c>
      <c r="B474" s="51" t="s">
        <v>678</v>
      </c>
      <c r="C474" s="184" t="s">
        <v>1196</v>
      </c>
      <c r="D474" s="51"/>
      <c r="E474" s="51"/>
      <c r="F474" s="51"/>
      <c r="G474" s="51"/>
    </row>
    <row r="475" spans="1:7" x14ac:dyDescent="0.25">
      <c r="A475" s="51"/>
      <c r="B475" s="51"/>
      <c r="C475" s="51"/>
      <c r="D475" s="51"/>
      <c r="E475" s="51"/>
      <c r="F475" s="51"/>
      <c r="G475" s="51"/>
    </row>
    <row r="476" spans="1:7" x14ac:dyDescent="0.25">
      <c r="A476" s="51"/>
      <c r="B476" s="68" t="s">
        <v>679</v>
      </c>
      <c r="C476" s="51"/>
      <c r="D476" s="51"/>
      <c r="E476" s="51"/>
      <c r="F476" s="51"/>
      <c r="G476" s="51"/>
    </row>
    <row r="477" spans="1:7" x14ac:dyDescent="0.25">
      <c r="A477" s="51" t="s">
        <v>1923</v>
      </c>
      <c r="B477" s="51" t="s">
        <v>681</v>
      </c>
      <c r="C477" s="167" t="s">
        <v>1196</v>
      </c>
      <c r="D477" s="185" t="s">
        <v>1196</v>
      </c>
      <c r="E477" s="51"/>
      <c r="F477" s="139" t="str">
        <f>IF($C$485=0,"",IF(C477="[for completion]","",IF(C477="","",C477/$C$485)))</f>
        <v/>
      </c>
      <c r="G477" s="139" t="str">
        <f>IF($D$485=0,"",IF(D477="[for completion]","",IF(D477="","",D477/$D$485)))</f>
        <v/>
      </c>
    </row>
    <row r="478" spans="1:7" x14ac:dyDescent="0.25">
      <c r="A478" s="51" t="s">
        <v>1924</v>
      </c>
      <c r="B478" s="51" t="s">
        <v>683</v>
      </c>
      <c r="C478" s="167" t="s">
        <v>1196</v>
      </c>
      <c r="D478" s="185" t="s">
        <v>1196</v>
      </c>
      <c r="E478" s="51"/>
      <c r="F478" s="139" t="str">
        <f t="shared" ref="F478:F484" si="17">IF($C$485=0,"",IF(C478="[for completion]","",IF(C478="","",C478/$C$485)))</f>
        <v/>
      </c>
      <c r="G478" s="139" t="str">
        <f t="shared" ref="G478:G484" si="18">IF($D$485=0,"",IF(D478="[for completion]","",IF(D478="","",D478/$D$485)))</f>
        <v/>
      </c>
    </row>
    <row r="479" spans="1:7" x14ac:dyDescent="0.25">
      <c r="A479" s="51" t="s">
        <v>1925</v>
      </c>
      <c r="B479" s="51" t="s">
        <v>685</v>
      </c>
      <c r="C479" s="167" t="s">
        <v>1196</v>
      </c>
      <c r="D479" s="185" t="s">
        <v>1196</v>
      </c>
      <c r="E479" s="51"/>
      <c r="F479" s="139" t="str">
        <f t="shared" si="17"/>
        <v/>
      </c>
      <c r="G479" s="139" t="str">
        <f t="shared" si="18"/>
        <v/>
      </c>
    </row>
    <row r="480" spans="1:7" x14ac:dyDescent="0.25">
      <c r="A480" s="51" t="s">
        <v>1926</v>
      </c>
      <c r="B480" s="51" t="s">
        <v>687</v>
      </c>
      <c r="C480" s="167" t="s">
        <v>1196</v>
      </c>
      <c r="D480" s="185" t="s">
        <v>1196</v>
      </c>
      <c r="E480" s="51"/>
      <c r="F480" s="139" t="str">
        <f t="shared" si="17"/>
        <v/>
      </c>
      <c r="G480" s="139" t="str">
        <f t="shared" si="18"/>
        <v/>
      </c>
    </row>
    <row r="481" spans="1:7" x14ac:dyDescent="0.25">
      <c r="A481" s="51" t="s">
        <v>1927</v>
      </c>
      <c r="B481" s="51" t="s">
        <v>689</v>
      </c>
      <c r="C481" s="167" t="s">
        <v>1196</v>
      </c>
      <c r="D481" s="185" t="s">
        <v>1196</v>
      </c>
      <c r="E481" s="51"/>
      <c r="F481" s="139" t="str">
        <f t="shared" si="17"/>
        <v/>
      </c>
      <c r="G481" s="139" t="str">
        <f t="shared" si="18"/>
        <v/>
      </c>
    </row>
    <row r="482" spans="1:7" x14ac:dyDescent="0.25">
      <c r="A482" s="51" t="s">
        <v>1928</v>
      </c>
      <c r="B482" s="51" t="s">
        <v>691</v>
      </c>
      <c r="C482" s="167" t="s">
        <v>1196</v>
      </c>
      <c r="D482" s="185" t="s">
        <v>1196</v>
      </c>
      <c r="E482" s="51"/>
      <c r="F482" s="139" t="str">
        <f t="shared" si="17"/>
        <v/>
      </c>
      <c r="G482" s="139" t="str">
        <f t="shared" si="18"/>
        <v/>
      </c>
    </row>
    <row r="483" spans="1:7" x14ac:dyDescent="0.25">
      <c r="A483" s="51" t="s">
        <v>1929</v>
      </c>
      <c r="B483" s="51" t="s">
        <v>693</v>
      </c>
      <c r="C483" s="167" t="s">
        <v>1196</v>
      </c>
      <c r="D483" s="185" t="s">
        <v>1196</v>
      </c>
      <c r="E483" s="51"/>
      <c r="F483" s="139" t="str">
        <f t="shared" si="17"/>
        <v/>
      </c>
      <c r="G483" s="139" t="str">
        <f t="shared" si="18"/>
        <v/>
      </c>
    </row>
    <row r="484" spans="1:7" x14ac:dyDescent="0.25">
      <c r="A484" s="51" t="s">
        <v>1930</v>
      </c>
      <c r="B484" s="51" t="s">
        <v>695</v>
      </c>
      <c r="C484" s="167" t="s">
        <v>1196</v>
      </c>
      <c r="D484" s="185" t="s">
        <v>1196</v>
      </c>
      <c r="E484" s="51"/>
      <c r="F484" s="139" t="str">
        <f t="shared" si="17"/>
        <v/>
      </c>
      <c r="G484" s="139" t="str">
        <f t="shared" si="18"/>
        <v/>
      </c>
    </row>
    <row r="485" spans="1:7" x14ac:dyDescent="0.25">
      <c r="A485" s="51" t="s">
        <v>1931</v>
      </c>
      <c r="B485" s="78" t="s">
        <v>138</v>
      </c>
      <c r="C485" s="132">
        <f>SUM(C477:C484)</f>
        <v>0</v>
      </c>
      <c r="D485" s="76">
        <f>SUM(D477:D484)</f>
        <v>0</v>
      </c>
      <c r="E485" s="51"/>
      <c r="F485" s="127">
        <f>SUM(F477:F484)</f>
        <v>0</v>
      </c>
      <c r="G485" s="127">
        <f>SUM(G477:G484)</f>
        <v>0</v>
      </c>
    </row>
    <row r="486" spans="1:7" x14ac:dyDescent="0.25">
      <c r="A486" s="51" t="s">
        <v>1932</v>
      </c>
      <c r="B486" s="80" t="s">
        <v>698</v>
      </c>
      <c r="C486" s="167"/>
      <c r="D486" s="185"/>
      <c r="E486" s="51"/>
      <c r="F486" s="139" t="s">
        <v>1624</v>
      </c>
      <c r="G486" s="139" t="s">
        <v>1624</v>
      </c>
    </row>
    <row r="487" spans="1:7" x14ac:dyDescent="0.25">
      <c r="A487" s="51" t="s">
        <v>1933</v>
      </c>
      <c r="B487" s="80" t="s">
        <v>700</v>
      </c>
      <c r="C487" s="167"/>
      <c r="D487" s="185"/>
      <c r="E487" s="51"/>
      <c r="F487" s="139" t="s">
        <v>1624</v>
      </c>
      <c r="G487" s="139" t="s">
        <v>1624</v>
      </c>
    </row>
    <row r="488" spans="1:7" x14ac:dyDescent="0.25">
      <c r="A488" s="51" t="s">
        <v>1934</v>
      </c>
      <c r="B488" s="80" t="s">
        <v>702</v>
      </c>
      <c r="C488" s="167"/>
      <c r="D488" s="185"/>
      <c r="E488" s="51"/>
      <c r="F488" s="139" t="s">
        <v>1624</v>
      </c>
      <c r="G488" s="139" t="s">
        <v>1624</v>
      </c>
    </row>
    <row r="489" spans="1:7" x14ac:dyDescent="0.25">
      <c r="A489" s="51" t="s">
        <v>2007</v>
      </c>
      <c r="B489" s="80" t="s">
        <v>704</v>
      </c>
      <c r="C489" s="167"/>
      <c r="D489" s="185"/>
      <c r="E489" s="51"/>
      <c r="F489" s="139" t="s">
        <v>1624</v>
      </c>
      <c r="G489" s="139" t="s">
        <v>1624</v>
      </c>
    </row>
    <row r="490" spans="1:7" x14ac:dyDescent="0.25">
      <c r="A490" s="51" t="s">
        <v>2008</v>
      </c>
      <c r="B490" s="80" t="s">
        <v>706</v>
      </c>
      <c r="C490" s="167"/>
      <c r="D490" s="185"/>
      <c r="E490" s="51"/>
      <c r="F490" s="139" t="s">
        <v>1624</v>
      </c>
      <c r="G490" s="139" t="s">
        <v>1624</v>
      </c>
    </row>
    <row r="491" spans="1:7" x14ac:dyDescent="0.25">
      <c r="A491" s="51" t="s">
        <v>2009</v>
      </c>
      <c r="B491" s="80" t="s">
        <v>708</v>
      </c>
      <c r="C491" s="167"/>
      <c r="D491" s="185"/>
      <c r="E491" s="51"/>
      <c r="F491" s="139" t="s">
        <v>1624</v>
      </c>
      <c r="G491" s="139" t="s">
        <v>1624</v>
      </c>
    </row>
    <row r="492" spans="1:7" x14ac:dyDescent="0.25">
      <c r="A492" s="51" t="s">
        <v>2010</v>
      </c>
      <c r="B492" s="80"/>
      <c r="C492" s="51"/>
      <c r="D492" s="51"/>
      <c r="E492" s="51"/>
      <c r="F492" s="77"/>
      <c r="G492" s="77"/>
    </row>
    <row r="493" spans="1:7" x14ac:dyDescent="0.25">
      <c r="A493" s="51" t="s">
        <v>2011</v>
      </c>
      <c r="B493" s="80"/>
      <c r="C493" s="51"/>
      <c r="D493" s="51"/>
      <c r="E493" s="51"/>
      <c r="F493" s="77"/>
      <c r="G493" s="77"/>
    </row>
    <row r="494" spans="1:7" x14ac:dyDescent="0.25">
      <c r="A494" s="51" t="s">
        <v>2012</v>
      </c>
      <c r="B494" s="80"/>
      <c r="C494" s="51"/>
      <c r="D494" s="51"/>
      <c r="E494" s="51"/>
      <c r="F494" s="121"/>
      <c r="G494" s="121"/>
    </row>
    <row r="495" spans="1:7" x14ac:dyDescent="0.25">
      <c r="A495" s="70"/>
      <c r="B495" s="70" t="s">
        <v>2368</v>
      </c>
      <c r="C495" s="70" t="s">
        <v>645</v>
      </c>
      <c r="D495" s="70" t="s">
        <v>646</v>
      </c>
      <c r="E495" s="70"/>
      <c r="F495" s="70" t="s">
        <v>480</v>
      </c>
      <c r="G495" s="70" t="s">
        <v>647</v>
      </c>
    </row>
    <row r="496" spans="1:7" x14ac:dyDescent="0.25">
      <c r="A496" s="51" t="s">
        <v>1935</v>
      </c>
      <c r="B496" s="51" t="s">
        <v>678</v>
      </c>
      <c r="C496" s="184">
        <v>0.71270591998483013</v>
      </c>
      <c r="D496" s="51"/>
      <c r="E496" s="51"/>
      <c r="F496" s="51"/>
      <c r="G496" s="51"/>
    </row>
    <row r="497" spans="1:7" x14ac:dyDescent="0.25">
      <c r="A497" s="51"/>
      <c r="B497" s="51"/>
      <c r="C497" s="51"/>
      <c r="D497" s="51"/>
      <c r="E497" s="51"/>
      <c r="F497" s="51"/>
      <c r="G497" s="51"/>
    </row>
    <row r="498" spans="1:7" x14ac:dyDescent="0.25">
      <c r="A498" s="51"/>
      <c r="B498" s="68" t="s">
        <v>679</v>
      </c>
      <c r="C498" s="51"/>
      <c r="D498" s="51"/>
      <c r="E498" s="51"/>
      <c r="F498" s="51"/>
      <c r="G498" s="51"/>
    </row>
    <row r="499" spans="1:7" x14ac:dyDescent="0.25">
      <c r="A499" s="51" t="s">
        <v>1936</v>
      </c>
      <c r="B499" s="51" t="s">
        <v>681</v>
      </c>
      <c r="C499" s="167">
        <v>174.17232365900512</v>
      </c>
      <c r="D499" s="185" t="s">
        <v>1196</v>
      </c>
      <c r="E499" s="51"/>
      <c r="F499" s="139">
        <f>IF($C$507=0,"",IF(C499="[for completion]","",IF(C499="","",C499/$C$507)))</f>
        <v>0.27551433141374448</v>
      </c>
      <c r="G499" s="139" t="str">
        <f>IF($D$507=0,"",IF(D499="[for completion]","",IF(D499="","",D499/$D$507)))</f>
        <v/>
      </c>
    </row>
    <row r="500" spans="1:7" x14ac:dyDescent="0.25">
      <c r="A500" s="51" t="s">
        <v>1937</v>
      </c>
      <c r="B500" s="51" t="s">
        <v>683</v>
      </c>
      <c r="C500" s="167">
        <v>149.57584122453827</v>
      </c>
      <c r="D500" s="185" t="s">
        <v>1196</v>
      </c>
      <c r="E500" s="51"/>
      <c r="F500" s="139">
        <f t="shared" ref="F500:F506" si="19">IF($C$507=0,"",IF(C500="[for completion]","",IF(C500="","",C500/$C$507)))</f>
        <v>0.23660640809563199</v>
      </c>
      <c r="G500" s="139" t="str">
        <f t="shared" ref="G500:G506" si="20">IF($D$507=0,"",IF(D500="[for completion]","",IF(D500="","",D500/$D$507)))</f>
        <v/>
      </c>
    </row>
    <row r="501" spans="1:7" x14ac:dyDescent="0.25">
      <c r="A501" s="51" t="s">
        <v>1938</v>
      </c>
      <c r="B501" s="51" t="s">
        <v>685</v>
      </c>
      <c r="C501" s="167">
        <v>149.64749575498917</v>
      </c>
      <c r="D501" s="185" t="s">
        <v>1196</v>
      </c>
      <c r="E501" s="51"/>
      <c r="F501" s="139">
        <f t="shared" si="19"/>
        <v>0.23671975474930926</v>
      </c>
      <c r="G501" s="139" t="str">
        <f t="shared" si="20"/>
        <v/>
      </c>
    </row>
    <row r="502" spans="1:7" x14ac:dyDescent="0.25">
      <c r="A502" s="51" t="s">
        <v>1939</v>
      </c>
      <c r="B502" s="51" t="s">
        <v>687</v>
      </c>
      <c r="C502" s="167">
        <v>53.890481232810011</v>
      </c>
      <c r="D502" s="185" t="s">
        <v>1196</v>
      </c>
      <c r="E502" s="51"/>
      <c r="F502" s="139">
        <f t="shared" si="19"/>
        <v>8.5246608614415992E-2</v>
      </c>
      <c r="G502" s="139" t="str">
        <f t="shared" si="20"/>
        <v/>
      </c>
    </row>
    <row r="503" spans="1:7" x14ac:dyDescent="0.25">
      <c r="A503" s="51" t="s">
        <v>1940</v>
      </c>
      <c r="B503" s="51" t="s">
        <v>689</v>
      </c>
      <c r="C503" s="167">
        <v>36.787517133307439</v>
      </c>
      <c r="D503" s="185" t="s">
        <v>1196</v>
      </c>
      <c r="E503" s="51"/>
      <c r="F503" s="139">
        <f t="shared" si="19"/>
        <v>5.819230044377284E-2</v>
      </c>
      <c r="G503" s="139" t="str">
        <f t="shared" si="20"/>
        <v/>
      </c>
    </row>
    <row r="504" spans="1:7" x14ac:dyDescent="0.25">
      <c r="A504" s="51" t="s">
        <v>1941</v>
      </c>
      <c r="B504" s="51" t="s">
        <v>691</v>
      </c>
      <c r="C504" s="167">
        <v>35.873999264146775</v>
      </c>
      <c r="D504" s="185" t="s">
        <v>1196</v>
      </c>
      <c r="E504" s="51"/>
      <c r="F504" s="139">
        <f t="shared" si="19"/>
        <v>5.674725303515548E-2</v>
      </c>
      <c r="G504" s="139" t="str">
        <f t="shared" si="20"/>
        <v/>
      </c>
    </row>
    <row r="505" spans="1:7" x14ac:dyDescent="0.25">
      <c r="A505" s="51" t="s">
        <v>1942</v>
      </c>
      <c r="B505" s="51" t="s">
        <v>693</v>
      </c>
      <c r="C505" s="167">
        <v>32.223897981203208</v>
      </c>
      <c r="D505" s="185" t="s">
        <v>1196</v>
      </c>
      <c r="E505" s="51"/>
      <c r="F505" s="139">
        <f t="shared" si="19"/>
        <v>5.0973343647969939E-2</v>
      </c>
      <c r="G505" s="139" t="str">
        <f t="shared" si="20"/>
        <v/>
      </c>
    </row>
    <row r="506" spans="1:7" x14ac:dyDescent="0.25">
      <c r="A506" s="51" t="s">
        <v>1943</v>
      </c>
      <c r="B506" s="51" t="s">
        <v>695</v>
      </c>
      <c r="C506" s="167">
        <v>0</v>
      </c>
      <c r="D506" s="178" t="s">
        <v>1196</v>
      </c>
      <c r="E506" s="51"/>
      <c r="F506" s="139">
        <f t="shared" si="19"/>
        <v>0</v>
      </c>
      <c r="G506" s="139" t="str">
        <f t="shared" si="20"/>
        <v/>
      </c>
    </row>
    <row r="507" spans="1:7" x14ac:dyDescent="0.25">
      <c r="A507" s="51" t="s">
        <v>1944</v>
      </c>
      <c r="B507" s="78" t="s">
        <v>138</v>
      </c>
      <c r="C507" s="132">
        <f>SUM(C499:C506)</f>
        <v>632.17155624999998</v>
      </c>
      <c r="D507" s="76">
        <f>SUM(D499:D506)</f>
        <v>0</v>
      </c>
      <c r="E507" s="51"/>
      <c r="F507" s="127">
        <f>SUM(F499:F506)</f>
        <v>1.0000000000000002</v>
      </c>
      <c r="G507" s="127">
        <f>SUM(G499:G506)</f>
        <v>0</v>
      </c>
    </row>
    <row r="508" spans="1:7" x14ac:dyDescent="0.25">
      <c r="A508" s="51" t="s">
        <v>2013</v>
      </c>
      <c r="B508" s="80" t="s">
        <v>698</v>
      </c>
      <c r="C508" s="132"/>
      <c r="D508" s="133"/>
      <c r="E508" s="51"/>
      <c r="F508" s="139" t="s">
        <v>1624</v>
      </c>
      <c r="G508" s="139" t="s">
        <v>1624</v>
      </c>
    </row>
    <row r="509" spans="1:7" x14ac:dyDescent="0.25">
      <c r="A509" s="51" t="s">
        <v>2014</v>
      </c>
      <c r="B509" s="80" t="s">
        <v>700</v>
      </c>
      <c r="C509" s="132"/>
      <c r="D509" s="133"/>
      <c r="E509" s="51"/>
      <c r="F509" s="139" t="s">
        <v>1624</v>
      </c>
      <c r="G509" s="139" t="s">
        <v>1624</v>
      </c>
    </row>
    <row r="510" spans="1:7" x14ac:dyDescent="0.25">
      <c r="A510" s="51" t="s">
        <v>2015</v>
      </c>
      <c r="B510" s="80" t="s">
        <v>702</v>
      </c>
      <c r="C510" s="132"/>
      <c r="D510" s="133"/>
      <c r="E510" s="51"/>
      <c r="F510" s="139" t="s">
        <v>1624</v>
      </c>
      <c r="G510" s="139" t="s">
        <v>1624</v>
      </c>
    </row>
    <row r="511" spans="1:7" x14ac:dyDescent="0.25">
      <c r="A511" s="51" t="s">
        <v>2190</v>
      </c>
      <c r="B511" s="80" t="s">
        <v>704</v>
      </c>
      <c r="C511" s="132"/>
      <c r="D511" s="133"/>
      <c r="E511" s="51"/>
      <c r="F511" s="139" t="s">
        <v>1624</v>
      </c>
      <c r="G511" s="139" t="s">
        <v>1624</v>
      </c>
    </row>
    <row r="512" spans="1:7" x14ac:dyDescent="0.25">
      <c r="A512" s="51" t="s">
        <v>2191</v>
      </c>
      <c r="B512" s="80" t="s">
        <v>706</v>
      </c>
      <c r="C512" s="132"/>
      <c r="D512" s="133"/>
      <c r="E512" s="51"/>
      <c r="F512" s="139" t="s">
        <v>1624</v>
      </c>
      <c r="G512" s="139" t="s">
        <v>1624</v>
      </c>
    </row>
    <row r="513" spans="1:7" x14ac:dyDescent="0.25">
      <c r="A513" s="51" t="s">
        <v>2192</v>
      </c>
      <c r="B513" s="80" t="s">
        <v>708</v>
      </c>
      <c r="C513" s="132"/>
      <c r="D513" s="133"/>
      <c r="E513" s="51"/>
      <c r="F513" s="139" t="s">
        <v>1624</v>
      </c>
      <c r="G513" s="139" t="s">
        <v>1624</v>
      </c>
    </row>
    <row r="514" spans="1:7" x14ac:dyDescent="0.25">
      <c r="A514" s="51" t="s">
        <v>2193</v>
      </c>
      <c r="B514" s="80"/>
      <c r="C514" s="51"/>
      <c r="D514" s="51"/>
      <c r="E514" s="51"/>
      <c r="F514" s="139"/>
      <c r="G514" s="139"/>
    </row>
    <row r="515" spans="1:7" x14ac:dyDescent="0.25">
      <c r="A515" s="51" t="s">
        <v>2194</v>
      </c>
      <c r="B515" s="80"/>
      <c r="C515" s="51"/>
      <c r="D515" s="51"/>
      <c r="E515" s="51"/>
      <c r="F515" s="139"/>
      <c r="G515" s="139"/>
    </row>
    <row r="516" spans="1:7" x14ac:dyDescent="0.25">
      <c r="A516" s="51" t="s">
        <v>2195</v>
      </c>
      <c r="B516" s="80"/>
      <c r="C516" s="51"/>
      <c r="D516" s="51"/>
      <c r="E516" s="51"/>
      <c r="F516" s="139"/>
      <c r="G516" s="127"/>
    </row>
    <row r="517" spans="1:7" x14ac:dyDescent="0.25">
      <c r="A517" s="70"/>
      <c r="B517" s="70" t="s">
        <v>2369</v>
      </c>
      <c r="C517" s="70" t="s">
        <v>764</v>
      </c>
      <c r="D517" s="70"/>
      <c r="E517" s="70"/>
      <c r="F517" s="70"/>
      <c r="G517" s="70"/>
    </row>
    <row r="518" spans="1:7" x14ac:dyDescent="0.25">
      <c r="A518" s="51" t="s">
        <v>2016</v>
      </c>
      <c r="B518" s="68" t="s">
        <v>765</v>
      </c>
      <c r="C518" s="184">
        <v>0</v>
      </c>
      <c r="D518" s="184"/>
      <c r="E518" s="51"/>
      <c r="F518" s="51"/>
      <c r="G518" s="51"/>
    </row>
    <row r="519" spans="1:7" x14ac:dyDescent="0.25">
      <c r="A519" s="51" t="s">
        <v>2017</v>
      </c>
      <c r="B519" s="68" t="s">
        <v>766</v>
      </c>
      <c r="C519" s="184">
        <v>0.1131098291959889</v>
      </c>
      <c r="D519" s="184"/>
      <c r="E519" s="51"/>
      <c r="F519" s="51"/>
      <c r="G519" s="51"/>
    </row>
    <row r="520" spans="1:7" x14ac:dyDescent="0.25">
      <c r="A520" s="51" t="s">
        <v>2018</v>
      </c>
      <c r="B520" s="68" t="s">
        <v>767</v>
      </c>
      <c r="C520" s="184">
        <v>0</v>
      </c>
      <c r="D520" s="184"/>
      <c r="E520" s="51"/>
      <c r="F520" s="51"/>
      <c r="G520" s="51"/>
    </row>
    <row r="521" spans="1:7" x14ac:dyDescent="0.25">
      <c r="A521" s="51" t="s">
        <v>2019</v>
      </c>
      <c r="B521" s="68" t="s">
        <v>768</v>
      </c>
      <c r="C521" s="184">
        <v>0</v>
      </c>
      <c r="D521" s="184"/>
      <c r="E521" s="51"/>
      <c r="F521" s="51"/>
      <c r="G521" s="51"/>
    </row>
    <row r="522" spans="1:7" x14ac:dyDescent="0.25">
      <c r="A522" s="51" t="s">
        <v>2020</v>
      </c>
      <c r="B522" s="68" t="s">
        <v>769</v>
      </c>
      <c r="C522" s="184">
        <v>5.9333048804819594E-3</v>
      </c>
      <c r="D522" s="184"/>
      <c r="E522" s="51"/>
      <c r="F522" s="51"/>
      <c r="G522" s="51"/>
    </row>
    <row r="523" spans="1:7" x14ac:dyDescent="0.25">
      <c r="A523" s="51" t="s">
        <v>2021</v>
      </c>
      <c r="B523" s="68" t="s">
        <v>770</v>
      </c>
      <c r="C523" s="184">
        <v>9.5923093502832662E-3</v>
      </c>
      <c r="D523" s="184"/>
      <c r="E523" s="51"/>
      <c r="F523" s="51"/>
      <c r="G523" s="51"/>
    </row>
    <row r="524" spans="1:7" x14ac:dyDescent="0.25">
      <c r="A524" s="51" t="s">
        <v>2022</v>
      </c>
      <c r="B524" s="68" t="s">
        <v>771</v>
      </c>
      <c r="C524" s="184">
        <v>0</v>
      </c>
      <c r="D524" s="184"/>
      <c r="E524" s="51"/>
      <c r="F524" s="51"/>
      <c r="G524" s="51"/>
    </row>
    <row r="525" spans="1:7" x14ac:dyDescent="0.25">
      <c r="A525" s="51" t="s">
        <v>2023</v>
      </c>
      <c r="B525" s="68" t="s">
        <v>2179</v>
      </c>
      <c r="C525" s="184">
        <v>0</v>
      </c>
      <c r="D525" s="184"/>
      <c r="E525" s="51"/>
      <c r="F525" s="51"/>
      <c r="G525" s="51"/>
    </row>
    <row r="526" spans="1:7" x14ac:dyDescent="0.25">
      <c r="A526" s="51" t="s">
        <v>2024</v>
      </c>
      <c r="B526" s="68" t="s">
        <v>2180</v>
      </c>
      <c r="C526" s="184">
        <v>0.33731702894850074</v>
      </c>
      <c r="D526" s="184"/>
      <c r="E526" s="51"/>
      <c r="F526" s="51"/>
      <c r="G526" s="51"/>
    </row>
    <row r="527" spans="1:7" x14ac:dyDescent="0.25">
      <c r="A527" s="51" t="s">
        <v>2025</v>
      </c>
      <c r="B527" s="68" t="s">
        <v>2181</v>
      </c>
      <c r="C527" s="184">
        <v>0</v>
      </c>
      <c r="D527" s="184"/>
      <c r="E527" s="51"/>
      <c r="F527" s="51"/>
      <c r="G527" s="51"/>
    </row>
    <row r="528" spans="1:7" x14ac:dyDescent="0.25">
      <c r="A528" s="51" t="s">
        <v>2083</v>
      </c>
      <c r="B528" s="68" t="s">
        <v>772</v>
      </c>
      <c r="C528" s="184">
        <v>0</v>
      </c>
      <c r="D528" s="184"/>
      <c r="E528" s="51"/>
      <c r="F528" s="51"/>
      <c r="G528" s="51"/>
    </row>
    <row r="529" spans="1:7" x14ac:dyDescent="0.25">
      <c r="A529" s="51" t="s">
        <v>2196</v>
      </c>
      <c r="B529" s="68" t="s">
        <v>2965</v>
      </c>
      <c r="C529" s="184">
        <v>0</v>
      </c>
      <c r="D529" s="184"/>
      <c r="E529" s="51"/>
      <c r="F529" s="51"/>
      <c r="G529" s="51"/>
    </row>
    <row r="530" spans="1:7" x14ac:dyDescent="0.25">
      <c r="A530" s="51" t="s">
        <v>2197</v>
      </c>
      <c r="B530" s="68" t="s">
        <v>136</v>
      </c>
      <c r="C530" s="184">
        <f>SUM(C531)</f>
        <v>0.53404752762474517</v>
      </c>
      <c r="D530" s="184"/>
      <c r="E530" s="51"/>
      <c r="F530" s="51"/>
      <c r="G530" s="51"/>
    </row>
    <row r="531" spans="1:7" x14ac:dyDescent="0.25">
      <c r="A531" s="51" t="s">
        <v>2198</v>
      </c>
      <c r="B531" s="80" t="s">
        <v>2182</v>
      </c>
      <c r="C531" s="184">
        <v>0.53404752762474517</v>
      </c>
      <c r="D531" s="164"/>
      <c r="E531" s="51"/>
      <c r="F531" s="51"/>
      <c r="G531" s="51"/>
    </row>
    <row r="532" spans="1:7" x14ac:dyDescent="0.25">
      <c r="A532" s="51" t="s">
        <v>2199</v>
      </c>
      <c r="B532" s="80" t="s">
        <v>140</v>
      </c>
      <c r="C532" s="184"/>
      <c r="D532" s="164"/>
      <c r="E532" s="51"/>
      <c r="F532" s="51"/>
      <c r="G532" s="51"/>
    </row>
    <row r="533" spans="1:7" x14ac:dyDescent="0.25">
      <c r="A533" s="51" t="s">
        <v>2200</v>
      </c>
      <c r="B533" s="80" t="s">
        <v>140</v>
      </c>
      <c r="C533" s="184"/>
      <c r="D533" s="164"/>
      <c r="E533" s="51"/>
      <c r="F533" s="51"/>
      <c r="G533" s="51"/>
    </row>
    <row r="534" spans="1:7" x14ac:dyDescent="0.25">
      <c r="A534" s="51" t="s">
        <v>2370</v>
      </c>
      <c r="B534" s="80" t="s">
        <v>140</v>
      </c>
      <c r="C534" s="184"/>
      <c r="D534" s="164"/>
      <c r="E534" s="51"/>
      <c r="F534" s="51"/>
      <c r="G534" s="51"/>
    </row>
    <row r="535" spans="1:7" x14ac:dyDescent="0.25">
      <c r="A535" s="51" t="s">
        <v>2371</v>
      </c>
      <c r="B535" s="80" t="s">
        <v>140</v>
      </c>
      <c r="C535" s="184"/>
      <c r="D535" s="164"/>
      <c r="E535" s="51"/>
      <c r="F535" s="51"/>
      <c r="G535" s="51"/>
    </row>
    <row r="536" spans="1:7" x14ac:dyDescent="0.25">
      <c r="A536" s="51" t="s">
        <v>2372</v>
      </c>
      <c r="B536" s="80" t="s">
        <v>140</v>
      </c>
      <c r="C536" s="184"/>
      <c r="D536" s="164"/>
      <c r="E536" s="51"/>
      <c r="F536" s="51"/>
      <c r="G536" s="51"/>
    </row>
    <row r="537" spans="1:7" x14ac:dyDescent="0.25">
      <c r="A537" s="51" t="s">
        <v>2373</v>
      </c>
      <c r="B537" s="80" t="s">
        <v>140</v>
      </c>
      <c r="C537" s="184"/>
      <c r="D537" s="164"/>
      <c r="E537" s="51"/>
      <c r="F537" s="51"/>
      <c r="G537" s="51"/>
    </row>
    <row r="538" spans="1:7" x14ac:dyDescent="0.25">
      <c r="A538" s="51" t="s">
        <v>2374</v>
      </c>
      <c r="B538" s="80" t="s">
        <v>140</v>
      </c>
      <c r="C538" s="184"/>
      <c r="D538" s="164"/>
      <c r="E538" s="51"/>
      <c r="F538" s="51"/>
      <c r="G538" s="51"/>
    </row>
    <row r="539" spans="1:7" x14ac:dyDescent="0.25">
      <c r="A539" s="51" t="s">
        <v>2375</v>
      </c>
      <c r="B539" s="80" t="s">
        <v>140</v>
      </c>
      <c r="C539" s="184"/>
      <c r="D539" s="164"/>
      <c r="E539" s="51"/>
      <c r="F539" s="51"/>
      <c r="G539" s="51"/>
    </row>
    <row r="540" spans="1:7" x14ac:dyDescent="0.25">
      <c r="A540" s="51" t="s">
        <v>2376</v>
      </c>
      <c r="B540" s="80" t="s">
        <v>140</v>
      </c>
      <c r="C540" s="184"/>
      <c r="D540" s="164"/>
      <c r="E540" s="51"/>
      <c r="F540" s="51"/>
      <c r="G540" s="51"/>
    </row>
    <row r="541" spans="1:7" x14ac:dyDescent="0.25">
      <c r="A541" s="51" t="s">
        <v>2377</v>
      </c>
      <c r="B541" s="80" t="s">
        <v>140</v>
      </c>
      <c r="C541" s="184"/>
      <c r="D541" s="164"/>
      <c r="E541" s="51"/>
      <c r="F541" s="51"/>
      <c r="G541" s="51"/>
    </row>
    <row r="542" spans="1:7" x14ac:dyDescent="0.25">
      <c r="A542" s="51" t="s">
        <v>2378</v>
      </c>
      <c r="B542" s="80" t="s">
        <v>140</v>
      </c>
      <c r="C542" s="184"/>
      <c r="D542" s="164"/>
      <c r="E542" s="51"/>
      <c r="F542" s="51"/>
      <c r="G542" s="49"/>
    </row>
    <row r="543" spans="1:7" x14ac:dyDescent="0.25">
      <c r="A543" s="51" t="s">
        <v>2379</v>
      </c>
      <c r="B543" s="80" t="s">
        <v>140</v>
      </c>
      <c r="C543" s="184"/>
      <c r="D543" s="164"/>
      <c r="E543" s="51"/>
      <c r="F543" s="51"/>
      <c r="G543" s="49"/>
    </row>
    <row r="544" spans="1:7" x14ac:dyDescent="0.25">
      <c r="A544" s="51" t="s">
        <v>2380</v>
      </c>
      <c r="B544" s="80" t="s">
        <v>140</v>
      </c>
      <c r="C544" s="184"/>
      <c r="D544" s="164"/>
      <c r="E544" s="51"/>
      <c r="F544" s="51"/>
      <c r="G544" s="49"/>
    </row>
    <row r="545" spans="1:7" x14ac:dyDescent="0.25">
      <c r="A545" s="70"/>
      <c r="B545" s="70" t="s">
        <v>2381</v>
      </c>
      <c r="C545" s="70" t="s">
        <v>107</v>
      </c>
      <c r="D545" s="70" t="s">
        <v>1613</v>
      </c>
      <c r="E545" s="70"/>
      <c r="F545" s="70" t="s">
        <v>480</v>
      </c>
      <c r="G545" s="70" t="s">
        <v>1921</v>
      </c>
    </row>
    <row r="546" spans="1:7" x14ac:dyDescent="0.25">
      <c r="A546" s="51" t="s">
        <v>2084</v>
      </c>
      <c r="B546" s="179" t="s">
        <v>3116</v>
      </c>
      <c r="C546" s="164">
        <v>275.94362003999998</v>
      </c>
      <c r="D546" s="164">
        <v>10</v>
      </c>
      <c r="E546" s="57"/>
      <c r="F546" s="139">
        <f>IF($C$564=0,"",IF(C546="[for completion]","",IF(C546="","",C546/$C$564)))</f>
        <v>0.43650116382470511</v>
      </c>
      <c r="G546" s="139">
        <f>IF($D$564=0,"",IF(D546="[for completion]","",IF(D546="","",D546/$D$564)))</f>
        <v>0.37037037037037035</v>
      </c>
    </row>
    <row r="547" spans="1:7" x14ac:dyDescent="0.25">
      <c r="A547" s="51" t="s">
        <v>2085</v>
      </c>
      <c r="B547" s="179" t="s">
        <v>3117</v>
      </c>
      <c r="C547" s="164">
        <v>25.201958619999999</v>
      </c>
      <c r="D547" s="164">
        <v>2</v>
      </c>
      <c r="E547" s="57"/>
      <c r="F547" s="139">
        <f t="shared" ref="F547:F563" si="21">IF($C$564=0,"",IF(C547="[for completion]","",IF(C547="","",C547/$C$564)))</f>
        <v>3.9865695270278154E-2</v>
      </c>
      <c r="G547" s="139">
        <f t="shared" ref="G547:G563" si="22">IF($D$564=0,"",IF(D547="[for completion]","",IF(D547="","",D547/$D$564)))</f>
        <v>7.407407407407407E-2</v>
      </c>
    </row>
    <row r="548" spans="1:7" x14ac:dyDescent="0.25">
      <c r="A548" s="51" t="s">
        <v>2086</v>
      </c>
      <c r="B548" s="179" t="s">
        <v>3118</v>
      </c>
      <c r="C548" s="164">
        <v>0</v>
      </c>
      <c r="D548" s="164">
        <v>0</v>
      </c>
      <c r="E548" s="57"/>
      <c r="F548" s="139">
        <f t="shared" si="21"/>
        <v>0</v>
      </c>
      <c r="G548" s="139">
        <f t="shared" si="22"/>
        <v>0</v>
      </c>
    </row>
    <row r="549" spans="1:7" x14ac:dyDescent="0.25">
      <c r="A549" s="51" t="s">
        <v>2087</v>
      </c>
      <c r="B549" s="179" t="s">
        <v>3065</v>
      </c>
      <c r="C549" s="164">
        <v>0</v>
      </c>
      <c r="D549" s="164">
        <v>0</v>
      </c>
      <c r="E549" s="57"/>
      <c r="F549" s="139">
        <f t="shared" si="21"/>
        <v>0</v>
      </c>
      <c r="G549" s="139">
        <f t="shared" si="22"/>
        <v>0</v>
      </c>
    </row>
    <row r="550" spans="1:7" x14ac:dyDescent="0.25">
      <c r="A550" s="51" t="s">
        <v>2088</v>
      </c>
      <c r="B550" s="179" t="s">
        <v>3066</v>
      </c>
      <c r="C550" s="164">
        <v>0</v>
      </c>
      <c r="D550" s="164">
        <v>0</v>
      </c>
      <c r="E550" s="57"/>
      <c r="F550" s="139">
        <f t="shared" si="21"/>
        <v>0</v>
      </c>
      <c r="G550" s="139">
        <f t="shared" si="22"/>
        <v>0</v>
      </c>
    </row>
    <row r="551" spans="1:7" x14ac:dyDescent="0.25">
      <c r="A551" s="51" t="s">
        <v>2201</v>
      </c>
      <c r="B551" s="179" t="s">
        <v>3119</v>
      </c>
      <c r="C551" s="164">
        <v>0</v>
      </c>
      <c r="D551" s="164">
        <v>0</v>
      </c>
      <c r="E551" s="57"/>
      <c r="F551" s="139">
        <f t="shared" si="21"/>
        <v>0</v>
      </c>
      <c r="G551" s="139">
        <f t="shared" si="22"/>
        <v>0</v>
      </c>
    </row>
    <row r="552" spans="1:7" x14ac:dyDescent="0.25">
      <c r="A552" s="51" t="s">
        <v>2202</v>
      </c>
      <c r="B552" s="179" t="s">
        <v>3120</v>
      </c>
      <c r="C552" s="164">
        <v>0</v>
      </c>
      <c r="D552" s="164">
        <v>0</v>
      </c>
      <c r="E552" s="57"/>
      <c r="F552" s="139">
        <f t="shared" si="21"/>
        <v>0</v>
      </c>
      <c r="G552" s="139">
        <f t="shared" si="22"/>
        <v>0</v>
      </c>
    </row>
    <row r="553" spans="1:7" x14ac:dyDescent="0.25">
      <c r="A553" s="51" t="s">
        <v>2203</v>
      </c>
      <c r="B553" s="179" t="s">
        <v>3121</v>
      </c>
      <c r="C553" s="164">
        <v>316.14585052999996</v>
      </c>
      <c r="D553" s="164">
        <v>7</v>
      </c>
      <c r="E553" s="57"/>
      <c r="F553" s="139">
        <f t="shared" si="21"/>
        <v>0.50009502547909046</v>
      </c>
      <c r="G553" s="139">
        <f t="shared" si="22"/>
        <v>0.25925925925925924</v>
      </c>
    </row>
    <row r="554" spans="1:7" x14ac:dyDescent="0.25">
      <c r="A554" s="51" t="s">
        <v>2204</v>
      </c>
      <c r="B554" s="179" t="s">
        <v>3122</v>
      </c>
      <c r="C554" s="164">
        <v>14.88012706</v>
      </c>
      <c r="D554" s="164">
        <v>8</v>
      </c>
      <c r="E554" s="57"/>
      <c r="F554" s="139">
        <f t="shared" si="21"/>
        <v>2.3538115425926365E-2</v>
      </c>
      <c r="G554" s="139">
        <f t="shared" si="22"/>
        <v>0.29629629629629628</v>
      </c>
    </row>
    <row r="555" spans="1:7" x14ac:dyDescent="0.25">
      <c r="A555" s="51" t="s">
        <v>2205</v>
      </c>
      <c r="B555" s="179" t="s">
        <v>3123</v>
      </c>
      <c r="C555" s="164">
        <v>0</v>
      </c>
      <c r="D555" s="164">
        <v>0</v>
      </c>
      <c r="E555" s="57"/>
      <c r="F555" s="139">
        <f t="shared" si="21"/>
        <v>0</v>
      </c>
      <c r="G555" s="139">
        <f t="shared" si="22"/>
        <v>0</v>
      </c>
    </row>
    <row r="556" spans="1:7" x14ac:dyDescent="0.25">
      <c r="A556" s="51" t="s">
        <v>2206</v>
      </c>
      <c r="B556" s="179" t="s">
        <v>3124</v>
      </c>
      <c r="C556" s="164">
        <v>0</v>
      </c>
      <c r="D556" s="164">
        <v>0</v>
      </c>
      <c r="E556" s="57"/>
      <c r="F556" s="139">
        <f t="shared" si="21"/>
        <v>0</v>
      </c>
      <c r="G556" s="139">
        <f t="shared" si="22"/>
        <v>0</v>
      </c>
    </row>
    <row r="557" spans="1:7" x14ac:dyDescent="0.25">
      <c r="A557" s="51" t="s">
        <v>2207</v>
      </c>
      <c r="B557" s="179" t="s">
        <v>3125</v>
      </c>
      <c r="C557" s="164">
        <v>0</v>
      </c>
      <c r="D557" s="164">
        <v>0</v>
      </c>
      <c r="E557" s="57"/>
      <c r="F557" s="139">
        <f t="shared" si="21"/>
        <v>0</v>
      </c>
      <c r="G557" s="139">
        <f t="shared" si="22"/>
        <v>0</v>
      </c>
    </row>
    <row r="558" spans="1:7" x14ac:dyDescent="0.25">
      <c r="A558" s="51" t="s">
        <v>2208</v>
      </c>
      <c r="B558" s="179" t="s">
        <v>3126</v>
      </c>
      <c r="C558" s="164">
        <v>0</v>
      </c>
      <c r="D558" s="164">
        <v>0</v>
      </c>
      <c r="E558" s="57"/>
      <c r="F558" s="139">
        <f t="shared" si="21"/>
        <v>0</v>
      </c>
      <c r="G558" s="139">
        <f t="shared" si="22"/>
        <v>0</v>
      </c>
    </row>
    <row r="559" spans="1:7" x14ac:dyDescent="0.25">
      <c r="A559" s="51" t="s">
        <v>2209</v>
      </c>
      <c r="B559" s="179" t="s">
        <v>3127</v>
      </c>
      <c r="C559" s="164">
        <v>0</v>
      </c>
      <c r="D559" s="164">
        <v>0</v>
      </c>
      <c r="E559" s="57"/>
      <c r="F559" s="139">
        <f t="shared" si="21"/>
        <v>0</v>
      </c>
      <c r="G559" s="139">
        <f t="shared" si="22"/>
        <v>0</v>
      </c>
    </row>
    <row r="560" spans="1:7" x14ac:dyDescent="0.25">
      <c r="A560" s="51" t="s">
        <v>2210</v>
      </c>
      <c r="B560" s="179"/>
      <c r="C560" s="164"/>
      <c r="D560" s="164"/>
      <c r="E560" s="57"/>
      <c r="F560" s="139" t="str">
        <f t="shared" si="21"/>
        <v/>
      </c>
      <c r="G560" s="139" t="str">
        <f t="shared" si="22"/>
        <v/>
      </c>
    </row>
    <row r="561" spans="1:7" x14ac:dyDescent="0.25">
      <c r="A561" s="51" t="s">
        <v>2211</v>
      </c>
      <c r="B561" s="179"/>
      <c r="C561" s="164"/>
      <c r="D561" s="164"/>
      <c r="E561" s="57"/>
      <c r="F561" s="139" t="str">
        <f t="shared" si="21"/>
        <v/>
      </c>
      <c r="G561" s="139" t="str">
        <f t="shared" si="22"/>
        <v/>
      </c>
    </row>
    <row r="562" spans="1:7" x14ac:dyDescent="0.25">
      <c r="A562" s="51" t="s">
        <v>2212</v>
      </c>
      <c r="B562" s="179"/>
      <c r="C562" s="164"/>
      <c r="D562" s="164"/>
      <c r="E562" s="57"/>
      <c r="F562" s="139" t="str">
        <f t="shared" si="21"/>
        <v/>
      </c>
      <c r="G562" s="139" t="str">
        <f t="shared" si="22"/>
        <v/>
      </c>
    </row>
    <row r="563" spans="1:7" x14ac:dyDescent="0.25">
      <c r="A563" s="51" t="s">
        <v>2213</v>
      </c>
      <c r="B563" s="68" t="s">
        <v>2004</v>
      </c>
      <c r="C563" s="164">
        <v>0</v>
      </c>
      <c r="D563" s="164">
        <v>0</v>
      </c>
      <c r="E563" s="57"/>
      <c r="F563" s="139">
        <f t="shared" si="21"/>
        <v>0</v>
      </c>
      <c r="G563" s="139">
        <f t="shared" si="22"/>
        <v>0</v>
      </c>
    </row>
    <row r="564" spans="1:7" x14ac:dyDescent="0.25">
      <c r="A564" s="51" t="s">
        <v>2214</v>
      </c>
      <c r="B564" s="68" t="s">
        <v>138</v>
      </c>
      <c r="C564" s="132">
        <f>SUM(C546:C563)</f>
        <v>632.17155624999987</v>
      </c>
      <c r="D564" s="133">
        <f>SUM(D546:D563)</f>
        <v>27</v>
      </c>
      <c r="E564" s="57"/>
      <c r="F564" s="127">
        <f>SUM(F546:F563)</f>
        <v>1.0000000000000002</v>
      </c>
      <c r="G564" s="127">
        <f>SUM(G546:G563)</f>
        <v>1</v>
      </c>
    </row>
    <row r="565" spans="1:7" x14ac:dyDescent="0.25">
      <c r="A565" s="51" t="s">
        <v>2382</v>
      </c>
      <c r="B565" s="68"/>
      <c r="C565" s="51"/>
      <c r="D565" s="51"/>
      <c r="E565" s="57"/>
      <c r="F565" s="57"/>
      <c r="G565" s="57"/>
    </row>
    <row r="566" spans="1:7" x14ac:dyDescent="0.25">
      <c r="A566" s="51" t="s">
        <v>2383</v>
      </c>
      <c r="B566" s="68"/>
      <c r="C566" s="51"/>
      <c r="D566" s="51"/>
      <c r="E566" s="57"/>
      <c r="F566" s="57"/>
      <c r="G566" s="57"/>
    </row>
    <row r="567" spans="1:7" x14ac:dyDescent="0.25">
      <c r="A567" s="51" t="s">
        <v>2384</v>
      </c>
      <c r="B567" s="68"/>
      <c r="C567" s="51"/>
      <c r="D567" s="51"/>
      <c r="E567" s="57"/>
      <c r="F567" s="57"/>
      <c r="G567" s="57"/>
    </row>
    <row r="568" spans="1:7" x14ac:dyDescent="0.25">
      <c r="A568" s="70"/>
      <c r="B568" s="70" t="s">
        <v>2385</v>
      </c>
      <c r="C568" s="70" t="s">
        <v>107</v>
      </c>
      <c r="D568" s="70" t="s">
        <v>1613</v>
      </c>
      <c r="E568" s="70"/>
      <c r="F568" s="70" t="s">
        <v>480</v>
      </c>
      <c r="G568" s="70" t="s">
        <v>2260</v>
      </c>
    </row>
    <row r="569" spans="1:7" x14ac:dyDescent="0.25">
      <c r="A569" s="51" t="s">
        <v>2215</v>
      </c>
      <c r="B569" s="179" t="s">
        <v>3128</v>
      </c>
      <c r="C569" s="167">
        <v>275.94362003999998</v>
      </c>
      <c r="D569" s="185">
        <v>10</v>
      </c>
      <c r="E569" s="57"/>
      <c r="F569" s="139">
        <f>IF($C$587=0,"",IF(C569="[for completion]","",IF(C569="","",C569/$C$587)))</f>
        <v>0.43650116382470511</v>
      </c>
      <c r="G569" s="139">
        <f>IF($D$587=0,"",IF(D569="[for completion]","",IF(D569="","",D569/$D$587)))</f>
        <v>0.37037037037037035</v>
      </c>
    </row>
    <row r="570" spans="1:7" x14ac:dyDescent="0.25">
      <c r="A570" s="51" t="s">
        <v>2216</v>
      </c>
      <c r="B570" s="179" t="s">
        <v>3129</v>
      </c>
      <c r="C570" s="167">
        <v>25.201958619999999</v>
      </c>
      <c r="D570" s="185">
        <v>2</v>
      </c>
      <c r="E570" s="57"/>
      <c r="F570" s="139">
        <f t="shared" ref="F570:F586" si="23">IF($C$587=0,"",IF(C570="[for completion]","",IF(C570="","",C570/$C$587)))</f>
        <v>3.9865695270278154E-2</v>
      </c>
      <c r="G570" s="139">
        <f t="shared" ref="G570:G586" si="24">IF($D$587=0,"",IF(D570="[for completion]","",IF(D570="","",D570/$D$587)))</f>
        <v>7.407407407407407E-2</v>
      </c>
    </row>
    <row r="571" spans="1:7" x14ac:dyDescent="0.25">
      <c r="A571" s="51" t="s">
        <v>2217</v>
      </c>
      <c r="B571" s="179" t="s">
        <v>3130</v>
      </c>
      <c r="C571" s="167">
        <v>0</v>
      </c>
      <c r="D571" s="185">
        <v>0</v>
      </c>
      <c r="E571" s="57"/>
      <c r="F571" s="139">
        <f t="shared" si="23"/>
        <v>0</v>
      </c>
      <c r="G571" s="139">
        <f t="shared" si="24"/>
        <v>0</v>
      </c>
    </row>
    <row r="572" spans="1:7" x14ac:dyDescent="0.25">
      <c r="A572" s="51" t="s">
        <v>2218</v>
      </c>
      <c r="B572" s="179" t="s">
        <v>3131</v>
      </c>
      <c r="C572" s="167">
        <v>0</v>
      </c>
      <c r="D572" s="185">
        <v>0</v>
      </c>
      <c r="E572" s="57"/>
      <c r="F572" s="139">
        <f t="shared" si="23"/>
        <v>0</v>
      </c>
      <c r="G572" s="139">
        <f t="shared" si="24"/>
        <v>0</v>
      </c>
    </row>
    <row r="573" spans="1:7" x14ac:dyDescent="0.25">
      <c r="A573" s="51" t="s">
        <v>2219</v>
      </c>
      <c r="B573" s="179" t="s">
        <v>3132</v>
      </c>
      <c r="C573" s="167">
        <v>0</v>
      </c>
      <c r="D573" s="185">
        <v>0</v>
      </c>
      <c r="E573" s="57"/>
      <c r="F573" s="139">
        <f t="shared" si="23"/>
        <v>0</v>
      </c>
      <c r="G573" s="139">
        <f t="shared" si="24"/>
        <v>0</v>
      </c>
    </row>
    <row r="574" spans="1:7" x14ac:dyDescent="0.25">
      <c r="A574" s="51" t="s">
        <v>2220</v>
      </c>
      <c r="B574" s="179" t="s">
        <v>3133</v>
      </c>
      <c r="C574" s="167">
        <v>0</v>
      </c>
      <c r="D574" s="185">
        <v>0</v>
      </c>
      <c r="E574" s="57"/>
      <c r="F574" s="139">
        <f t="shared" si="23"/>
        <v>0</v>
      </c>
      <c r="G574" s="139">
        <f t="shared" si="24"/>
        <v>0</v>
      </c>
    </row>
    <row r="575" spans="1:7" x14ac:dyDescent="0.25">
      <c r="A575" s="51" t="s">
        <v>2221</v>
      </c>
      <c r="B575" s="179" t="s">
        <v>3134</v>
      </c>
      <c r="C575" s="167">
        <v>0</v>
      </c>
      <c r="D575" s="185">
        <v>0</v>
      </c>
      <c r="E575" s="57"/>
      <c r="F575" s="139">
        <f t="shared" si="23"/>
        <v>0</v>
      </c>
      <c r="G575" s="139">
        <f t="shared" si="24"/>
        <v>0</v>
      </c>
    </row>
    <row r="576" spans="1:7" x14ac:dyDescent="0.25">
      <c r="A576" s="51" t="s">
        <v>2222</v>
      </c>
      <c r="B576" s="179" t="s">
        <v>3135</v>
      </c>
      <c r="C576" s="167">
        <v>316.14585052999996</v>
      </c>
      <c r="D576" s="185">
        <v>7</v>
      </c>
      <c r="E576" s="57"/>
      <c r="F576" s="139">
        <f t="shared" si="23"/>
        <v>0.50009502547909046</v>
      </c>
      <c r="G576" s="139">
        <f t="shared" si="24"/>
        <v>0.25925925925925924</v>
      </c>
    </row>
    <row r="577" spans="1:7" x14ac:dyDescent="0.25">
      <c r="A577" s="51" t="s">
        <v>2223</v>
      </c>
      <c r="B577" s="179" t="s">
        <v>3136</v>
      </c>
      <c r="C577" s="167">
        <v>14.88012706</v>
      </c>
      <c r="D577" s="185">
        <v>8</v>
      </c>
      <c r="E577" s="57"/>
      <c r="F577" s="139">
        <f t="shared" si="23"/>
        <v>2.3538115425926365E-2</v>
      </c>
      <c r="G577" s="139">
        <f t="shared" si="24"/>
        <v>0.29629629629629628</v>
      </c>
    </row>
    <row r="578" spans="1:7" x14ac:dyDescent="0.25">
      <c r="A578" s="51" t="s">
        <v>2224</v>
      </c>
      <c r="B578" s="179" t="s">
        <v>3137</v>
      </c>
      <c r="C578" s="167">
        <v>0</v>
      </c>
      <c r="D578" s="185">
        <v>0</v>
      </c>
      <c r="E578" s="57"/>
      <c r="F578" s="139">
        <f t="shared" si="23"/>
        <v>0</v>
      </c>
      <c r="G578" s="139">
        <f t="shared" si="24"/>
        <v>0</v>
      </c>
    </row>
    <row r="579" spans="1:7" x14ac:dyDescent="0.25">
      <c r="A579" s="51" t="s">
        <v>2225</v>
      </c>
      <c r="B579" s="179" t="s">
        <v>3138</v>
      </c>
      <c r="C579" s="167">
        <v>0</v>
      </c>
      <c r="D579" s="185">
        <v>0</v>
      </c>
      <c r="E579" s="57"/>
      <c r="F579" s="139">
        <f t="shared" si="23"/>
        <v>0</v>
      </c>
      <c r="G579" s="139">
        <f t="shared" si="24"/>
        <v>0</v>
      </c>
    </row>
    <row r="580" spans="1:7" x14ac:dyDescent="0.25">
      <c r="A580" s="51" t="s">
        <v>2386</v>
      </c>
      <c r="B580" s="179" t="s">
        <v>3139</v>
      </c>
      <c r="C580" s="167">
        <v>0</v>
      </c>
      <c r="D580" s="185">
        <v>0</v>
      </c>
      <c r="E580" s="57"/>
      <c r="F580" s="139">
        <f t="shared" si="23"/>
        <v>0</v>
      </c>
      <c r="G580" s="139">
        <f t="shared" si="24"/>
        <v>0</v>
      </c>
    </row>
    <row r="581" spans="1:7" x14ac:dyDescent="0.25">
      <c r="A581" s="51" t="s">
        <v>2387</v>
      </c>
      <c r="B581" s="179" t="s">
        <v>3140</v>
      </c>
      <c r="C581" s="167">
        <v>0</v>
      </c>
      <c r="D581" s="185">
        <v>0</v>
      </c>
      <c r="E581" s="57"/>
      <c r="F581" s="139">
        <f t="shared" si="23"/>
        <v>0</v>
      </c>
      <c r="G581" s="139">
        <f t="shared" si="24"/>
        <v>0</v>
      </c>
    </row>
    <row r="582" spans="1:7" x14ac:dyDescent="0.25">
      <c r="A582" s="51" t="s">
        <v>2388</v>
      </c>
      <c r="B582" s="179" t="s">
        <v>3141</v>
      </c>
      <c r="C582" s="167">
        <v>0</v>
      </c>
      <c r="D582" s="185">
        <v>0</v>
      </c>
      <c r="E582" s="57"/>
      <c r="F582" s="139">
        <f t="shared" si="23"/>
        <v>0</v>
      </c>
      <c r="G582" s="139">
        <f t="shared" si="24"/>
        <v>0</v>
      </c>
    </row>
    <row r="583" spans="1:7" x14ac:dyDescent="0.25">
      <c r="A583" s="51" t="s">
        <v>2389</v>
      </c>
      <c r="B583" s="179"/>
      <c r="C583" s="167"/>
      <c r="D583" s="185"/>
      <c r="E583" s="57"/>
      <c r="F583" s="139" t="str">
        <f t="shared" si="23"/>
        <v/>
      </c>
      <c r="G583" s="139" t="str">
        <f t="shared" si="24"/>
        <v/>
      </c>
    </row>
    <row r="584" spans="1:7" x14ac:dyDescent="0.25">
      <c r="A584" s="51" t="s">
        <v>2390</v>
      </c>
      <c r="B584" s="179"/>
      <c r="C584" s="167"/>
      <c r="D584" s="185"/>
      <c r="E584" s="57"/>
      <c r="F584" s="139" t="str">
        <f t="shared" si="23"/>
        <v/>
      </c>
      <c r="G584" s="139" t="str">
        <f t="shared" si="24"/>
        <v/>
      </c>
    </row>
    <row r="585" spans="1:7" x14ac:dyDescent="0.25">
      <c r="A585" s="51" t="s">
        <v>2391</v>
      </c>
      <c r="B585" s="179"/>
      <c r="C585" s="167"/>
      <c r="D585" s="185"/>
      <c r="E585" s="57"/>
      <c r="F585" s="139" t="str">
        <f t="shared" si="23"/>
        <v/>
      </c>
      <c r="G585" s="139" t="str">
        <f t="shared" si="24"/>
        <v/>
      </c>
    </row>
    <row r="586" spans="1:7" x14ac:dyDescent="0.25">
      <c r="A586" s="51" t="s">
        <v>2392</v>
      </c>
      <c r="B586" s="68" t="s">
        <v>2004</v>
      </c>
      <c r="C586" s="167">
        <v>0</v>
      </c>
      <c r="D586" s="185">
        <v>0</v>
      </c>
      <c r="E586" s="57"/>
      <c r="F586" s="139">
        <f t="shared" si="23"/>
        <v>0</v>
      </c>
      <c r="G586" s="139">
        <f t="shared" si="24"/>
        <v>0</v>
      </c>
    </row>
    <row r="587" spans="1:7" x14ac:dyDescent="0.25">
      <c r="A587" s="51" t="s">
        <v>2393</v>
      </c>
      <c r="B587" s="68" t="s">
        <v>138</v>
      </c>
      <c r="C587" s="132">
        <f>SUM(C569:C586)</f>
        <v>632.17155624999987</v>
      </c>
      <c r="D587" s="133">
        <f>SUM(D569:D586)</f>
        <v>27</v>
      </c>
      <c r="E587" s="57"/>
      <c r="F587" s="127">
        <f>SUM(F569:F586)</f>
        <v>1.0000000000000002</v>
      </c>
      <c r="G587" s="127">
        <f>SUM(G569:G586)</f>
        <v>1</v>
      </c>
    </row>
    <row r="588" spans="1:7" x14ac:dyDescent="0.25">
      <c r="A588" s="70"/>
      <c r="B588" s="70" t="s">
        <v>2406</v>
      </c>
      <c r="C588" s="70" t="s">
        <v>107</v>
      </c>
      <c r="D588" s="70" t="s">
        <v>1613</v>
      </c>
      <c r="E588" s="70"/>
      <c r="F588" s="70" t="s">
        <v>480</v>
      </c>
      <c r="G588" s="70" t="s">
        <v>1921</v>
      </c>
    </row>
    <row r="589" spans="1:7" x14ac:dyDescent="0.25">
      <c r="A589" s="51" t="s">
        <v>2226</v>
      </c>
      <c r="B589" s="68" t="s">
        <v>1604</v>
      </c>
      <c r="C589" s="164">
        <v>0</v>
      </c>
      <c r="D589" s="164">
        <v>0</v>
      </c>
      <c r="E589" s="57"/>
      <c r="F589" s="139">
        <f t="shared" ref="F589:F596" si="25">IF($C$602=0,"",IF(C589="[for completion]","",IF(C589="","",C589/$C$602)))</f>
        <v>0</v>
      </c>
      <c r="G589" s="139">
        <f t="shared" ref="G589:G596" si="26">IF($D$602=0,"",IF(D589="[for completion]","",IF(D589="","",D589/$D$602)))</f>
        <v>0</v>
      </c>
    </row>
    <row r="590" spans="1:7" x14ac:dyDescent="0.25">
      <c r="A590" s="51" t="s">
        <v>2227</v>
      </c>
      <c r="B590" s="68" t="s">
        <v>1605</v>
      </c>
      <c r="C590" s="164">
        <v>25.201958619999999</v>
      </c>
      <c r="D590" s="164">
        <v>2</v>
      </c>
      <c r="E590" s="57"/>
      <c r="F590" s="139">
        <f t="shared" si="25"/>
        <v>3.9865695270278147E-2</v>
      </c>
      <c r="G590" s="139">
        <f t="shared" si="26"/>
        <v>7.407407407407407E-2</v>
      </c>
    </row>
    <row r="591" spans="1:7" x14ac:dyDescent="0.25">
      <c r="A591" s="51" t="s">
        <v>2228</v>
      </c>
      <c r="B591" s="68" t="s">
        <v>2282</v>
      </c>
      <c r="C591" s="164">
        <v>0.51862729000000007</v>
      </c>
      <c r="D591" s="164">
        <v>1</v>
      </c>
      <c r="E591" s="57"/>
      <c r="F591" s="139">
        <f t="shared" si="25"/>
        <v>8.2039010593336879E-4</v>
      </c>
      <c r="G591" s="139">
        <f t="shared" si="26"/>
        <v>3.7037037037037035E-2</v>
      </c>
    </row>
    <row r="592" spans="1:7" x14ac:dyDescent="0.25">
      <c r="A592" s="51" t="s">
        <v>2229</v>
      </c>
      <c r="B592" s="68" t="s">
        <v>1606</v>
      </c>
      <c r="C592" s="164">
        <v>166.09498328000001</v>
      </c>
      <c r="D592" s="164">
        <v>3</v>
      </c>
      <c r="E592" s="57"/>
      <c r="F592" s="139">
        <f t="shared" si="25"/>
        <v>0.26273719789809036</v>
      </c>
      <c r="G592" s="139">
        <f t="shared" si="26"/>
        <v>0.1111111111111111</v>
      </c>
    </row>
    <row r="593" spans="1:7" x14ac:dyDescent="0.25">
      <c r="A593" s="51" t="s">
        <v>2230</v>
      </c>
      <c r="B593" s="68" t="s">
        <v>1607</v>
      </c>
      <c r="C593" s="164">
        <v>2.3219568599999998</v>
      </c>
      <c r="D593" s="164">
        <v>1</v>
      </c>
      <c r="E593" s="57"/>
      <c r="F593" s="139">
        <f t="shared" si="25"/>
        <v>3.6729853424182749E-3</v>
      </c>
      <c r="G593" s="139">
        <f t="shared" si="26"/>
        <v>3.7037037037037035E-2</v>
      </c>
    </row>
    <row r="594" spans="1:7" x14ac:dyDescent="0.25">
      <c r="A594" s="51" t="s">
        <v>2394</v>
      </c>
      <c r="B594" s="68" t="s">
        <v>1608</v>
      </c>
      <c r="C594" s="164">
        <v>4.8850770399999996</v>
      </c>
      <c r="D594" s="164">
        <v>1</v>
      </c>
      <c r="E594" s="57"/>
      <c r="F594" s="139">
        <f t="shared" si="25"/>
        <v>7.7274546627468573E-3</v>
      </c>
      <c r="G594" s="139">
        <f t="shared" si="26"/>
        <v>3.7037037037037035E-2</v>
      </c>
    </row>
    <row r="595" spans="1:7" x14ac:dyDescent="0.25">
      <c r="A595" s="51" t="s">
        <v>2395</v>
      </c>
      <c r="B595" s="68" t="s">
        <v>1609</v>
      </c>
      <c r="C595" s="164">
        <v>6.3258424400000006</v>
      </c>
      <c r="D595" s="164">
        <v>2</v>
      </c>
      <c r="E595" s="57"/>
      <c r="F595" s="139">
        <f t="shared" si="25"/>
        <v>1.0006528097411534E-2</v>
      </c>
      <c r="G595" s="139">
        <f t="shared" si="26"/>
        <v>7.407407407407407E-2</v>
      </c>
    </row>
    <row r="596" spans="1:7" x14ac:dyDescent="0.25">
      <c r="A596" s="51" t="s">
        <v>2396</v>
      </c>
      <c r="B596" s="68" t="s">
        <v>1610</v>
      </c>
      <c r="C596" s="164">
        <v>0.75689857000000005</v>
      </c>
      <c r="D596" s="164">
        <v>1</v>
      </c>
      <c r="E596" s="57"/>
      <c r="F596" s="139">
        <f t="shared" si="25"/>
        <v>1.197299313005907E-3</v>
      </c>
      <c r="G596" s="139">
        <f t="shared" si="26"/>
        <v>3.7037037037037035E-2</v>
      </c>
    </row>
    <row r="597" spans="1:7" x14ac:dyDescent="0.25">
      <c r="A597" s="51" t="s">
        <v>2397</v>
      </c>
      <c r="B597" s="68" t="s">
        <v>2654</v>
      </c>
      <c r="C597" s="132">
        <v>48.196138360000006</v>
      </c>
      <c r="D597" s="51">
        <v>5</v>
      </c>
      <c r="E597" s="57"/>
      <c r="F597" s="139">
        <f>IF($C$602=0,"",IF(C597="[for completion]","",IF(C597="","",C597/$C$602)))</f>
        <v>7.6239017531722436E-2</v>
      </c>
      <c r="G597" s="139">
        <f>IF($D$602=0,"",IF(D597="[for completion]","",IF(D597="","",D597/$D$602)))</f>
        <v>0.18518518518518517</v>
      </c>
    </row>
    <row r="598" spans="1:7" x14ac:dyDescent="0.25">
      <c r="A598" s="51" t="s">
        <v>2398</v>
      </c>
      <c r="B598" s="51" t="s">
        <v>2657</v>
      </c>
      <c r="C598" s="132">
        <v>247.99823462000001</v>
      </c>
      <c r="D598" s="51">
        <v>5</v>
      </c>
      <c r="F598" s="139">
        <f>IF($C$602=0,"",IF(C598="[for completion]","",IF(C598="","",C598/$C$602)))</f>
        <v>0.39229578137160931</v>
      </c>
      <c r="G598" s="139">
        <f>IF($D$602=0,"",IF(D598="[for completion]","",IF(D598="","",D598/$D$602)))</f>
        <v>0.18518518518518517</v>
      </c>
    </row>
    <row r="599" spans="1:7" x14ac:dyDescent="0.25">
      <c r="A599" s="51" t="s">
        <v>2399</v>
      </c>
      <c r="B599" s="51" t="s">
        <v>2655</v>
      </c>
      <c r="C599" s="132">
        <v>127.81094604</v>
      </c>
      <c r="D599" s="51">
        <v>4</v>
      </c>
      <c r="F599" s="139">
        <f>IF($C$602=0,"",IF(C599="[for completion]","",IF(C599="","",C599/$C$602)))</f>
        <v>0.20217762848769424</v>
      </c>
      <c r="G599" s="139">
        <f>IF($D$602=0,"",IF(D599="[for completion]","",IF(D599="","",D599/$D$602)))</f>
        <v>0.14814814814814814</v>
      </c>
    </row>
    <row r="600" spans="1:7" x14ac:dyDescent="0.25">
      <c r="A600" s="51" t="s">
        <v>2692</v>
      </c>
      <c r="B600" s="68" t="s">
        <v>2656</v>
      </c>
      <c r="C600" s="132">
        <v>2.0608931299999997</v>
      </c>
      <c r="D600" s="51">
        <v>2</v>
      </c>
      <c r="E600" s="57"/>
      <c r="F600" s="139">
        <f>IF($C$602=0,"",IF(C600="[for completion]","",IF(C600="","",C600/$C$602)))</f>
        <v>3.2600219190896248E-3</v>
      </c>
      <c r="G600" s="139">
        <f>IF($D$602=0,"",IF(D600="[for completion]","",IF(D600="","",D600/$D$602)))</f>
        <v>7.407407407407407E-2</v>
      </c>
    </row>
    <row r="601" spans="1:7" x14ac:dyDescent="0.25">
      <c r="A601" s="51" t="s">
        <v>2693</v>
      </c>
      <c r="B601" s="68" t="s">
        <v>2004</v>
      </c>
      <c r="C601" s="164">
        <v>0</v>
      </c>
      <c r="D601" s="164">
        <v>0</v>
      </c>
      <c r="E601" s="57"/>
      <c r="F601" s="139">
        <f>IF($C$602=0,"",IF(C601="[for completion]","",IF(C601="","",C601/$C$602)))</f>
        <v>0</v>
      </c>
      <c r="G601" s="139">
        <f>IF($D$602=0,"",IF(D601="[for completion]","",IF(D601="","",D601/$D$602)))</f>
        <v>0</v>
      </c>
    </row>
    <row r="602" spans="1:7" x14ac:dyDescent="0.25">
      <c r="A602" s="51" t="s">
        <v>2694</v>
      </c>
      <c r="B602" s="68" t="s">
        <v>138</v>
      </c>
      <c r="C602" s="132">
        <f>SUM(C589:C601)</f>
        <v>632.17155624999998</v>
      </c>
      <c r="D602" s="133">
        <f>SUM(D589:D601)</f>
        <v>27</v>
      </c>
      <c r="E602" s="57"/>
      <c r="F602" s="127">
        <f>SUM(F589:F601)</f>
        <v>1</v>
      </c>
      <c r="G602" s="127">
        <f>SUM(G589:G601)</f>
        <v>0.99999999999999989</v>
      </c>
    </row>
    <row r="603" spans="1:7" x14ac:dyDescent="0.25">
      <c r="A603" s="51" t="s">
        <v>2695</v>
      </c>
    </row>
    <row r="604" spans="1:7" x14ac:dyDescent="0.25">
      <c r="A604" s="51" t="s">
        <v>2696</v>
      </c>
    </row>
    <row r="605" spans="1:7" x14ac:dyDescent="0.25">
      <c r="A605" s="51" t="s">
        <v>2697</v>
      </c>
    </row>
    <row r="606" spans="1:7" x14ac:dyDescent="0.25">
      <c r="A606" s="51" t="s">
        <v>2698</v>
      </c>
      <c r="B606" s="68"/>
      <c r="C606" s="132"/>
      <c r="D606" s="133"/>
      <c r="E606" s="57"/>
      <c r="F606" s="127"/>
      <c r="G606" s="127"/>
    </row>
    <row r="607" spans="1:7" x14ac:dyDescent="0.25">
      <c r="A607" s="51" t="s">
        <v>2699</v>
      </c>
      <c r="B607" s="68"/>
      <c r="C607" s="132"/>
      <c r="D607" s="133"/>
      <c r="E607" s="57"/>
      <c r="F607" s="127"/>
      <c r="G607" s="127"/>
    </row>
    <row r="608" spans="1:7" x14ac:dyDescent="0.25">
      <c r="A608" s="51" t="s">
        <v>2700</v>
      </c>
      <c r="B608" s="68"/>
      <c r="C608" s="132"/>
      <c r="D608" s="133"/>
      <c r="E608" s="57"/>
      <c r="F608" s="127"/>
      <c r="G608" s="127"/>
    </row>
    <row r="609" spans="1:7" x14ac:dyDescent="0.25">
      <c r="A609" s="51" t="s">
        <v>2701</v>
      </c>
      <c r="B609" s="68"/>
      <c r="C609" s="132"/>
      <c r="D609" s="133"/>
      <c r="E609" s="57"/>
      <c r="F609" s="127"/>
      <c r="G609" s="127"/>
    </row>
    <row r="610" spans="1:7" x14ac:dyDescent="0.25">
      <c r="A610" s="51" t="s">
        <v>2702</v>
      </c>
      <c r="B610" s="68"/>
      <c r="C610" s="132"/>
      <c r="D610" s="133"/>
      <c r="E610" s="57"/>
      <c r="F610" s="127"/>
      <c r="G610" s="127"/>
    </row>
    <row r="611" spans="1:7" x14ac:dyDescent="0.25">
      <c r="A611" s="51" t="s">
        <v>2703</v>
      </c>
    </row>
    <row r="612" spans="1:7" x14ac:dyDescent="0.25">
      <c r="A612" s="51" t="s">
        <v>2704</v>
      </c>
    </row>
    <row r="613" spans="1:7" x14ac:dyDescent="0.25">
      <c r="A613" s="70"/>
      <c r="B613" s="70" t="s">
        <v>2405</v>
      </c>
      <c r="C613" s="70" t="s">
        <v>107</v>
      </c>
      <c r="D613" s="70" t="s">
        <v>1613</v>
      </c>
      <c r="E613" s="70"/>
      <c r="F613" s="70" t="s">
        <v>480</v>
      </c>
      <c r="G613" s="70" t="s">
        <v>1921</v>
      </c>
    </row>
    <row r="614" spans="1:7" x14ac:dyDescent="0.25">
      <c r="A614" s="51" t="s">
        <v>2400</v>
      </c>
      <c r="B614" s="68" t="s">
        <v>2232</v>
      </c>
      <c r="C614" s="164">
        <v>2.0608931299999997</v>
      </c>
      <c r="D614" s="164">
        <v>2</v>
      </c>
      <c r="E614" s="57"/>
      <c r="F614" s="139">
        <f>IF($C$618=0,"",IF(C614="[for completion]","",IF(C614="","",C614/$C$618)))</f>
        <v>3.2600219190896244E-3</v>
      </c>
      <c r="G614" s="139">
        <f>IF($D$618=0,"",IF(D614="[for completion]","",IF(D614="","",D614/$D$618)))</f>
        <v>7.407407407407407E-2</v>
      </c>
    </row>
    <row r="615" spans="1:7" x14ac:dyDescent="0.25">
      <c r="A615" s="51" t="s">
        <v>2401</v>
      </c>
      <c r="B615" s="153" t="s">
        <v>2231</v>
      </c>
      <c r="C615" s="164">
        <v>630.11066312000014</v>
      </c>
      <c r="D615" s="164">
        <v>25</v>
      </c>
      <c r="E615" s="57"/>
      <c r="F615" s="57"/>
      <c r="G615" s="139">
        <f>IF($D$618=0,"",IF(D615="[for completion]","",IF(D615="","",D615/$D$618)))</f>
        <v>0.92592592592592593</v>
      </c>
    </row>
    <row r="616" spans="1:7" x14ac:dyDescent="0.25">
      <c r="A616" s="51" t="s">
        <v>2402</v>
      </c>
      <c r="B616" s="68" t="s">
        <v>1612</v>
      </c>
      <c r="C616" s="164">
        <v>0</v>
      </c>
      <c r="D616" s="164">
        <v>0</v>
      </c>
      <c r="E616" s="57"/>
      <c r="F616" s="57"/>
      <c r="G616" s="139">
        <f>IF($D$618=0,"",IF(D616="[for completion]","",IF(D616="","",D616/$D$618)))</f>
        <v>0</v>
      </c>
    </row>
    <row r="617" spans="1:7" x14ac:dyDescent="0.25">
      <c r="A617" s="51" t="s">
        <v>2403</v>
      </c>
      <c r="B617" s="51" t="s">
        <v>2004</v>
      </c>
      <c r="C617" s="164">
        <v>0</v>
      </c>
      <c r="D617" s="164">
        <v>0</v>
      </c>
      <c r="E617" s="57"/>
      <c r="F617" s="57"/>
      <c r="G617" s="139">
        <f>IF($D$618=0,"",IF(D617="[for completion]","",IF(D617="","",D617/$D$618)))</f>
        <v>0</v>
      </c>
    </row>
    <row r="618" spans="1:7" x14ac:dyDescent="0.25">
      <c r="A618" s="51" t="s">
        <v>2404</v>
      </c>
      <c r="B618" s="68" t="s">
        <v>138</v>
      </c>
      <c r="C618" s="132">
        <f>SUM(C614:C617)</f>
        <v>632.17155625000009</v>
      </c>
      <c r="D618" s="133">
        <f>SUM(D614:D617)</f>
        <v>27</v>
      </c>
      <c r="E618" s="57"/>
      <c r="F618" s="127">
        <f>SUM(F614:F617)</f>
        <v>3.2600219190896244E-3</v>
      </c>
      <c r="G618" s="127">
        <f>SUM(G614:G617)</f>
        <v>1</v>
      </c>
    </row>
    <row r="619" spans="1:7" x14ac:dyDescent="0.25">
      <c r="A619" s="51"/>
    </row>
    <row r="620" spans="1:7" x14ac:dyDescent="0.25">
      <c r="A620" s="70"/>
      <c r="B620" s="70" t="s">
        <v>3010</v>
      </c>
      <c r="C620" s="70" t="s">
        <v>2644</v>
      </c>
      <c r="D620" s="70" t="s">
        <v>2647</v>
      </c>
      <c r="E620" s="70"/>
      <c r="F620" s="70" t="s">
        <v>2646</v>
      </c>
      <c r="G620" s="70" t="s">
        <v>3034</v>
      </c>
    </row>
    <row r="621" spans="1:7" x14ac:dyDescent="0.25">
      <c r="A621" s="51" t="s">
        <v>2407</v>
      </c>
      <c r="B621" s="68" t="s">
        <v>765</v>
      </c>
      <c r="C621" s="167"/>
      <c r="D621" s="167">
        <v>0</v>
      </c>
      <c r="E621" s="204"/>
      <c r="F621" s="167"/>
      <c r="G621" s="167"/>
    </row>
    <row r="622" spans="1:7" x14ac:dyDescent="0.25">
      <c r="A622" s="51" t="s">
        <v>2408</v>
      </c>
      <c r="B622" s="68" t="s">
        <v>766</v>
      </c>
      <c r="C622" s="167"/>
      <c r="D622" s="167">
        <v>18.914529073112099</v>
      </c>
      <c r="E622" s="204"/>
      <c r="F622" s="167"/>
      <c r="G622" s="167"/>
    </row>
    <row r="623" spans="1:7" x14ac:dyDescent="0.25">
      <c r="A623" s="51" t="s">
        <v>2409</v>
      </c>
      <c r="B623" s="68" t="s">
        <v>767</v>
      </c>
      <c r="C623" s="167"/>
      <c r="D623" s="167">
        <v>0</v>
      </c>
      <c r="E623" s="204"/>
      <c r="F623" s="167"/>
      <c r="G623" s="167"/>
    </row>
    <row r="624" spans="1:7" x14ac:dyDescent="0.25">
      <c r="A624" s="51" t="s">
        <v>2410</v>
      </c>
      <c r="B624" s="68" t="s">
        <v>768</v>
      </c>
      <c r="C624" s="167"/>
      <c r="D624" s="167">
        <v>0</v>
      </c>
      <c r="E624" s="204"/>
      <c r="F624" s="167"/>
      <c r="G624" s="167"/>
    </row>
    <row r="625" spans="1:7" x14ac:dyDescent="0.25">
      <c r="A625" s="51" t="s">
        <v>2411</v>
      </c>
      <c r="B625" s="68" t="s">
        <v>769</v>
      </c>
      <c r="C625" s="167"/>
      <c r="D625" s="167">
        <v>0.5960593083482878</v>
      </c>
      <c r="E625" s="204"/>
      <c r="F625" s="167"/>
      <c r="G625" s="167"/>
    </row>
    <row r="626" spans="1:7" x14ac:dyDescent="0.25">
      <c r="A626" s="51" t="s">
        <v>2412</v>
      </c>
      <c r="B626" s="68" t="s">
        <v>770</v>
      </c>
      <c r="C626" s="167"/>
      <c r="D626" s="167">
        <v>48.381412264571736</v>
      </c>
      <c r="E626" s="204"/>
      <c r="F626" s="167"/>
      <c r="G626" s="167"/>
    </row>
    <row r="627" spans="1:7" x14ac:dyDescent="0.25">
      <c r="A627" s="51" t="s">
        <v>2413</v>
      </c>
      <c r="B627" s="68" t="s">
        <v>771</v>
      </c>
      <c r="C627" s="167"/>
      <c r="D627" s="167">
        <v>0</v>
      </c>
      <c r="E627" s="204"/>
      <c r="F627" s="167"/>
      <c r="G627" s="167"/>
    </row>
    <row r="628" spans="1:7" x14ac:dyDescent="0.25">
      <c r="A628" s="51" t="s">
        <v>2414</v>
      </c>
      <c r="B628" s="68" t="s">
        <v>2179</v>
      </c>
      <c r="C628" s="167"/>
      <c r="D628" s="167">
        <v>0</v>
      </c>
      <c r="E628" s="204"/>
      <c r="F628" s="167"/>
      <c r="G628" s="167"/>
    </row>
    <row r="629" spans="1:7" x14ac:dyDescent="0.25">
      <c r="A629" s="51" t="s">
        <v>2415</v>
      </c>
      <c r="B629" s="68" t="s">
        <v>2180</v>
      </c>
      <c r="C629" s="167"/>
      <c r="D629" s="167">
        <v>41.827851792771092</v>
      </c>
      <c r="E629" s="204"/>
      <c r="F629" s="167"/>
      <c r="G629" s="167"/>
    </row>
    <row r="630" spans="1:7" x14ac:dyDescent="0.25">
      <c r="A630" s="51" t="s">
        <v>2416</v>
      </c>
      <c r="B630" s="68" t="s">
        <v>2181</v>
      </c>
      <c r="C630" s="167"/>
      <c r="D630" s="167">
        <v>0</v>
      </c>
      <c r="E630" s="204"/>
      <c r="F630" s="167"/>
      <c r="G630" s="167"/>
    </row>
    <row r="631" spans="1:7" x14ac:dyDescent="0.25">
      <c r="A631" s="51" t="s">
        <v>2417</v>
      </c>
      <c r="B631" s="68" t="s">
        <v>772</v>
      </c>
      <c r="C631" s="167"/>
      <c r="D631" s="167">
        <v>0</v>
      </c>
      <c r="E631" s="204"/>
      <c r="F631" s="167"/>
      <c r="G631" s="167"/>
    </row>
    <row r="632" spans="1:7" x14ac:dyDescent="0.25">
      <c r="A632" s="51" t="s">
        <v>2418</v>
      </c>
      <c r="B632" s="68" t="s">
        <v>2965</v>
      </c>
      <c r="C632" s="167"/>
      <c r="D632" s="167">
        <v>0</v>
      </c>
      <c r="E632" s="204"/>
      <c r="F632" s="167"/>
      <c r="G632" s="167"/>
    </row>
    <row r="633" spans="1:7" x14ac:dyDescent="0.25">
      <c r="A633" s="51" t="s">
        <v>2419</v>
      </c>
      <c r="B633" s="68" t="s">
        <v>136</v>
      </c>
      <c r="C633" s="167"/>
      <c r="D633" s="167">
        <v>56.027110017208464</v>
      </c>
      <c r="E633" s="204"/>
      <c r="F633" s="167"/>
      <c r="G633" s="167"/>
    </row>
    <row r="634" spans="1:7" x14ac:dyDescent="0.25">
      <c r="A634" s="51" t="s">
        <v>2420</v>
      </c>
      <c r="B634" s="68" t="s">
        <v>138</v>
      </c>
      <c r="C634" s="132">
        <f>SUM(C621:C633)</f>
        <v>0</v>
      </c>
      <c r="D634" s="132">
        <f>SUM(D621:D633)</f>
        <v>165.74696245601169</v>
      </c>
      <c r="E634" s="49"/>
      <c r="F634" s="132"/>
      <c r="G634" s="139" t="str">
        <f>IF($D$639=0,"",IF(D634="[for completion]","",IF(D634="","",D634/$D$639)))</f>
        <v/>
      </c>
    </row>
    <row r="635" spans="1:7" x14ac:dyDescent="0.25">
      <c r="A635" s="51" t="s">
        <v>2421</v>
      </c>
      <c r="B635" s="51" t="s">
        <v>2643</v>
      </c>
      <c r="F635" s="167"/>
      <c r="G635" s="139" t="str">
        <f>IF($D$639=0,"",IF(D635="[for completion]","",IF(D635="","",D635/$D$639)))</f>
        <v/>
      </c>
    </row>
    <row r="636" spans="1:7" x14ac:dyDescent="0.25">
      <c r="A636" s="51" t="s">
        <v>2422</v>
      </c>
    </row>
    <row r="637" spans="1:7" x14ac:dyDescent="0.25">
      <c r="A637" s="51" t="s">
        <v>2423</v>
      </c>
      <c r="B637" s="179"/>
      <c r="C637" s="51"/>
      <c r="D637" s="51"/>
      <c r="E637" s="49"/>
      <c r="F637" s="139"/>
      <c r="G637" s="139"/>
    </row>
    <row r="638" spans="1:7" x14ac:dyDescent="0.25">
      <c r="A638" s="51" t="s">
        <v>2424</v>
      </c>
      <c r="B638" s="68"/>
      <c r="C638" s="51"/>
      <c r="D638" s="51"/>
      <c r="E638" s="49"/>
      <c r="F638" s="139"/>
      <c r="G638" s="139"/>
    </row>
    <row r="639" spans="1:7" x14ac:dyDescent="0.25">
      <c r="A639" s="51" t="s">
        <v>2425</v>
      </c>
      <c r="B639" s="68"/>
      <c r="C639" s="51"/>
      <c r="D639" s="51"/>
      <c r="E639" s="49"/>
      <c r="F639" s="188"/>
      <c r="G639" s="188"/>
    </row>
  </sheetData>
  <sheetProtection algorithmName="SHA-512" hashValue="ffhl5dJGTtByslw7Mbxc+bvv9D8AXRHGFGzbPj8tCp50FcF56Fn4SnGUHbfXpHW+GNmfBT89IrAIg8mWqL0DeQ==" saltValue="vkf/etc2O3O8pwrODEjTU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3" name="Mortgage Assets III_1_2"/>
    <protectedRange sqref="C621:D635"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6EF9D-C63D-4407-B6F3-453A0BA0BF15}">
  <sheetPr codeName="Sheet11">
    <tabColor rgb="FF243386"/>
  </sheetPr>
  <dimension ref="A1:E843"/>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1765</v>
      </c>
      <c r="C2">
        <v>3.3342719526085161E-2</v>
      </c>
      <c r="E2">
        <v>3.16522511372265E-2</v>
      </c>
    </row>
    <row r="3" spans="1:5" x14ac:dyDescent="0.25">
      <c r="A3" t="s">
        <v>3065</v>
      </c>
      <c r="B3" t="s">
        <v>1766</v>
      </c>
      <c r="C3">
        <v>0.36111972421831634</v>
      </c>
      <c r="D3">
        <v>0.75920012721739649</v>
      </c>
      <c r="E3">
        <v>0.38130231121358521</v>
      </c>
    </row>
    <row r="4" spans="1:5" x14ac:dyDescent="0.25">
      <c r="A4" t="s">
        <v>3065</v>
      </c>
      <c r="B4" t="s">
        <v>1767</v>
      </c>
      <c r="C4">
        <v>0.37804032654637393</v>
      </c>
      <c r="D4">
        <v>0.17729464082836879</v>
      </c>
      <c r="E4">
        <v>0.36786256538203482</v>
      </c>
    </row>
    <row r="5" spans="1:5" x14ac:dyDescent="0.25">
      <c r="A5" t="s">
        <v>3065</v>
      </c>
      <c r="B5" t="s">
        <v>1854</v>
      </c>
      <c r="C5">
        <v>3.3857927377921476E-3</v>
      </c>
    </row>
    <row r="6" spans="1:5" x14ac:dyDescent="0.25">
      <c r="A6" t="s">
        <v>3065</v>
      </c>
      <c r="B6" t="s">
        <v>1858</v>
      </c>
      <c r="C6">
        <v>0.40882401247344363</v>
      </c>
    </row>
    <row r="7" spans="1:5" x14ac:dyDescent="0.25">
      <c r="A7" t="s">
        <v>3065</v>
      </c>
      <c r="B7" t="s">
        <v>2198</v>
      </c>
      <c r="C7">
        <v>7.5999529099077048E-2</v>
      </c>
    </row>
    <row r="8" spans="1:5" x14ac:dyDescent="0.25">
      <c r="A8" t="s">
        <v>3065</v>
      </c>
      <c r="B8" t="s">
        <v>1622</v>
      </c>
      <c r="C8">
        <v>423.20214642999963</v>
      </c>
      <c r="D8">
        <v>344</v>
      </c>
    </row>
    <row r="9" spans="1:5" x14ac:dyDescent="0.25">
      <c r="A9" t="s">
        <v>3065</v>
      </c>
      <c r="B9" t="s">
        <v>1625</v>
      </c>
      <c r="C9">
        <v>107.11607381999998</v>
      </c>
      <c r="D9">
        <v>314</v>
      </c>
    </row>
    <row r="10" spans="1:5" x14ac:dyDescent="0.25">
      <c r="A10" t="s">
        <v>3065</v>
      </c>
      <c r="B10" t="s">
        <v>1631</v>
      </c>
      <c r="C10">
        <v>503.43120562999997</v>
      </c>
    </row>
    <row r="11" spans="1:5" x14ac:dyDescent="0.25">
      <c r="A11" t="s">
        <v>3065</v>
      </c>
      <c r="B11" t="s">
        <v>1632</v>
      </c>
      <c r="C11">
        <v>26.887014620000002</v>
      </c>
    </row>
    <row r="12" spans="1:5" x14ac:dyDescent="0.25">
      <c r="A12" t="s">
        <v>3065</v>
      </c>
      <c r="B12" t="s">
        <v>1653</v>
      </c>
      <c r="C12">
        <v>631</v>
      </c>
      <c r="D12">
        <v>27</v>
      </c>
    </row>
    <row r="13" spans="1:5" x14ac:dyDescent="0.25">
      <c r="A13" t="s">
        <v>3065</v>
      </c>
      <c r="B13" t="s">
        <v>1660</v>
      </c>
      <c r="C13">
        <v>0.37835112992576375</v>
      </c>
      <c r="D13">
        <v>0.9241150057439883</v>
      </c>
      <c r="E13">
        <v>0.37460378433980462</v>
      </c>
    </row>
    <row r="14" spans="1:5" x14ac:dyDescent="0.25">
      <c r="A14" t="s">
        <v>3065</v>
      </c>
      <c r="B14" t="s">
        <v>1674</v>
      </c>
      <c r="C14">
        <v>1</v>
      </c>
      <c r="D14">
        <v>1</v>
      </c>
      <c r="E14">
        <v>1</v>
      </c>
    </row>
    <row r="15" spans="1:5" x14ac:dyDescent="0.25">
      <c r="A15" t="s">
        <v>3065</v>
      </c>
      <c r="B15" t="s">
        <v>1711</v>
      </c>
      <c r="C15">
        <v>0.28395569174363755</v>
      </c>
      <c r="D15">
        <v>0.1187326084773037</v>
      </c>
      <c r="E15">
        <v>0.27557891854272965</v>
      </c>
    </row>
    <row r="16" spans="1:5" x14ac:dyDescent="0.25">
      <c r="A16" t="s">
        <v>3065</v>
      </c>
      <c r="B16" t="s">
        <v>1712</v>
      </c>
      <c r="C16">
        <v>0.17091564119932365</v>
      </c>
      <c r="D16">
        <v>5.9967460976521024E-4</v>
      </c>
      <c r="E16">
        <v>0.16228065995814711</v>
      </c>
    </row>
    <row r="17" spans="1:5" x14ac:dyDescent="0.25">
      <c r="A17" t="s">
        <v>3065</v>
      </c>
      <c r="B17" t="s">
        <v>1713</v>
      </c>
      <c r="C17">
        <v>0.11476855575072233</v>
      </c>
      <c r="D17">
        <v>1.195455518370972E-2</v>
      </c>
      <c r="E17">
        <v>0.1095559090212119</v>
      </c>
    </row>
    <row r="18" spans="1:5" x14ac:dyDescent="0.25">
      <c r="A18" t="s">
        <v>3065</v>
      </c>
      <c r="B18" t="s">
        <v>1714</v>
      </c>
      <c r="C18">
        <v>0.2454045469934569</v>
      </c>
      <c r="D18">
        <v>0.1278576431257209</v>
      </c>
      <c r="E18">
        <v>0.2394449453766434</v>
      </c>
    </row>
    <row r="19" spans="1:5" x14ac:dyDescent="0.25">
      <c r="A19" t="s">
        <v>3065</v>
      </c>
      <c r="B19" t="s">
        <v>1715</v>
      </c>
      <c r="C19">
        <v>0.18495556431285964</v>
      </c>
      <c r="D19">
        <v>0.74085551860350052</v>
      </c>
      <c r="E19">
        <v>0.21313956710126805</v>
      </c>
    </row>
    <row r="20" spans="1:5" x14ac:dyDescent="0.25">
      <c r="A20" t="s">
        <v>3065</v>
      </c>
      <c r="B20" t="s">
        <v>1761</v>
      </c>
      <c r="C20">
        <v>0.22749722970922451</v>
      </c>
      <c r="D20">
        <v>6.3505231954234728E-2</v>
      </c>
      <c r="E20">
        <v>0.21918287226715358</v>
      </c>
    </row>
    <row r="21" spans="1:5" x14ac:dyDescent="0.25">
      <c r="A21" t="s">
        <v>3065</v>
      </c>
      <c r="B21" t="s">
        <v>1770</v>
      </c>
      <c r="C21">
        <v>0.40882401247344335</v>
      </c>
      <c r="E21">
        <v>0.38809672689159264</v>
      </c>
    </row>
    <row r="22" spans="1:5" x14ac:dyDescent="0.25">
      <c r="A22" t="s">
        <v>3065</v>
      </c>
      <c r="B22" t="s">
        <v>1771</v>
      </c>
      <c r="C22">
        <v>0.59117598752655676</v>
      </c>
      <c r="D22">
        <v>1</v>
      </c>
      <c r="E22">
        <v>0.61190327310840731</v>
      </c>
    </row>
    <row r="23" spans="1:5" x14ac:dyDescent="0.25">
      <c r="A23" t="s">
        <v>3065</v>
      </c>
      <c r="B23" t="s">
        <v>1779</v>
      </c>
    </row>
    <row r="24" spans="1:5" x14ac:dyDescent="0.25">
      <c r="A24" t="s">
        <v>3065</v>
      </c>
      <c r="B24" t="s">
        <v>1780</v>
      </c>
    </row>
    <row r="25" spans="1:5" x14ac:dyDescent="0.25">
      <c r="A25" t="s">
        <v>3065</v>
      </c>
      <c r="B25" t="s">
        <v>1781</v>
      </c>
    </row>
    <row r="26" spans="1:5" x14ac:dyDescent="0.25">
      <c r="A26" t="s">
        <v>3065</v>
      </c>
      <c r="B26" t="s">
        <v>1782</v>
      </c>
    </row>
    <row r="27" spans="1:5" x14ac:dyDescent="0.25">
      <c r="A27" t="s">
        <v>3065</v>
      </c>
      <c r="B27" t="s">
        <v>1783</v>
      </c>
      <c r="C27">
        <v>1</v>
      </c>
      <c r="D27">
        <v>1</v>
      </c>
      <c r="E27">
        <v>1</v>
      </c>
    </row>
    <row r="28" spans="1:5" x14ac:dyDescent="0.25">
      <c r="A28" t="s">
        <v>3065</v>
      </c>
      <c r="B28" t="s">
        <v>1784</v>
      </c>
    </row>
    <row r="29" spans="1:5" x14ac:dyDescent="0.25">
      <c r="A29" t="s">
        <v>3065</v>
      </c>
      <c r="B29" t="s">
        <v>1786</v>
      </c>
      <c r="C29">
        <v>256.00255437000033</v>
      </c>
      <c r="D29">
        <v>605</v>
      </c>
    </row>
    <row r="30" spans="1:5" x14ac:dyDescent="0.25">
      <c r="A30" t="s">
        <v>3065</v>
      </c>
      <c r="B30" t="s">
        <v>1787</v>
      </c>
      <c r="C30">
        <v>45.853755640000003</v>
      </c>
      <c r="D30">
        <v>14</v>
      </c>
    </row>
    <row r="31" spans="1:5" x14ac:dyDescent="0.25">
      <c r="A31" t="s">
        <v>3065</v>
      </c>
      <c r="B31" t="s">
        <v>1788</v>
      </c>
      <c r="C31">
        <v>113.68389562</v>
      </c>
      <c r="D31">
        <v>10</v>
      </c>
    </row>
    <row r="32" spans="1:5" x14ac:dyDescent="0.25">
      <c r="A32" t="s">
        <v>3065</v>
      </c>
      <c r="B32" t="s">
        <v>1789</v>
      </c>
      <c r="C32">
        <v>22.445</v>
      </c>
      <c r="D32">
        <v>1</v>
      </c>
    </row>
    <row r="33" spans="1:4" x14ac:dyDescent="0.25">
      <c r="A33" t="s">
        <v>3065</v>
      </c>
      <c r="B33" t="s">
        <v>1790</v>
      </c>
      <c r="C33">
        <v>65.445999999999998</v>
      </c>
      <c r="D33">
        <v>1</v>
      </c>
    </row>
    <row r="34" spans="1:4" x14ac:dyDescent="0.25">
      <c r="A34" t="s">
        <v>3065</v>
      </c>
      <c r="B34" t="s">
        <v>1791</v>
      </c>
      <c r="D34">
        <v>0</v>
      </c>
    </row>
    <row r="35" spans="1:4" x14ac:dyDescent="0.25">
      <c r="A35" t="s">
        <v>3065</v>
      </c>
      <c r="B35" t="s">
        <v>1830</v>
      </c>
      <c r="C35">
        <v>0.37294828418402681</v>
      </c>
    </row>
    <row r="36" spans="1:4" x14ac:dyDescent="0.25">
      <c r="A36" t="s">
        <v>3065</v>
      </c>
      <c r="B36" t="s">
        <v>1831</v>
      </c>
      <c r="C36">
        <v>430.11743861466738</v>
      </c>
    </row>
    <row r="37" spans="1:4" x14ac:dyDescent="0.25">
      <c r="A37" t="s">
        <v>3065</v>
      </c>
      <c r="B37" t="s">
        <v>1832</v>
      </c>
      <c r="C37">
        <v>29.279464140772582</v>
      </c>
    </row>
    <row r="38" spans="1:4" x14ac:dyDescent="0.25">
      <c r="A38" t="s">
        <v>3065</v>
      </c>
      <c r="B38" t="s">
        <v>1833</v>
      </c>
      <c r="C38">
        <v>15.588392983220952</v>
      </c>
    </row>
    <row r="39" spans="1:4" x14ac:dyDescent="0.25">
      <c r="A39" t="s">
        <v>3065</v>
      </c>
      <c r="B39" t="s">
        <v>1834</v>
      </c>
      <c r="C39">
        <v>15.156205518195822</v>
      </c>
    </row>
    <row r="40" spans="1:4" x14ac:dyDescent="0.25">
      <c r="A40" t="s">
        <v>3065</v>
      </c>
      <c r="B40" t="s">
        <v>1835</v>
      </c>
      <c r="C40">
        <v>10.239387879358878</v>
      </c>
    </row>
    <row r="41" spans="1:4" x14ac:dyDescent="0.25">
      <c r="A41" t="s">
        <v>3065</v>
      </c>
      <c r="B41" t="s">
        <v>1836</v>
      </c>
      <c r="C41">
        <v>1.5556818437848554</v>
      </c>
    </row>
    <row r="42" spans="1:4" x14ac:dyDescent="0.25">
      <c r="A42" t="s">
        <v>3065</v>
      </c>
      <c r="B42" t="s">
        <v>1837</v>
      </c>
      <c r="C42">
        <v>1.4946346499999998</v>
      </c>
    </row>
    <row r="43" spans="1:4" x14ac:dyDescent="0.25">
      <c r="A43" t="s">
        <v>3065</v>
      </c>
      <c r="B43" t="s">
        <v>1838</v>
      </c>
      <c r="C43">
        <v>0</v>
      </c>
    </row>
    <row r="44" spans="1:4" x14ac:dyDescent="0.25">
      <c r="A44" t="s">
        <v>3065</v>
      </c>
      <c r="B44" t="s">
        <v>1849</v>
      </c>
      <c r="C44">
        <v>0.31548021323240683</v>
      </c>
    </row>
    <row r="45" spans="1:4" x14ac:dyDescent="0.25">
      <c r="A45" t="s">
        <v>3065</v>
      </c>
      <c r="B45" t="s">
        <v>1850</v>
      </c>
      <c r="C45">
        <v>5.6733504559491662E-3</v>
      </c>
    </row>
    <row r="46" spans="1:4" x14ac:dyDescent="0.25">
      <c r="A46" t="s">
        <v>3065</v>
      </c>
      <c r="B46" t="s">
        <v>1852</v>
      </c>
      <c r="C46">
        <v>0.26663663110040819</v>
      </c>
    </row>
    <row r="47" spans="1:4" x14ac:dyDescent="0.25">
      <c r="A47" t="s">
        <v>3065</v>
      </c>
      <c r="B47" t="s">
        <v>1871</v>
      </c>
      <c r="C47">
        <v>19.149249679999997</v>
      </c>
      <c r="D47">
        <v>29</v>
      </c>
    </row>
    <row r="48" spans="1:4" x14ac:dyDescent="0.25">
      <c r="A48" t="s">
        <v>3065</v>
      </c>
      <c r="B48" t="s">
        <v>1880</v>
      </c>
      <c r="C48">
        <v>7.3317557100000004</v>
      </c>
      <c r="D48">
        <v>19</v>
      </c>
    </row>
    <row r="49" spans="1:4" x14ac:dyDescent="0.25">
      <c r="A49" t="s">
        <v>3065</v>
      </c>
      <c r="B49" t="s">
        <v>1881</v>
      </c>
      <c r="C49">
        <v>4.1237158599999999</v>
      </c>
      <c r="D49">
        <v>13</v>
      </c>
    </row>
    <row r="50" spans="1:4" x14ac:dyDescent="0.25">
      <c r="A50" t="s">
        <v>3065</v>
      </c>
      <c r="B50" t="s">
        <v>1882</v>
      </c>
      <c r="C50">
        <v>7.346981000000001E-2</v>
      </c>
      <c r="D50">
        <v>2</v>
      </c>
    </row>
    <row r="51" spans="1:4" x14ac:dyDescent="0.25">
      <c r="A51" t="s">
        <v>3065</v>
      </c>
      <c r="B51" t="s">
        <v>1888</v>
      </c>
      <c r="C51">
        <v>6.3194719999999996E-2</v>
      </c>
      <c r="D51">
        <v>1</v>
      </c>
    </row>
    <row r="52" spans="1:4" x14ac:dyDescent="0.25">
      <c r="A52" t="s">
        <v>3065</v>
      </c>
      <c r="B52" t="s">
        <v>1872</v>
      </c>
      <c r="C52">
        <v>212.08293218999998</v>
      </c>
      <c r="D52">
        <v>82</v>
      </c>
    </row>
    <row r="53" spans="1:4" x14ac:dyDescent="0.25">
      <c r="A53" t="s">
        <v>3065</v>
      </c>
      <c r="B53" t="s">
        <v>1873</v>
      </c>
      <c r="C53">
        <v>47.106201240000011</v>
      </c>
      <c r="D53">
        <v>95</v>
      </c>
    </row>
    <row r="54" spans="1:4" x14ac:dyDescent="0.25">
      <c r="A54" t="s">
        <v>3065</v>
      </c>
      <c r="B54" t="s">
        <v>1874</v>
      </c>
      <c r="C54">
        <v>26.948593130000006</v>
      </c>
      <c r="D54">
        <v>68</v>
      </c>
    </row>
    <row r="55" spans="1:4" x14ac:dyDescent="0.25">
      <c r="A55" t="s">
        <v>3065</v>
      </c>
      <c r="B55" t="s">
        <v>1875</v>
      </c>
      <c r="C55">
        <v>16.184868540000004</v>
      </c>
      <c r="D55">
        <v>30</v>
      </c>
    </row>
    <row r="56" spans="1:4" x14ac:dyDescent="0.25">
      <c r="A56" t="s">
        <v>3065</v>
      </c>
      <c r="B56" t="s">
        <v>1876</v>
      </c>
      <c r="C56">
        <v>5.2842748100000003</v>
      </c>
      <c r="D56">
        <v>8</v>
      </c>
    </row>
    <row r="57" spans="1:4" x14ac:dyDescent="0.25">
      <c r="A57" t="s">
        <v>3065</v>
      </c>
      <c r="B57" t="s">
        <v>1878</v>
      </c>
      <c r="C57">
        <v>9.2809933900000008</v>
      </c>
      <c r="D57">
        <v>22</v>
      </c>
    </row>
    <row r="58" spans="1:4" x14ac:dyDescent="0.25">
      <c r="A58" t="s">
        <v>3065</v>
      </c>
      <c r="B58" t="s">
        <v>1879</v>
      </c>
      <c r="C58">
        <v>155.80195655000009</v>
      </c>
      <c r="D58">
        <v>170</v>
      </c>
    </row>
    <row r="59" spans="1:4" x14ac:dyDescent="0.25">
      <c r="A59" t="s">
        <v>3065</v>
      </c>
      <c r="B59" t="s">
        <v>1893</v>
      </c>
      <c r="C59">
        <v>19.149249679999997</v>
      </c>
      <c r="D59">
        <v>29</v>
      </c>
    </row>
    <row r="60" spans="1:4" x14ac:dyDescent="0.25">
      <c r="A60" t="s">
        <v>3065</v>
      </c>
      <c r="B60" t="s">
        <v>1902</v>
      </c>
      <c r="C60">
        <v>7.3317557100000004</v>
      </c>
      <c r="D60">
        <v>19</v>
      </c>
    </row>
    <row r="61" spans="1:4" x14ac:dyDescent="0.25">
      <c r="A61" t="s">
        <v>3065</v>
      </c>
      <c r="B61" t="s">
        <v>2082</v>
      </c>
      <c r="C61">
        <v>4.1237158599999999</v>
      </c>
      <c r="D61">
        <v>13</v>
      </c>
    </row>
    <row r="62" spans="1:4" x14ac:dyDescent="0.25">
      <c r="A62" t="s">
        <v>3065</v>
      </c>
      <c r="B62" t="s">
        <v>2107</v>
      </c>
      <c r="C62">
        <v>7.346981000000001E-2</v>
      </c>
      <c r="D62">
        <v>2</v>
      </c>
    </row>
    <row r="63" spans="1:4" x14ac:dyDescent="0.25">
      <c r="A63" t="s">
        <v>3065</v>
      </c>
      <c r="B63" t="s">
        <v>2113</v>
      </c>
      <c r="C63">
        <v>6.3194719999999996E-2</v>
      </c>
      <c r="D63">
        <v>1</v>
      </c>
    </row>
    <row r="64" spans="1:4" x14ac:dyDescent="0.25">
      <c r="A64" t="s">
        <v>3065</v>
      </c>
      <c r="B64" t="s">
        <v>1894</v>
      </c>
      <c r="C64">
        <v>212.08293218999998</v>
      </c>
      <c r="D64">
        <v>82</v>
      </c>
    </row>
    <row r="65" spans="1:4" x14ac:dyDescent="0.25">
      <c r="A65" t="s">
        <v>3065</v>
      </c>
      <c r="B65" t="s">
        <v>1895</v>
      </c>
      <c r="C65">
        <v>47.106201240000011</v>
      </c>
      <c r="D65">
        <v>95</v>
      </c>
    </row>
    <row r="66" spans="1:4" x14ac:dyDescent="0.25">
      <c r="A66" t="s">
        <v>3065</v>
      </c>
      <c r="B66" t="s">
        <v>1896</v>
      </c>
      <c r="C66">
        <v>26.948593130000006</v>
      </c>
      <c r="D66">
        <v>68</v>
      </c>
    </row>
    <row r="67" spans="1:4" x14ac:dyDescent="0.25">
      <c r="A67" t="s">
        <v>3065</v>
      </c>
      <c r="B67" t="s">
        <v>1897</v>
      </c>
      <c r="C67">
        <v>16.184868540000004</v>
      </c>
      <c r="D67">
        <v>30</v>
      </c>
    </row>
    <row r="68" spans="1:4" x14ac:dyDescent="0.25">
      <c r="A68" t="s">
        <v>3065</v>
      </c>
      <c r="B68" t="s">
        <v>1898</v>
      </c>
      <c r="C68">
        <v>5.2842748100000003</v>
      </c>
      <c r="D68">
        <v>8</v>
      </c>
    </row>
    <row r="69" spans="1:4" x14ac:dyDescent="0.25">
      <c r="A69" t="s">
        <v>3065</v>
      </c>
      <c r="B69" t="s">
        <v>1900</v>
      </c>
      <c r="C69">
        <v>9.2809933900000008</v>
      </c>
      <c r="D69">
        <v>22</v>
      </c>
    </row>
    <row r="70" spans="1:4" x14ac:dyDescent="0.25">
      <c r="A70" t="s">
        <v>3065</v>
      </c>
      <c r="B70" t="s">
        <v>1901</v>
      </c>
      <c r="C70">
        <v>155.80195655000009</v>
      </c>
      <c r="D70">
        <v>170</v>
      </c>
    </row>
    <row r="71" spans="1:4" x14ac:dyDescent="0.25">
      <c r="A71" t="s">
        <v>3065</v>
      </c>
      <c r="B71" t="s">
        <v>1904</v>
      </c>
      <c r="C71">
        <v>33.813153839999998</v>
      </c>
      <c r="D71">
        <v>70</v>
      </c>
    </row>
    <row r="72" spans="1:4" x14ac:dyDescent="0.25">
      <c r="A72" t="s">
        <v>3065</v>
      </c>
      <c r="B72" t="s">
        <v>2121</v>
      </c>
      <c r="C72">
        <v>4.4936198999999997</v>
      </c>
      <c r="D72">
        <v>13</v>
      </c>
    </row>
    <row r="73" spans="1:4" x14ac:dyDescent="0.25">
      <c r="A73" t="s">
        <v>3065</v>
      </c>
      <c r="B73" t="s">
        <v>2122</v>
      </c>
      <c r="C73">
        <v>2.4153469900000002</v>
      </c>
      <c r="D73">
        <v>6</v>
      </c>
    </row>
    <row r="74" spans="1:4" x14ac:dyDescent="0.25">
      <c r="A74" t="s">
        <v>3065</v>
      </c>
      <c r="B74" t="s">
        <v>2678</v>
      </c>
      <c r="C74">
        <v>4.5284497300000002</v>
      </c>
      <c r="D74">
        <v>9</v>
      </c>
    </row>
    <row r="75" spans="1:4" x14ac:dyDescent="0.25">
      <c r="A75" t="s">
        <v>3065</v>
      </c>
      <c r="B75" t="s">
        <v>2679</v>
      </c>
      <c r="C75">
        <v>8.3261947200000002</v>
      </c>
      <c r="D75">
        <v>2</v>
      </c>
    </row>
    <row r="76" spans="1:4" x14ac:dyDescent="0.25">
      <c r="A76" t="s">
        <v>3065</v>
      </c>
      <c r="B76" t="s">
        <v>1905</v>
      </c>
      <c r="C76">
        <v>13.643451500000001</v>
      </c>
      <c r="D76">
        <v>25</v>
      </c>
    </row>
    <row r="77" spans="1:4" x14ac:dyDescent="0.25">
      <c r="A77" t="s">
        <v>3065</v>
      </c>
      <c r="B77" t="s">
        <v>1906</v>
      </c>
      <c r="C77">
        <v>20.749555819999994</v>
      </c>
      <c r="D77">
        <v>59</v>
      </c>
    </row>
    <row r="78" spans="1:4" x14ac:dyDescent="0.25">
      <c r="A78" t="s">
        <v>3065</v>
      </c>
      <c r="B78" t="s">
        <v>1907</v>
      </c>
      <c r="C78">
        <v>34.659860449999996</v>
      </c>
      <c r="D78">
        <v>58</v>
      </c>
    </row>
    <row r="79" spans="1:4" x14ac:dyDescent="0.25">
      <c r="A79" t="s">
        <v>3065</v>
      </c>
      <c r="B79" t="s">
        <v>1908</v>
      </c>
      <c r="C79">
        <v>28.990172560000005</v>
      </c>
      <c r="D79">
        <v>43</v>
      </c>
    </row>
    <row r="80" spans="1:4" x14ac:dyDescent="0.25">
      <c r="A80" t="s">
        <v>3065</v>
      </c>
      <c r="B80" t="s">
        <v>1909</v>
      </c>
      <c r="C80">
        <v>26.091066520000005</v>
      </c>
      <c r="D80">
        <v>72</v>
      </c>
    </row>
    <row r="81" spans="1:4" x14ac:dyDescent="0.25">
      <c r="A81" t="s">
        <v>3065</v>
      </c>
      <c r="B81" t="s">
        <v>1998</v>
      </c>
      <c r="C81">
        <v>26.830691520000006</v>
      </c>
      <c r="D81">
        <v>16</v>
      </c>
    </row>
    <row r="82" spans="1:4" x14ac:dyDescent="0.25">
      <c r="A82" t="s">
        <v>3065</v>
      </c>
      <c r="B82" t="s">
        <v>1999</v>
      </c>
      <c r="C82">
        <v>65.464278300000004</v>
      </c>
      <c r="D82">
        <v>20</v>
      </c>
    </row>
    <row r="83" spans="1:4" x14ac:dyDescent="0.25">
      <c r="A83" t="s">
        <v>3065</v>
      </c>
      <c r="B83" t="s">
        <v>2120</v>
      </c>
      <c r="C83">
        <v>233.42536378000008</v>
      </c>
      <c r="D83">
        <v>145</v>
      </c>
    </row>
    <row r="84" spans="1:4" x14ac:dyDescent="0.25">
      <c r="A84" t="s">
        <v>3065</v>
      </c>
      <c r="B84" t="s">
        <v>2000</v>
      </c>
      <c r="C84">
        <v>140.35012018000012</v>
      </c>
      <c r="D84">
        <v>204</v>
      </c>
    </row>
    <row r="85" spans="1:4" x14ac:dyDescent="0.25">
      <c r="A85" t="s">
        <v>3065</v>
      </c>
      <c r="B85" t="s">
        <v>2001</v>
      </c>
      <c r="C85">
        <v>9.9229757000000021</v>
      </c>
      <c r="D85">
        <v>23</v>
      </c>
    </row>
    <row r="86" spans="1:4" x14ac:dyDescent="0.25">
      <c r="A86" t="s">
        <v>3065</v>
      </c>
      <c r="B86" t="s">
        <v>2003</v>
      </c>
      <c r="C86">
        <v>11.405629880000001</v>
      </c>
      <c r="D86">
        <v>22</v>
      </c>
    </row>
    <row r="87" spans="1:4" x14ac:dyDescent="0.25">
      <c r="A87" t="s">
        <v>3065</v>
      </c>
      <c r="B87" t="s">
        <v>2005</v>
      </c>
      <c r="C87">
        <v>341.75247987000006</v>
      </c>
      <c r="D87">
        <v>289</v>
      </c>
    </row>
    <row r="88" spans="1:4" x14ac:dyDescent="0.25">
      <c r="A88" t="s">
        <v>3065</v>
      </c>
      <c r="B88" t="s">
        <v>2100</v>
      </c>
      <c r="C88">
        <v>4.9329093899999998</v>
      </c>
      <c r="D88">
        <v>11</v>
      </c>
    </row>
    <row r="89" spans="1:4" x14ac:dyDescent="0.25">
      <c r="A89" t="s">
        <v>3065</v>
      </c>
      <c r="B89" t="s">
        <v>2101</v>
      </c>
      <c r="C89">
        <v>498.49829623999989</v>
      </c>
      <c r="D89">
        <v>527</v>
      </c>
    </row>
    <row r="90" spans="1:4" x14ac:dyDescent="0.25">
      <c r="A90" t="s">
        <v>3065</v>
      </c>
      <c r="B90" t="s">
        <v>2304</v>
      </c>
      <c r="D90">
        <v>121.68791566621817</v>
      </c>
    </row>
    <row r="91" spans="1:4" x14ac:dyDescent="0.25">
      <c r="A91" t="s">
        <v>3065</v>
      </c>
      <c r="B91" t="s">
        <v>2305</v>
      </c>
      <c r="D91">
        <v>1.4041078528520139</v>
      </c>
    </row>
    <row r="92" spans="1:4" x14ac:dyDescent="0.25">
      <c r="A92" t="s">
        <v>3065</v>
      </c>
      <c r="B92" t="s">
        <v>2307</v>
      </c>
      <c r="D92">
        <v>3.6072110774430355</v>
      </c>
    </row>
    <row r="93" spans="1:4" x14ac:dyDescent="0.25">
      <c r="A93" t="s">
        <v>3065</v>
      </c>
      <c r="B93" t="s">
        <v>2308</v>
      </c>
      <c r="D93">
        <v>256.07848231626036</v>
      </c>
    </row>
    <row r="94" spans="1:4" x14ac:dyDescent="0.25">
      <c r="A94" t="s">
        <v>3065</v>
      </c>
      <c r="B94" t="s">
        <v>1912</v>
      </c>
      <c r="C94">
        <v>7.9352034800000002</v>
      </c>
      <c r="D94">
        <v>25</v>
      </c>
    </row>
    <row r="95" spans="1:4" x14ac:dyDescent="0.25">
      <c r="A95" t="s">
        <v>3065</v>
      </c>
      <c r="B95" t="s">
        <v>1913</v>
      </c>
      <c r="C95">
        <v>2.50336442</v>
      </c>
      <c r="D95">
        <v>1</v>
      </c>
    </row>
    <row r="96" spans="1:4" x14ac:dyDescent="0.25">
      <c r="A96" t="s">
        <v>3065</v>
      </c>
      <c r="B96" t="s">
        <v>1914</v>
      </c>
      <c r="C96">
        <v>16.44844672</v>
      </c>
      <c r="D96">
        <v>1</v>
      </c>
    </row>
    <row r="97" spans="1:4" x14ac:dyDescent="0.25">
      <c r="A97" t="s">
        <v>3065</v>
      </c>
      <c r="B97" t="s">
        <v>1915</v>
      </c>
      <c r="D97">
        <v>0</v>
      </c>
    </row>
    <row r="98" spans="1:4" x14ac:dyDescent="0.25">
      <c r="A98" t="s">
        <v>3065</v>
      </c>
      <c r="B98" t="s">
        <v>1916</v>
      </c>
      <c r="D98">
        <v>0</v>
      </c>
    </row>
    <row r="99" spans="1:4" x14ac:dyDescent="0.25">
      <c r="A99" t="s">
        <v>3065</v>
      </c>
      <c r="B99" t="s">
        <v>1917</v>
      </c>
      <c r="D99">
        <v>0</v>
      </c>
    </row>
    <row r="100" spans="1:4" x14ac:dyDescent="0.25">
      <c r="A100" t="s">
        <v>3065</v>
      </c>
      <c r="B100" t="s">
        <v>1935</v>
      </c>
      <c r="C100">
        <v>0.2179166541101808</v>
      </c>
    </row>
    <row r="101" spans="1:4" x14ac:dyDescent="0.25">
      <c r="A101" t="s">
        <v>3065</v>
      </c>
      <c r="B101" t="s">
        <v>1936</v>
      </c>
      <c r="C101">
        <v>26.887014620000002</v>
      </c>
    </row>
    <row r="102" spans="1:4" x14ac:dyDescent="0.25">
      <c r="A102" t="s">
        <v>3065</v>
      </c>
      <c r="B102" t="s">
        <v>1937</v>
      </c>
      <c r="C102">
        <v>0</v>
      </c>
    </row>
    <row r="103" spans="1:4" x14ac:dyDescent="0.25">
      <c r="A103" t="s">
        <v>3065</v>
      </c>
      <c r="B103" t="s">
        <v>1938</v>
      </c>
      <c r="C103">
        <v>0</v>
      </c>
    </row>
    <row r="104" spans="1:4" x14ac:dyDescent="0.25">
      <c r="A104" t="s">
        <v>3065</v>
      </c>
      <c r="B104" t="s">
        <v>1939</v>
      </c>
      <c r="C104">
        <v>0</v>
      </c>
    </row>
    <row r="105" spans="1:4" x14ac:dyDescent="0.25">
      <c r="A105" t="s">
        <v>3065</v>
      </c>
      <c r="B105" t="s">
        <v>1940</v>
      </c>
      <c r="C105">
        <v>0</v>
      </c>
    </row>
    <row r="106" spans="1:4" x14ac:dyDescent="0.25">
      <c r="A106" t="s">
        <v>3065</v>
      </c>
      <c r="B106" t="s">
        <v>1941</v>
      </c>
      <c r="C106">
        <v>0</v>
      </c>
    </row>
    <row r="107" spans="1:4" x14ac:dyDescent="0.25">
      <c r="A107" t="s">
        <v>3065</v>
      </c>
      <c r="B107" t="s">
        <v>1942</v>
      </c>
      <c r="C107">
        <v>0</v>
      </c>
    </row>
    <row r="108" spans="1:4" x14ac:dyDescent="0.25">
      <c r="A108" t="s">
        <v>3065</v>
      </c>
      <c r="B108" t="s">
        <v>1943</v>
      </c>
      <c r="C108">
        <v>0</v>
      </c>
    </row>
    <row r="109" spans="1:4" x14ac:dyDescent="0.25">
      <c r="A109" t="s">
        <v>3065</v>
      </c>
      <c r="B109" t="s">
        <v>2016</v>
      </c>
      <c r="C109">
        <v>6.7116785760872998E-4</v>
      </c>
    </row>
    <row r="110" spans="1:4" x14ac:dyDescent="0.25">
      <c r="A110" t="s">
        <v>3065</v>
      </c>
      <c r="B110" t="s">
        <v>2017</v>
      </c>
      <c r="C110">
        <v>0.19624283560567349</v>
      </c>
    </row>
    <row r="111" spans="1:4" x14ac:dyDescent="0.25">
      <c r="A111" t="s">
        <v>3065</v>
      </c>
      <c r="B111" t="s">
        <v>2020</v>
      </c>
      <c r="C111">
        <v>3.190061195421777E-2</v>
      </c>
    </row>
    <row r="112" spans="1:4" x14ac:dyDescent="0.25">
      <c r="A112" t="s">
        <v>3065</v>
      </c>
      <c r="B112" t="s">
        <v>2021</v>
      </c>
      <c r="C112">
        <v>8.3424120219413186E-2</v>
      </c>
    </row>
    <row r="113" spans="1:4" x14ac:dyDescent="0.25">
      <c r="A113" t="s">
        <v>3065</v>
      </c>
      <c r="B113" t="s">
        <v>2024</v>
      </c>
      <c r="C113">
        <v>0.61176173526400968</v>
      </c>
    </row>
    <row r="114" spans="1:4" x14ac:dyDescent="0.25">
      <c r="A114" t="s">
        <v>3065</v>
      </c>
      <c r="B114" t="s">
        <v>2084</v>
      </c>
      <c r="C114">
        <v>1.1255041100000001</v>
      </c>
      <c r="D114">
        <v>1</v>
      </c>
    </row>
    <row r="115" spans="1:4" x14ac:dyDescent="0.25">
      <c r="A115" t="s">
        <v>3065</v>
      </c>
      <c r="B115" t="s">
        <v>2085</v>
      </c>
      <c r="C115">
        <v>1.29774989</v>
      </c>
      <c r="D115">
        <v>7</v>
      </c>
    </row>
    <row r="116" spans="1:4" x14ac:dyDescent="0.25">
      <c r="A116" t="s">
        <v>3065</v>
      </c>
      <c r="B116" t="s">
        <v>2203</v>
      </c>
      <c r="C116">
        <v>5.4120391900000007</v>
      </c>
      <c r="D116">
        <v>8</v>
      </c>
    </row>
    <row r="117" spans="1:4" x14ac:dyDescent="0.25">
      <c r="A117" t="s">
        <v>3065</v>
      </c>
      <c r="B117" t="s">
        <v>2204</v>
      </c>
      <c r="C117">
        <v>19.051721429999997</v>
      </c>
      <c r="D117">
        <v>9</v>
      </c>
    </row>
    <row r="118" spans="1:4" x14ac:dyDescent="0.25">
      <c r="A118" t="s">
        <v>3065</v>
      </c>
      <c r="B118" t="s">
        <v>2215</v>
      </c>
      <c r="C118">
        <v>1.1255041100000001</v>
      </c>
      <c r="D118">
        <v>1</v>
      </c>
    </row>
    <row r="119" spans="1:4" x14ac:dyDescent="0.25">
      <c r="A119" t="s">
        <v>3065</v>
      </c>
      <c r="B119" t="s">
        <v>2216</v>
      </c>
      <c r="C119">
        <v>1.29774989</v>
      </c>
      <c r="D119">
        <v>7</v>
      </c>
    </row>
    <row r="120" spans="1:4" x14ac:dyDescent="0.25">
      <c r="A120" t="s">
        <v>3065</v>
      </c>
      <c r="B120" t="s">
        <v>2222</v>
      </c>
      <c r="C120">
        <v>5.4120391900000007</v>
      </c>
      <c r="D120">
        <v>8</v>
      </c>
    </row>
    <row r="121" spans="1:4" x14ac:dyDescent="0.25">
      <c r="A121" t="s">
        <v>3065</v>
      </c>
      <c r="B121" t="s">
        <v>2223</v>
      </c>
      <c r="C121">
        <v>19.051721429999997</v>
      </c>
      <c r="D121">
        <v>9</v>
      </c>
    </row>
    <row r="122" spans="1:4" x14ac:dyDescent="0.25">
      <c r="A122" t="s">
        <v>3065</v>
      </c>
      <c r="B122" t="s">
        <v>2398</v>
      </c>
      <c r="C122">
        <v>1.11752143</v>
      </c>
      <c r="D122">
        <v>2</v>
      </c>
    </row>
    <row r="123" spans="1:4" x14ac:dyDescent="0.25">
      <c r="A123" t="s">
        <v>3065</v>
      </c>
      <c r="B123" t="s">
        <v>2399</v>
      </c>
      <c r="C123">
        <v>1.1255041100000001</v>
      </c>
      <c r="D123">
        <v>1</v>
      </c>
    </row>
    <row r="124" spans="1:4" x14ac:dyDescent="0.25">
      <c r="A124" t="s">
        <v>3065</v>
      </c>
      <c r="B124" t="s">
        <v>2228</v>
      </c>
      <c r="C124">
        <v>0.36571005000000001</v>
      </c>
      <c r="D124">
        <v>3</v>
      </c>
    </row>
    <row r="125" spans="1:4" x14ac:dyDescent="0.25">
      <c r="A125" t="s">
        <v>3065</v>
      </c>
      <c r="B125" t="s">
        <v>2229</v>
      </c>
      <c r="C125">
        <v>19.223936040000002</v>
      </c>
      <c r="D125">
        <v>4</v>
      </c>
    </row>
    <row r="126" spans="1:4" x14ac:dyDescent="0.25">
      <c r="A126" t="s">
        <v>3065</v>
      </c>
      <c r="B126" t="s">
        <v>2230</v>
      </c>
      <c r="C126">
        <v>0.29437326000000003</v>
      </c>
      <c r="D126">
        <v>2</v>
      </c>
    </row>
    <row r="127" spans="1:4" x14ac:dyDescent="0.25">
      <c r="A127" t="s">
        <v>3065</v>
      </c>
      <c r="B127" t="s">
        <v>2394</v>
      </c>
      <c r="C127">
        <v>2.8561552099999998</v>
      </c>
      <c r="D127">
        <v>6</v>
      </c>
    </row>
    <row r="128" spans="1:4" x14ac:dyDescent="0.25">
      <c r="A128" t="s">
        <v>3065</v>
      </c>
      <c r="B128" t="s">
        <v>2395</v>
      </c>
      <c r="C128">
        <v>0.10860744</v>
      </c>
      <c r="D128">
        <v>1</v>
      </c>
    </row>
    <row r="129" spans="1:5" x14ac:dyDescent="0.25">
      <c r="A129" t="s">
        <v>3065</v>
      </c>
      <c r="B129" t="s">
        <v>2396</v>
      </c>
      <c r="C129">
        <v>1.21207255</v>
      </c>
      <c r="D129">
        <v>5</v>
      </c>
    </row>
    <row r="130" spans="1:5" x14ac:dyDescent="0.25">
      <c r="A130" t="s">
        <v>3065</v>
      </c>
      <c r="B130" t="s">
        <v>2397</v>
      </c>
      <c r="C130">
        <v>0.58313453000000004</v>
      </c>
      <c r="D130">
        <v>1</v>
      </c>
    </row>
    <row r="131" spans="1:5" x14ac:dyDescent="0.25">
      <c r="A131" t="s">
        <v>3065</v>
      </c>
      <c r="B131" t="s">
        <v>2400</v>
      </c>
      <c r="C131">
        <v>1.1255041100000001</v>
      </c>
      <c r="D131">
        <v>1</v>
      </c>
    </row>
    <row r="132" spans="1:5" x14ac:dyDescent="0.25">
      <c r="A132" t="s">
        <v>3065</v>
      </c>
      <c r="B132" t="s">
        <v>2401</v>
      </c>
      <c r="C132">
        <v>25.761510510000004</v>
      </c>
      <c r="D132">
        <v>24</v>
      </c>
    </row>
    <row r="133" spans="1:5" x14ac:dyDescent="0.25">
      <c r="A133" t="s">
        <v>3065</v>
      </c>
      <c r="B133" t="s">
        <v>2407</v>
      </c>
      <c r="D133">
        <v>3.8176863021875E-2</v>
      </c>
    </row>
    <row r="134" spans="1:5" x14ac:dyDescent="0.25">
      <c r="A134" t="s">
        <v>3065</v>
      </c>
      <c r="B134" t="s">
        <v>2419</v>
      </c>
      <c r="D134">
        <v>13.711705853694525</v>
      </c>
    </row>
    <row r="135" spans="1:5" x14ac:dyDescent="0.25">
      <c r="A135" t="s">
        <v>3065</v>
      </c>
      <c r="B135" t="s">
        <v>2408</v>
      </c>
      <c r="D135">
        <v>5.7579343551755811</v>
      </c>
    </row>
    <row r="136" spans="1:5" x14ac:dyDescent="0.25">
      <c r="A136" t="s">
        <v>3065</v>
      </c>
      <c r="B136" t="s">
        <v>2411</v>
      </c>
      <c r="D136">
        <v>4.0712373191782829</v>
      </c>
    </row>
    <row r="137" spans="1:5" x14ac:dyDescent="0.25">
      <c r="A137" t="s">
        <v>3065</v>
      </c>
      <c r="B137" t="s">
        <v>2412</v>
      </c>
      <c r="D137">
        <v>43.07089157893688</v>
      </c>
    </row>
    <row r="138" spans="1:5" x14ac:dyDescent="0.25">
      <c r="A138" t="s">
        <v>3065</v>
      </c>
      <c r="B138" t="s">
        <v>2415</v>
      </c>
      <c r="D138">
        <v>24.856210071616179</v>
      </c>
    </row>
    <row r="139" spans="1:5" x14ac:dyDescent="0.25">
      <c r="A139" t="s">
        <v>3066</v>
      </c>
      <c r="B139" t="s">
        <v>1765</v>
      </c>
    </row>
    <row r="140" spans="1:5" x14ac:dyDescent="0.25">
      <c r="A140" t="s">
        <v>3066</v>
      </c>
      <c r="B140" t="s">
        <v>1766</v>
      </c>
      <c r="C140">
        <v>2.9475287814922907E-4</v>
      </c>
      <c r="E140">
        <v>2.7717672038935002E-4</v>
      </c>
    </row>
    <row r="141" spans="1:5" x14ac:dyDescent="0.25">
      <c r="A141" t="s">
        <v>3066</v>
      </c>
      <c r="B141" t="s">
        <v>1767</v>
      </c>
      <c r="C141">
        <v>1.1475539686958229E-3</v>
      </c>
      <c r="D141">
        <v>1.0283804937298315E-3</v>
      </c>
      <c r="E141">
        <v>1.1404476367409071E-3</v>
      </c>
    </row>
    <row r="142" spans="1:5" x14ac:dyDescent="0.25">
      <c r="A142" t="s">
        <v>3066</v>
      </c>
      <c r="B142" t="s">
        <v>1854</v>
      </c>
      <c r="C142">
        <v>9.1814390671474608E-2</v>
      </c>
    </row>
    <row r="143" spans="1:5" x14ac:dyDescent="0.25">
      <c r="A143" t="s">
        <v>3066</v>
      </c>
      <c r="B143" t="s">
        <v>1858</v>
      </c>
      <c r="C143">
        <v>2.1688531048765235E-2</v>
      </c>
    </row>
    <row r="144" spans="1:5" x14ac:dyDescent="0.25">
      <c r="A144" t="s">
        <v>3066</v>
      </c>
      <c r="B144" t="s">
        <v>2198</v>
      </c>
      <c r="C144">
        <v>8.2293020432947353E-2</v>
      </c>
    </row>
    <row r="145" spans="1:5" x14ac:dyDescent="0.25">
      <c r="A145" t="s">
        <v>3066</v>
      </c>
      <c r="B145" t="s">
        <v>1622</v>
      </c>
      <c r="C145">
        <v>93447.485127631197</v>
      </c>
      <c r="D145">
        <v>41447</v>
      </c>
    </row>
    <row r="146" spans="1:5" x14ac:dyDescent="0.25">
      <c r="A146" t="s">
        <v>3066</v>
      </c>
      <c r="B146" t="s">
        <v>1625</v>
      </c>
      <c r="C146">
        <v>16581.03183137003</v>
      </c>
      <c r="D146">
        <v>3299</v>
      </c>
    </row>
    <row r="147" spans="1:5" x14ac:dyDescent="0.25">
      <c r="A147" t="s">
        <v>3066</v>
      </c>
      <c r="B147" t="s">
        <v>1631</v>
      </c>
      <c r="C147">
        <v>103467.50020388143</v>
      </c>
    </row>
    <row r="148" spans="1:5" x14ac:dyDescent="0.25">
      <c r="A148" t="s">
        <v>3066</v>
      </c>
      <c r="B148" t="s">
        <v>1632</v>
      </c>
      <c r="C148">
        <v>6561.0167551199975</v>
      </c>
    </row>
    <row r="149" spans="1:5" x14ac:dyDescent="0.25">
      <c r="A149" t="s">
        <v>3066</v>
      </c>
      <c r="B149" t="s">
        <v>1653</v>
      </c>
      <c r="C149">
        <v>44095</v>
      </c>
      <c r="D149">
        <v>651</v>
      </c>
    </row>
    <row r="150" spans="1:5" x14ac:dyDescent="0.25">
      <c r="A150" t="s">
        <v>3066</v>
      </c>
      <c r="B150" t="s">
        <v>1660</v>
      </c>
      <c r="C150">
        <v>2.538502337820538E-2</v>
      </c>
      <c r="D150">
        <v>0.23918453506240109</v>
      </c>
      <c r="E150">
        <v>2.5441230954726529E-2</v>
      </c>
    </row>
    <row r="151" spans="1:5" x14ac:dyDescent="0.25">
      <c r="A151" t="s">
        <v>3066</v>
      </c>
      <c r="B151" t="s">
        <v>1674</v>
      </c>
      <c r="C151">
        <v>1</v>
      </c>
      <c r="D151">
        <v>1</v>
      </c>
      <c r="E151">
        <v>1</v>
      </c>
    </row>
    <row r="152" spans="1:5" x14ac:dyDescent="0.25">
      <c r="A152" t="s">
        <v>3066</v>
      </c>
      <c r="B152" t="s">
        <v>1711</v>
      </c>
      <c r="C152">
        <v>0.29972220107765779</v>
      </c>
      <c r="D152">
        <v>0.21225490434592401</v>
      </c>
      <c r="E152">
        <v>0.29450651322470056</v>
      </c>
    </row>
    <row r="153" spans="1:5" x14ac:dyDescent="0.25">
      <c r="A153" t="s">
        <v>3066</v>
      </c>
      <c r="B153" t="s">
        <v>1712</v>
      </c>
      <c r="C153">
        <v>0.13315725778724616</v>
      </c>
      <c r="D153">
        <v>0.11573856323525139</v>
      </c>
      <c r="E153">
        <v>0.13211857845241023</v>
      </c>
    </row>
    <row r="154" spans="1:5" x14ac:dyDescent="0.25">
      <c r="A154" t="s">
        <v>3066</v>
      </c>
      <c r="B154" t="s">
        <v>1713</v>
      </c>
      <c r="C154">
        <v>0.1046935941339559</v>
      </c>
      <c r="D154">
        <v>0.16049167757547381</v>
      </c>
      <c r="E154">
        <v>0.10802084211004015</v>
      </c>
    </row>
    <row r="155" spans="1:5" x14ac:dyDescent="0.25">
      <c r="A155" t="s">
        <v>3066</v>
      </c>
      <c r="B155" t="s">
        <v>1714</v>
      </c>
      <c r="C155">
        <v>0.28055100344148021</v>
      </c>
      <c r="D155">
        <v>0.33933604592650962</v>
      </c>
      <c r="E155">
        <v>0.28405636422752478</v>
      </c>
    </row>
    <row r="156" spans="1:5" x14ac:dyDescent="0.25">
      <c r="A156" t="s">
        <v>3066</v>
      </c>
      <c r="B156" t="s">
        <v>1715</v>
      </c>
      <c r="C156">
        <v>0.18187594355966002</v>
      </c>
      <c r="D156">
        <v>0.17217880891684126</v>
      </c>
      <c r="E156">
        <v>0.18129770198532438</v>
      </c>
    </row>
    <row r="157" spans="1:5" x14ac:dyDescent="0.25">
      <c r="A157" t="s">
        <v>3066</v>
      </c>
      <c r="B157" t="s">
        <v>1761</v>
      </c>
      <c r="C157">
        <v>0.9985576931531549</v>
      </c>
      <c r="D157">
        <v>0.99897161950627011</v>
      </c>
      <c r="E157">
        <v>0.99858237564286967</v>
      </c>
    </row>
    <row r="158" spans="1:5" x14ac:dyDescent="0.25">
      <c r="A158" t="s">
        <v>3066</v>
      </c>
      <c r="B158" t="s">
        <v>1770</v>
      </c>
      <c r="C158">
        <v>0.25821131190794916</v>
      </c>
      <c r="D158">
        <v>0.1754834769582817</v>
      </c>
      <c r="E158">
        <v>0.25327823886269651</v>
      </c>
    </row>
    <row r="159" spans="1:5" x14ac:dyDescent="0.25">
      <c r="A159" t="s">
        <v>3066</v>
      </c>
      <c r="B159" t="s">
        <v>1771</v>
      </c>
      <c r="C159">
        <v>0.7417886880920509</v>
      </c>
      <c r="D159">
        <v>0.8245165230417183</v>
      </c>
      <c r="E159">
        <v>0.74672176113730349</v>
      </c>
    </row>
    <row r="160" spans="1:5" x14ac:dyDescent="0.25">
      <c r="A160" t="s">
        <v>3066</v>
      </c>
      <c r="B160" t="s">
        <v>1779</v>
      </c>
      <c r="C160">
        <v>6.2004333482963081E-2</v>
      </c>
      <c r="D160">
        <v>4.1351066701404586E-2</v>
      </c>
      <c r="E160">
        <v>6.0772776127225377E-2</v>
      </c>
    </row>
    <row r="161" spans="1:5" x14ac:dyDescent="0.25">
      <c r="A161" t="s">
        <v>3066</v>
      </c>
      <c r="B161" t="s">
        <v>1780</v>
      </c>
      <c r="C161">
        <v>6.0351559223480324E-2</v>
      </c>
      <c r="D161">
        <v>3.8434782342723656E-2</v>
      </c>
      <c r="E161">
        <v>5.9044658573474712E-2</v>
      </c>
    </row>
    <row r="162" spans="1:5" x14ac:dyDescent="0.25">
      <c r="A162" t="s">
        <v>3066</v>
      </c>
      <c r="B162" t="s">
        <v>1781</v>
      </c>
      <c r="C162">
        <v>4.9747182820958163E-2</v>
      </c>
      <c r="D162">
        <v>1.1423311823051315E-2</v>
      </c>
      <c r="E162">
        <v>4.7461924719805912E-2</v>
      </c>
    </row>
    <row r="163" spans="1:5" x14ac:dyDescent="0.25">
      <c r="A163" t="s">
        <v>3066</v>
      </c>
      <c r="B163" t="s">
        <v>1782</v>
      </c>
      <c r="C163">
        <v>0.13452903736131699</v>
      </c>
      <c r="D163">
        <v>0.1931630004375475</v>
      </c>
      <c r="E163">
        <v>0.13802538925984875</v>
      </c>
    </row>
    <row r="164" spans="1:5" x14ac:dyDescent="0.25">
      <c r="A164" t="s">
        <v>3066</v>
      </c>
      <c r="B164" t="s">
        <v>1783</v>
      </c>
      <c r="C164">
        <v>0.69336788711128139</v>
      </c>
      <c r="D164">
        <v>0.71562783869527291</v>
      </c>
      <c r="E164">
        <v>0.69469525131964505</v>
      </c>
    </row>
    <row r="165" spans="1:5" x14ac:dyDescent="0.25">
      <c r="A165" t="s">
        <v>3066</v>
      </c>
      <c r="B165" t="s">
        <v>1784</v>
      </c>
      <c r="C165">
        <v>4.0094066656926709E-4</v>
      </c>
      <c r="D165">
        <v>3.6326165424590651E-4</v>
      </c>
      <c r="E165">
        <v>3.9869386148634427E-4</v>
      </c>
    </row>
    <row r="166" spans="1:5" x14ac:dyDescent="0.25">
      <c r="A166" t="s">
        <v>3066</v>
      </c>
      <c r="B166" t="s">
        <v>1786</v>
      </c>
      <c r="C166">
        <v>32310.444464339987</v>
      </c>
      <c r="D166">
        <v>27555</v>
      </c>
    </row>
    <row r="167" spans="1:5" x14ac:dyDescent="0.25">
      <c r="A167" t="s">
        <v>3066</v>
      </c>
      <c r="B167" t="s">
        <v>1787</v>
      </c>
      <c r="C167">
        <v>40818.415947529807</v>
      </c>
      <c r="D167">
        <v>14720</v>
      </c>
    </row>
    <row r="168" spans="1:5" x14ac:dyDescent="0.25">
      <c r="A168" t="s">
        <v>3066</v>
      </c>
      <c r="B168" t="s">
        <v>1788</v>
      </c>
      <c r="C168">
        <v>12877.807791530015</v>
      </c>
      <c r="D168">
        <v>1464</v>
      </c>
    </row>
    <row r="169" spans="1:5" x14ac:dyDescent="0.25">
      <c r="A169" t="s">
        <v>3066</v>
      </c>
      <c r="B169" t="s">
        <v>1789</v>
      </c>
      <c r="C169">
        <v>7951.400476470003</v>
      </c>
      <c r="D169">
        <v>261</v>
      </c>
    </row>
    <row r="170" spans="1:5" x14ac:dyDescent="0.25">
      <c r="A170" t="s">
        <v>3066</v>
      </c>
      <c r="B170" t="s">
        <v>1790</v>
      </c>
      <c r="C170">
        <v>4931.526971870001</v>
      </c>
      <c r="D170">
        <v>71</v>
      </c>
    </row>
    <row r="171" spans="1:5" x14ac:dyDescent="0.25">
      <c r="A171" t="s">
        <v>3066</v>
      </c>
      <c r="B171" t="s">
        <v>1791</v>
      </c>
      <c r="C171">
        <v>4577.9045521400003</v>
      </c>
      <c r="D171">
        <v>24</v>
      </c>
    </row>
    <row r="172" spans="1:5" x14ac:dyDescent="0.25">
      <c r="A172" t="s">
        <v>3066</v>
      </c>
      <c r="B172" t="s">
        <v>1830</v>
      </c>
      <c r="C172">
        <v>0.54733716888386774</v>
      </c>
    </row>
    <row r="173" spans="1:5" x14ac:dyDescent="0.25">
      <c r="A173" t="s">
        <v>3066</v>
      </c>
      <c r="B173" t="s">
        <v>1831</v>
      </c>
      <c r="C173">
        <v>77232.939304654181</v>
      </c>
    </row>
    <row r="174" spans="1:5" x14ac:dyDescent="0.25">
      <c r="A174" t="s">
        <v>3066</v>
      </c>
      <c r="B174" t="s">
        <v>1832</v>
      </c>
      <c r="C174">
        <v>10319.59950559141</v>
      </c>
    </row>
    <row r="175" spans="1:5" x14ac:dyDescent="0.25">
      <c r="A175" t="s">
        <v>3066</v>
      </c>
      <c r="B175" t="s">
        <v>1833</v>
      </c>
      <c r="C175">
        <v>7777.7867806199547</v>
      </c>
    </row>
    <row r="176" spans="1:5" x14ac:dyDescent="0.25">
      <c r="A176" t="s">
        <v>3066</v>
      </c>
      <c r="B176" t="s">
        <v>1834</v>
      </c>
      <c r="C176">
        <v>4440.1591513757967</v>
      </c>
    </row>
    <row r="177" spans="1:4" x14ac:dyDescent="0.25">
      <c r="A177" t="s">
        <v>3066</v>
      </c>
      <c r="B177" t="s">
        <v>1835</v>
      </c>
      <c r="C177">
        <v>2250.243571256975</v>
      </c>
    </row>
    <row r="178" spans="1:4" x14ac:dyDescent="0.25">
      <c r="A178" t="s">
        <v>3066</v>
      </c>
      <c r="B178" t="s">
        <v>1836</v>
      </c>
      <c r="C178">
        <v>606.97151801095106</v>
      </c>
    </row>
    <row r="179" spans="1:4" x14ac:dyDescent="0.25">
      <c r="A179" t="s">
        <v>3066</v>
      </c>
      <c r="B179" t="s">
        <v>1837</v>
      </c>
      <c r="C179">
        <v>269.97256527472899</v>
      </c>
    </row>
    <row r="180" spans="1:4" x14ac:dyDescent="0.25">
      <c r="A180" t="s">
        <v>3066</v>
      </c>
      <c r="B180" t="s">
        <v>1838</v>
      </c>
      <c r="C180">
        <v>569.82780709703627</v>
      </c>
    </row>
    <row r="181" spans="1:4" x14ac:dyDescent="0.25">
      <c r="A181" t="s">
        <v>3066</v>
      </c>
      <c r="B181" t="s">
        <v>1849</v>
      </c>
      <c r="C181">
        <v>0.68059338500911848</v>
      </c>
    </row>
    <row r="182" spans="1:4" x14ac:dyDescent="0.25">
      <c r="A182" t="s">
        <v>3066</v>
      </c>
      <c r="B182" t="s">
        <v>1850</v>
      </c>
      <c r="C182">
        <v>1.8189752034131052E-3</v>
      </c>
    </row>
    <row r="183" spans="1:4" x14ac:dyDescent="0.25">
      <c r="A183" t="s">
        <v>3066</v>
      </c>
      <c r="B183" t="s">
        <v>1852</v>
      </c>
      <c r="C183">
        <v>0.20408471806722858</v>
      </c>
    </row>
    <row r="184" spans="1:4" x14ac:dyDescent="0.25">
      <c r="A184" t="s">
        <v>3066</v>
      </c>
      <c r="B184" t="s">
        <v>1871</v>
      </c>
      <c r="C184">
        <v>43439.724606979842</v>
      </c>
      <c r="D184">
        <v>17577</v>
      </c>
    </row>
    <row r="185" spans="1:4" x14ac:dyDescent="0.25">
      <c r="A185" t="s">
        <v>3066</v>
      </c>
      <c r="B185" t="s">
        <v>1880</v>
      </c>
      <c r="C185">
        <v>3487.7864584800004</v>
      </c>
      <c r="D185">
        <v>168</v>
      </c>
    </row>
    <row r="186" spans="1:4" x14ac:dyDescent="0.25">
      <c r="A186" t="s">
        <v>3066</v>
      </c>
      <c r="B186" t="s">
        <v>1881</v>
      </c>
      <c r="C186">
        <v>808.03981212999986</v>
      </c>
      <c r="D186">
        <v>92</v>
      </c>
    </row>
    <row r="187" spans="1:4" x14ac:dyDescent="0.25">
      <c r="A187" t="s">
        <v>3066</v>
      </c>
      <c r="B187" t="s">
        <v>1882</v>
      </c>
      <c r="C187">
        <v>90.606759490000002</v>
      </c>
      <c r="D187">
        <v>9</v>
      </c>
    </row>
    <row r="188" spans="1:4" x14ac:dyDescent="0.25">
      <c r="A188" t="s">
        <v>3066</v>
      </c>
      <c r="B188" t="s">
        <v>1883</v>
      </c>
      <c r="C188">
        <v>10.19851394</v>
      </c>
      <c r="D188">
        <v>2</v>
      </c>
    </row>
    <row r="189" spans="1:4" x14ac:dyDescent="0.25">
      <c r="A189" t="s">
        <v>3066</v>
      </c>
      <c r="B189" t="s">
        <v>1888</v>
      </c>
      <c r="C189">
        <v>342.93374277999999</v>
      </c>
      <c r="D189">
        <v>30</v>
      </c>
    </row>
    <row r="190" spans="1:4" x14ac:dyDescent="0.25">
      <c r="A190" t="s">
        <v>3066</v>
      </c>
      <c r="B190" t="s">
        <v>1872</v>
      </c>
      <c r="C190">
        <v>25798.44704160999</v>
      </c>
      <c r="D190">
        <v>13020</v>
      </c>
    </row>
    <row r="191" spans="1:4" x14ac:dyDescent="0.25">
      <c r="A191" t="s">
        <v>3066</v>
      </c>
      <c r="B191" t="s">
        <v>1873</v>
      </c>
      <c r="C191">
        <v>6410.9118421999938</v>
      </c>
      <c r="D191">
        <v>756</v>
      </c>
    </row>
    <row r="192" spans="1:4" x14ac:dyDescent="0.25">
      <c r="A192" t="s">
        <v>3066</v>
      </c>
      <c r="B192" t="s">
        <v>1874</v>
      </c>
      <c r="C192">
        <v>4021.9178755200005</v>
      </c>
      <c r="D192">
        <v>423</v>
      </c>
    </row>
    <row r="193" spans="1:4" x14ac:dyDescent="0.25">
      <c r="A193" t="s">
        <v>3066</v>
      </c>
      <c r="B193" t="s">
        <v>1875</v>
      </c>
      <c r="C193">
        <v>945.41318033000016</v>
      </c>
      <c r="D193">
        <v>118</v>
      </c>
    </row>
    <row r="194" spans="1:4" x14ac:dyDescent="0.25">
      <c r="A194" t="s">
        <v>3066</v>
      </c>
      <c r="B194" t="s">
        <v>1876</v>
      </c>
      <c r="C194">
        <v>387.01981130999997</v>
      </c>
      <c r="D194">
        <v>37</v>
      </c>
    </row>
    <row r="195" spans="1:4" x14ac:dyDescent="0.25">
      <c r="A195" t="s">
        <v>3066</v>
      </c>
      <c r="B195" t="s">
        <v>1877</v>
      </c>
      <c r="C195">
        <v>76.203835190000007</v>
      </c>
      <c r="D195">
        <v>9</v>
      </c>
    </row>
    <row r="196" spans="1:4" x14ac:dyDescent="0.25">
      <c r="A196" t="s">
        <v>3066</v>
      </c>
      <c r="B196" t="s">
        <v>1878</v>
      </c>
      <c r="C196">
        <v>10153.93901205001</v>
      </c>
      <c r="D196">
        <v>3780</v>
      </c>
    </row>
    <row r="197" spans="1:4" x14ac:dyDescent="0.25">
      <c r="A197" t="s">
        <v>3066</v>
      </c>
      <c r="B197" t="s">
        <v>1879</v>
      </c>
      <c r="C197">
        <v>7494.3577118700105</v>
      </c>
      <c r="D197">
        <v>4676</v>
      </c>
    </row>
    <row r="198" spans="1:4" x14ac:dyDescent="0.25">
      <c r="A198" t="s">
        <v>3066</v>
      </c>
      <c r="B198" t="s">
        <v>1893</v>
      </c>
      <c r="C198">
        <v>43439.724606979842</v>
      </c>
      <c r="D198">
        <v>17577</v>
      </c>
    </row>
    <row r="199" spans="1:4" x14ac:dyDescent="0.25">
      <c r="A199" t="s">
        <v>3066</v>
      </c>
      <c r="B199" t="s">
        <v>1902</v>
      </c>
      <c r="C199">
        <v>3487.7864584800004</v>
      </c>
      <c r="D199">
        <v>168</v>
      </c>
    </row>
    <row r="200" spans="1:4" x14ac:dyDescent="0.25">
      <c r="A200" t="s">
        <v>3066</v>
      </c>
      <c r="B200" t="s">
        <v>2082</v>
      </c>
      <c r="C200">
        <v>808.03981212999986</v>
      </c>
      <c r="D200">
        <v>92</v>
      </c>
    </row>
    <row r="201" spans="1:4" x14ac:dyDescent="0.25">
      <c r="A201" t="s">
        <v>3066</v>
      </c>
      <c r="B201" t="s">
        <v>2107</v>
      </c>
      <c r="C201">
        <v>90.606759490000002</v>
      </c>
      <c r="D201">
        <v>9</v>
      </c>
    </row>
    <row r="202" spans="1:4" x14ac:dyDescent="0.25">
      <c r="A202" t="s">
        <v>3066</v>
      </c>
      <c r="B202" t="s">
        <v>2108</v>
      </c>
      <c r="C202">
        <v>10.19851394</v>
      </c>
      <c r="D202">
        <v>2</v>
      </c>
    </row>
    <row r="203" spans="1:4" x14ac:dyDescent="0.25">
      <c r="A203" t="s">
        <v>3066</v>
      </c>
      <c r="B203" t="s">
        <v>2113</v>
      </c>
      <c r="C203">
        <v>342.93374277999999</v>
      </c>
      <c r="D203">
        <v>30</v>
      </c>
    </row>
    <row r="204" spans="1:4" x14ac:dyDescent="0.25">
      <c r="A204" t="s">
        <v>3066</v>
      </c>
      <c r="B204" t="s">
        <v>1894</v>
      </c>
      <c r="C204">
        <v>25798.44704160999</v>
      </c>
      <c r="D204">
        <v>13020</v>
      </c>
    </row>
    <row r="205" spans="1:4" x14ac:dyDescent="0.25">
      <c r="A205" t="s">
        <v>3066</v>
      </c>
      <c r="B205" t="s">
        <v>1895</v>
      </c>
      <c r="C205">
        <v>6410.9118421999938</v>
      </c>
      <c r="D205">
        <v>756</v>
      </c>
    </row>
    <row r="206" spans="1:4" x14ac:dyDescent="0.25">
      <c r="A206" t="s">
        <v>3066</v>
      </c>
      <c r="B206" t="s">
        <v>1896</v>
      </c>
      <c r="C206">
        <v>4021.9178755200005</v>
      </c>
      <c r="D206">
        <v>423</v>
      </c>
    </row>
    <row r="207" spans="1:4" x14ac:dyDescent="0.25">
      <c r="A207" t="s">
        <v>3066</v>
      </c>
      <c r="B207" t="s">
        <v>1897</v>
      </c>
      <c r="C207">
        <v>945.41318033000016</v>
      </c>
      <c r="D207">
        <v>118</v>
      </c>
    </row>
    <row r="208" spans="1:4" x14ac:dyDescent="0.25">
      <c r="A208" t="s">
        <v>3066</v>
      </c>
      <c r="B208" t="s">
        <v>1898</v>
      </c>
      <c r="C208">
        <v>387.01981130999997</v>
      </c>
      <c r="D208">
        <v>37</v>
      </c>
    </row>
    <row r="209" spans="1:4" x14ac:dyDescent="0.25">
      <c r="A209" t="s">
        <v>3066</v>
      </c>
      <c r="B209" t="s">
        <v>1899</v>
      </c>
      <c r="C209">
        <v>76.203835190000007</v>
      </c>
      <c r="D209">
        <v>9</v>
      </c>
    </row>
    <row r="210" spans="1:4" x14ac:dyDescent="0.25">
      <c r="A210" t="s">
        <v>3066</v>
      </c>
      <c r="B210" t="s">
        <v>1900</v>
      </c>
      <c r="C210">
        <v>10153.93901205001</v>
      </c>
      <c r="D210">
        <v>3780</v>
      </c>
    </row>
    <row r="211" spans="1:4" x14ac:dyDescent="0.25">
      <c r="A211" t="s">
        <v>3066</v>
      </c>
      <c r="B211" t="s">
        <v>1901</v>
      </c>
      <c r="C211">
        <v>7494.3577118700105</v>
      </c>
      <c r="D211">
        <v>4676</v>
      </c>
    </row>
    <row r="212" spans="1:4" x14ac:dyDescent="0.25">
      <c r="A212" t="s">
        <v>3066</v>
      </c>
      <c r="B212" t="s">
        <v>1904</v>
      </c>
      <c r="C212">
        <v>3993.9785080199977</v>
      </c>
      <c r="D212">
        <v>1984</v>
      </c>
    </row>
    <row r="213" spans="1:4" x14ac:dyDescent="0.25">
      <c r="A213" t="s">
        <v>3066</v>
      </c>
      <c r="B213" t="s">
        <v>2121</v>
      </c>
      <c r="C213">
        <v>9712.1625906500158</v>
      </c>
      <c r="D213">
        <v>4974</v>
      </c>
    </row>
    <row r="214" spans="1:4" x14ac:dyDescent="0.25">
      <c r="A214" t="s">
        <v>3066</v>
      </c>
      <c r="B214" t="s">
        <v>2122</v>
      </c>
      <c r="C214">
        <v>19290.614779690037</v>
      </c>
      <c r="D214">
        <v>8035</v>
      </c>
    </row>
    <row r="215" spans="1:4" x14ac:dyDescent="0.25">
      <c r="A215" t="s">
        <v>3066</v>
      </c>
      <c r="B215" t="s">
        <v>2678</v>
      </c>
      <c r="C215">
        <v>16815.330554919939</v>
      </c>
      <c r="D215">
        <v>5369</v>
      </c>
    </row>
    <row r="216" spans="1:4" x14ac:dyDescent="0.25">
      <c r="A216" t="s">
        <v>3066</v>
      </c>
      <c r="B216" t="s">
        <v>2679</v>
      </c>
      <c r="C216">
        <v>1135.7590805799996</v>
      </c>
      <c r="D216">
        <v>242</v>
      </c>
    </row>
    <row r="217" spans="1:4" x14ac:dyDescent="0.25">
      <c r="A217" t="s">
        <v>3066</v>
      </c>
      <c r="B217" t="s">
        <v>1905</v>
      </c>
      <c r="C217">
        <v>3809.8743748400052</v>
      </c>
      <c r="D217">
        <v>1173</v>
      </c>
    </row>
    <row r="218" spans="1:4" x14ac:dyDescent="0.25">
      <c r="A218" t="s">
        <v>3066</v>
      </c>
      <c r="B218" t="s">
        <v>1906</v>
      </c>
      <c r="C218">
        <v>7144.1691554800036</v>
      </c>
      <c r="D218">
        <v>1089</v>
      </c>
    </row>
    <row r="219" spans="1:4" x14ac:dyDescent="0.25">
      <c r="A219" t="s">
        <v>3066</v>
      </c>
      <c r="B219" t="s">
        <v>1907</v>
      </c>
      <c r="C219">
        <v>7310.4118185599918</v>
      </c>
      <c r="D219">
        <v>1537</v>
      </c>
    </row>
    <row r="220" spans="1:4" x14ac:dyDescent="0.25">
      <c r="A220" t="s">
        <v>3066</v>
      </c>
      <c r="B220" t="s">
        <v>1908</v>
      </c>
      <c r="C220">
        <v>8619.6589514800344</v>
      </c>
      <c r="D220">
        <v>2860</v>
      </c>
    </row>
    <row r="221" spans="1:4" x14ac:dyDescent="0.25">
      <c r="A221" t="s">
        <v>3066</v>
      </c>
      <c r="B221" t="s">
        <v>1909</v>
      </c>
      <c r="C221">
        <v>5579.633183599999</v>
      </c>
      <c r="D221">
        <v>3066</v>
      </c>
    </row>
    <row r="222" spans="1:4" x14ac:dyDescent="0.25">
      <c r="A222" t="s">
        <v>3066</v>
      </c>
      <c r="B222" t="s">
        <v>1998</v>
      </c>
      <c r="C222">
        <v>2887.3813465200028</v>
      </c>
      <c r="D222">
        <v>1107</v>
      </c>
    </row>
    <row r="223" spans="1:4" x14ac:dyDescent="0.25">
      <c r="A223" t="s">
        <v>3066</v>
      </c>
      <c r="B223" t="s">
        <v>1999</v>
      </c>
      <c r="C223">
        <v>3464.9500448900026</v>
      </c>
      <c r="D223">
        <v>1428</v>
      </c>
    </row>
    <row r="224" spans="1:4" x14ac:dyDescent="0.25">
      <c r="A224" t="s">
        <v>3066</v>
      </c>
      <c r="B224" t="s">
        <v>2120</v>
      </c>
      <c r="C224">
        <v>13703.57581464999</v>
      </c>
      <c r="D224">
        <v>7807</v>
      </c>
    </row>
    <row r="225" spans="1:4" x14ac:dyDescent="0.25">
      <c r="A225" t="s">
        <v>3066</v>
      </c>
      <c r="B225" t="s">
        <v>2000</v>
      </c>
      <c r="C225">
        <v>51219.083203110218</v>
      </c>
      <c r="D225">
        <v>27010</v>
      </c>
    </row>
    <row r="226" spans="1:4" x14ac:dyDescent="0.25">
      <c r="A226" t="s">
        <v>3066</v>
      </c>
      <c r="B226" t="s">
        <v>2001</v>
      </c>
      <c r="C226">
        <v>9382.9636115599988</v>
      </c>
      <c r="D226">
        <v>5024</v>
      </c>
    </row>
    <row r="227" spans="1:4" x14ac:dyDescent="0.25">
      <c r="A227" t="s">
        <v>3066</v>
      </c>
      <c r="B227" t="s">
        <v>2003</v>
      </c>
      <c r="C227">
        <v>10005.327266679999</v>
      </c>
      <c r="D227">
        <v>5691</v>
      </c>
    </row>
    <row r="228" spans="1:4" x14ac:dyDescent="0.25">
      <c r="A228" t="s">
        <v>3066</v>
      </c>
      <c r="B228" t="s">
        <v>2005</v>
      </c>
      <c r="C228">
        <v>32859.999184459928</v>
      </c>
      <c r="D228">
        <v>2956</v>
      </c>
    </row>
    <row r="229" spans="1:4" x14ac:dyDescent="0.25">
      <c r="A229" t="s">
        <v>3066</v>
      </c>
      <c r="B229" t="s">
        <v>2117</v>
      </c>
      <c r="C229">
        <v>0.12693807000000001</v>
      </c>
      <c r="D229">
        <v>1</v>
      </c>
    </row>
    <row r="230" spans="1:4" x14ac:dyDescent="0.25">
      <c r="A230" t="s">
        <v>3066</v>
      </c>
      <c r="B230" t="s">
        <v>2100</v>
      </c>
      <c r="C230">
        <v>21260.315403259974</v>
      </c>
      <c r="D230">
        <v>7180</v>
      </c>
    </row>
    <row r="231" spans="1:4" x14ac:dyDescent="0.25">
      <c r="A231" t="s">
        <v>3066</v>
      </c>
      <c r="B231" t="s">
        <v>2101</v>
      </c>
      <c r="C231">
        <v>82207.184800620264</v>
      </c>
      <c r="D231">
        <v>33491</v>
      </c>
    </row>
    <row r="232" spans="1:4" x14ac:dyDescent="0.25">
      <c r="A232" t="s">
        <v>3066</v>
      </c>
      <c r="B232" t="s">
        <v>2304</v>
      </c>
      <c r="D232">
        <v>9710.8489615819017</v>
      </c>
    </row>
    <row r="233" spans="1:4" x14ac:dyDescent="0.25">
      <c r="A233" t="s">
        <v>3066</v>
      </c>
      <c r="B233" t="s">
        <v>2305</v>
      </c>
      <c r="D233">
        <v>768.01174057044523</v>
      </c>
    </row>
    <row r="234" spans="1:4" x14ac:dyDescent="0.25">
      <c r="A234" t="s">
        <v>3066</v>
      </c>
      <c r="B234" t="s">
        <v>2307</v>
      </c>
      <c r="D234">
        <v>1375.4368764027631</v>
      </c>
    </row>
    <row r="235" spans="1:4" x14ac:dyDescent="0.25">
      <c r="A235" t="s">
        <v>3066</v>
      </c>
      <c r="B235" t="s">
        <v>2308</v>
      </c>
      <c r="D235">
        <v>9411.0328937806535</v>
      </c>
    </row>
    <row r="236" spans="1:4" x14ac:dyDescent="0.25">
      <c r="A236" t="s">
        <v>3066</v>
      </c>
      <c r="B236" t="s">
        <v>2309</v>
      </c>
      <c r="D236">
        <v>4.3155463222531998E-2</v>
      </c>
    </row>
    <row r="237" spans="1:4" x14ac:dyDescent="0.25">
      <c r="A237" t="s">
        <v>3066</v>
      </c>
      <c r="B237" t="s">
        <v>1912</v>
      </c>
      <c r="C237">
        <v>225.06604326000004</v>
      </c>
      <c r="D237">
        <v>204</v>
      </c>
    </row>
    <row r="238" spans="1:4" x14ac:dyDescent="0.25">
      <c r="A238" t="s">
        <v>3066</v>
      </c>
      <c r="B238" t="s">
        <v>1913</v>
      </c>
      <c r="C238">
        <v>624.78495859999975</v>
      </c>
      <c r="D238">
        <v>184</v>
      </c>
    </row>
    <row r="239" spans="1:4" x14ac:dyDescent="0.25">
      <c r="A239" t="s">
        <v>3066</v>
      </c>
      <c r="B239" t="s">
        <v>1914</v>
      </c>
      <c r="C239">
        <v>1910.3996483699991</v>
      </c>
      <c r="D239">
        <v>194</v>
      </c>
    </row>
    <row r="240" spans="1:4" x14ac:dyDescent="0.25">
      <c r="A240" t="s">
        <v>3066</v>
      </c>
      <c r="B240" t="s">
        <v>1915</v>
      </c>
      <c r="C240">
        <v>1309.5512535</v>
      </c>
      <c r="D240">
        <v>43</v>
      </c>
    </row>
    <row r="241" spans="1:4" x14ac:dyDescent="0.25">
      <c r="A241" t="s">
        <v>3066</v>
      </c>
      <c r="B241" t="s">
        <v>1916</v>
      </c>
      <c r="C241">
        <v>1265.1482041500001</v>
      </c>
      <c r="D241">
        <v>20</v>
      </c>
    </row>
    <row r="242" spans="1:4" x14ac:dyDescent="0.25">
      <c r="A242" t="s">
        <v>3066</v>
      </c>
      <c r="B242" t="s">
        <v>1917</v>
      </c>
      <c r="C242">
        <v>1226.0666472400001</v>
      </c>
      <c r="D242">
        <v>6</v>
      </c>
    </row>
    <row r="243" spans="1:4" x14ac:dyDescent="0.25">
      <c r="A243" t="s">
        <v>3066</v>
      </c>
      <c r="B243" t="s">
        <v>1935</v>
      </c>
      <c r="C243">
        <v>0.40976383900095409</v>
      </c>
    </row>
    <row r="244" spans="1:4" x14ac:dyDescent="0.25">
      <c r="A244" t="s">
        <v>3066</v>
      </c>
      <c r="B244" t="s">
        <v>1936</v>
      </c>
      <c r="C244">
        <v>5961.9708556732212</v>
      </c>
    </row>
    <row r="245" spans="1:4" x14ac:dyDescent="0.25">
      <c r="A245" t="s">
        <v>3066</v>
      </c>
      <c r="B245" t="s">
        <v>1937</v>
      </c>
      <c r="C245">
        <v>438.50095826804329</v>
      </c>
    </row>
    <row r="246" spans="1:4" x14ac:dyDescent="0.25">
      <c r="A246" t="s">
        <v>3066</v>
      </c>
      <c r="B246" t="s">
        <v>1938</v>
      </c>
      <c r="C246">
        <v>120.45348510569434</v>
      </c>
    </row>
    <row r="247" spans="1:4" x14ac:dyDescent="0.25">
      <c r="A247" t="s">
        <v>3066</v>
      </c>
      <c r="B247" t="s">
        <v>1939</v>
      </c>
      <c r="C247">
        <v>22.204411182462788</v>
      </c>
    </row>
    <row r="248" spans="1:4" x14ac:dyDescent="0.25">
      <c r="A248" t="s">
        <v>3066</v>
      </c>
      <c r="B248" t="s">
        <v>1940</v>
      </c>
      <c r="C248">
        <v>9.4650997356631787</v>
      </c>
    </row>
    <row r="249" spans="1:4" x14ac:dyDescent="0.25">
      <c r="A249" t="s">
        <v>3066</v>
      </c>
      <c r="B249" t="s">
        <v>1941</v>
      </c>
      <c r="C249">
        <v>3.1392861805873569</v>
      </c>
    </row>
    <row r="250" spans="1:4" x14ac:dyDescent="0.25">
      <c r="A250" t="s">
        <v>3066</v>
      </c>
      <c r="B250" t="s">
        <v>1942</v>
      </c>
      <c r="C250">
        <v>1.3027482155802792</v>
      </c>
    </row>
    <row r="251" spans="1:4" x14ac:dyDescent="0.25">
      <c r="A251" t="s">
        <v>3066</v>
      </c>
      <c r="B251" t="s">
        <v>1943</v>
      </c>
      <c r="C251">
        <v>3.979910758740707</v>
      </c>
    </row>
    <row r="252" spans="1:4" x14ac:dyDescent="0.25">
      <c r="A252" t="s">
        <v>3066</v>
      </c>
      <c r="B252" t="s">
        <v>2016</v>
      </c>
      <c r="C252">
        <v>0.10422485561805178</v>
      </c>
    </row>
    <row r="253" spans="1:4" x14ac:dyDescent="0.25">
      <c r="A253" t="s">
        <v>3066</v>
      </c>
      <c r="B253" t="s">
        <v>2017</v>
      </c>
      <c r="C253">
        <v>0.45384664121095325</v>
      </c>
    </row>
    <row r="254" spans="1:4" x14ac:dyDescent="0.25">
      <c r="A254" t="s">
        <v>3066</v>
      </c>
      <c r="B254" t="s">
        <v>2018</v>
      </c>
      <c r="C254">
        <v>2.6453856156449577E-2</v>
      </c>
    </row>
    <row r="255" spans="1:4" x14ac:dyDescent="0.25">
      <c r="A255" t="s">
        <v>3066</v>
      </c>
      <c r="B255" t="s">
        <v>2020</v>
      </c>
      <c r="C255">
        <v>6.8461997063103727E-2</v>
      </c>
    </row>
    <row r="256" spans="1:4" x14ac:dyDescent="0.25">
      <c r="A256" t="s">
        <v>3066</v>
      </c>
      <c r="B256" t="s">
        <v>2021</v>
      </c>
      <c r="C256">
        <v>2.5098570205829042E-2</v>
      </c>
    </row>
    <row r="257" spans="1:4" x14ac:dyDescent="0.25">
      <c r="A257" t="s">
        <v>3066</v>
      </c>
      <c r="B257" t="s">
        <v>2022</v>
      </c>
      <c r="C257">
        <v>7.741043265034471E-2</v>
      </c>
    </row>
    <row r="258" spans="1:4" x14ac:dyDescent="0.25">
      <c r="A258" t="s">
        <v>3066</v>
      </c>
      <c r="B258" t="s">
        <v>2024</v>
      </c>
      <c r="C258">
        <v>0.16221062666232053</v>
      </c>
    </row>
    <row r="259" spans="1:4" x14ac:dyDescent="0.25">
      <c r="A259" t="s">
        <v>3066</v>
      </c>
      <c r="B259" t="s">
        <v>2084</v>
      </c>
      <c r="C259">
        <v>1643.6161217300005</v>
      </c>
      <c r="D259">
        <v>128</v>
      </c>
    </row>
    <row r="260" spans="1:4" x14ac:dyDescent="0.25">
      <c r="A260" t="s">
        <v>3066</v>
      </c>
      <c r="B260" t="s">
        <v>2085</v>
      </c>
      <c r="C260">
        <v>1224.7771750000002</v>
      </c>
      <c r="D260">
        <v>104</v>
      </c>
    </row>
    <row r="261" spans="1:4" x14ac:dyDescent="0.25">
      <c r="A261" t="s">
        <v>3066</v>
      </c>
      <c r="B261" t="s">
        <v>2203</v>
      </c>
      <c r="C261">
        <v>2586.5604528700001</v>
      </c>
      <c r="D261">
        <v>221</v>
      </c>
    </row>
    <row r="262" spans="1:4" x14ac:dyDescent="0.25">
      <c r="A262" t="s">
        <v>3066</v>
      </c>
      <c r="B262" t="s">
        <v>2204</v>
      </c>
      <c r="C262">
        <v>1106.0630055199999</v>
      </c>
      <c r="D262">
        <v>142</v>
      </c>
    </row>
    <row r="263" spans="1:4" x14ac:dyDescent="0.25">
      <c r="A263" t="s">
        <v>3066</v>
      </c>
      <c r="B263" t="s">
        <v>2215</v>
      </c>
      <c r="C263">
        <v>1643.6161217300005</v>
      </c>
      <c r="D263">
        <v>128</v>
      </c>
    </row>
    <row r="264" spans="1:4" x14ac:dyDescent="0.25">
      <c r="A264" t="s">
        <v>3066</v>
      </c>
      <c r="B264" t="s">
        <v>2216</v>
      </c>
      <c r="C264">
        <v>1224.7771750000002</v>
      </c>
      <c r="D264">
        <v>104</v>
      </c>
    </row>
    <row r="265" spans="1:4" x14ac:dyDescent="0.25">
      <c r="A265" t="s">
        <v>3066</v>
      </c>
      <c r="B265" t="s">
        <v>2222</v>
      </c>
      <c r="C265">
        <v>2586.5604528700001</v>
      </c>
      <c r="D265">
        <v>221</v>
      </c>
    </row>
    <row r="266" spans="1:4" x14ac:dyDescent="0.25">
      <c r="A266" t="s">
        <v>3066</v>
      </c>
      <c r="B266" t="s">
        <v>2223</v>
      </c>
      <c r="C266">
        <v>1106.0630055199999</v>
      </c>
      <c r="D266">
        <v>142</v>
      </c>
    </row>
    <row r="267" spans="1:4" x14ac:dyDescent="0.25">
      <c r="A267" t="s">
        <v>3066</v>
      </c>
      <c r="B267" t="s">
        <v>2226</v>
      </c>
      <c r="C267">
        <v>141.72304914000003</v>
      </c>
      <c r="D267">
        <v>17</v>
      </c>
    </row>
    <row r="268" spans="1:4" x14ac:dyDescent="0.25">
      <c r="A268" t="s">
        <v>3066</v>
      </c>
      <c r="B268" t="s">
        <v>2398</v>
      </c>
      <c r="C268">
        <v>1177.9538823099997</v>
      </c>
      <c r="D268">
        <v>86</v>
      </c>
    </row>
    <row r="269" spans="1:4" x14ac:dyDescent="0.25">
      <c r="A269" t="s">
        <v>3066</v>
      </c>
      <c r="B269" t="s">
        <v>2399</v>
      </c>
      <c r="C269">
        <v>1322.6529319599997</v>
      </c>
      <c r="D269">
        <v>89</v>
      </c>
    </row>
    <row r="270" spans="1:4" x14ac:dyDescent="0.25">
      <c r="A270" t="s">
        <v>3066</v>
      </c>
      <c r="B270" t="s">
        <v>2692</v>
      </c>
      <c r="C270">
        <v>696.3970845700004</v>
      </c>
      <c r="D270">
        <v>53</v>
      </c>
    </row>
    <row r="271" spans="1:4" x14ac:dyDescent="0.25">
      <c r="A271" t="s">
        <v>3066</v>
      </c>
      <c r="B271" t="s">
        <v>2693</v>
      </c>
      <c r="C271">
        <v>4.8645614400000001</v>
      </c>
      <c r="D271">
        <v>1</v>
      </c>
    </row>
    <row r="272" spans="1:4" x14ac:dyDescent="0.25">
      <c r="A272" t="s">
        <v>3066</v>
      </c>
      <c r="B272" t="s">
        <v>2227</v>
      </c>
      <c r="C272">
        <v>184.43880860000002</v>
      </c>
      <c r="D272">
        <v>16</v>
      </c>
    </row>
    <row r="273" spans="1:4" x14ac:dyDescent="0.25">
      <c r="A273" t="s">
        <v>3066</v>
      </c>
      <c r="B273" t="s">
        <v>2228</v>
      </c>
      <c r="C273">
        <v>23.011588919999998</v>
      </c>
      <c r="D273">
        <v>9</v>
      </c>
    </row>
    <row r="274" spans="1:4" x14ac:dyDescent="0.25">
      <c r="A274" t="s">
        <v>3066</v>
      </c>
      <c r="B274" t="s">
        <v>2229</v>
      </c>
      <c r="C274">
        <v>574.91068879999989</v>
      </c>
      <c r="D274">
        <v>36</v>
      </c>
    </row>
    <row r="275" spans="1:4" x14ac:dyDescent="0.25">
      <c r="A275" t="s">
        <v>3066</v>
      </c>
      <c r="B275" t="s">
        <v>2230</v>
      </c>
      <c r="C275">
        <v>445.13367764000003</v>
      </c>
      <c r="D275">
        <v>51</v>
      </c>
    </row>
    <row r="276" spans="1:4" x14ac:dyDescent="0.25">
      <c r="A276" t="s">
        <v>3066</v>
      </c>
      <c r="B276" t="s">
        <v>2394</v>
      </c>
      <c r="C276">
        <v>773.56790161999993</v>
      </c>
      <c r="D276">
        <v>60</v>
      </c>
    </row>
    <row r="277" spans="1:4" x14ac:dyDescent="0.25">
      <c r="A277" t="s">
        <v>3066</v>
      </c>
      <c r="B277" t="s">
        <v>2395</v>
      </c>
      <c r="C277">
        <v>208.75376993000003</v>
      </c>
      <c r="D277">
        <v>41</v>
      </c>
    </row>
    <row r="278" spans="1:4" x14ac:dyDescent="0.25">
      <c r="A278" t="s">
        <v>3066</v>
      </c>
      <c r="B278" t="s">
        <v>2396</v>
      </c>
      <c r="C278">
        <v>282.56397725000005</v>
      </c>
      <c r="D278">
        <v>36</v>
      </c>
    </row>
    <row r="279" spans="1:4" x14ac:dyDescent="0.25">
      <c r="A279" t="s">
        <v>3066</v>
      </c>
      <c r="B279" t="s">
        <v>2397</v>
      </c>
      <c r="C279">
        <v>725.04483293999988</v>
      </c>
      <c r="D279">
        <v>100</v>
      </c>
    </row>
    <row r="280" spans="1:4" x14ac:dyDescent="0.25">
      <c r="A280" t="s">
        <v>3066</v>
      </c>
      <c r="B280" t="s">
        <v>2400</v>
      </c>
      <c r="C280">
        <v>827.76578553000036</v>
      </c>
      <c r="D280">
        <v>72</v>
      </c>
    </row>
    <row r="281" spans="1:4" x14ac:dyDescent="0.25">
      <c r="A281" t="s">
        <v>3066</v>
      </c>
      <c r="B281" t="s">
        <v>2401</v>
      </c>
      <c r="C281">
        <v>5733.2509695899962</v>
      </c>
      <c r="D281">
        <v>523</v>
      </c>
    </row>
    <row r="282" spans="1:4" x14ac:dyDescent="0.25">
      <c r="A282" t="s">
        <v>3066</v>
      </c>
      <c r="B282" t="s">
        <v>2407</v>
      </c>
      <c r="D282">
        <v>256.23993667990908</v>
      </c>
    </row>
    <row r="283" spans="1:4" x14ac:dyDescent="0.25">
      <c r="A283" t="s">
        <v>3066</v>
      </c>
      <c r="B283" t="s">
        <v>2419</v>
      </c>
      <c r="D283">
        <v>176.72822039027611</v>
      </c>
    </row>
    <row r="284" spans="1:4" x14ac:dyDescent="0.25">
      <c r="A284" t="s">
        <v>3066</v>
      </c>
      <c r="B284" t="s">
        <v>2408</v>
      </c>
      <c r="D284">
        <v>1407.853474073768</v>
      </c>
    </row>
    <row r="285" spans="1:4" x14ac:dyDescent="0.25">
      <c r="A285" t="s">
        <v>3066</v>
      </c>
      <c r="B285" t="s">
        <v>2409</v>
      </c>
      <c r="D285">
        <v>43.313106381957283</v>
      </c>
    </row>
    <row r="286" spans="1:4" x14ac:dyDescent="0.25">
      <c r="A286" t="s">
        <v>3066</v>
      </c>
      <c r="B286" t="s">
        <v>2411</v>
      </c>
      <c r="D286">
        <v>4246.4990394760553</v>
      </c>
    </row>
    <row r="287" spans="1:4" x14ac:dyDescent="0.25">
      <c r="A287" t="s">
        <v>3066</v>
      </c>
      <c r="B287" t="s">
        <v>2412</v>
      </c>
      <c r="D287">
        <v>2333.6908206191292</v>
      </c>
    </row>
    <row r="288" spans="1:4" x14ac:dyDescent="0.25">
      <c r="A288" t="s">
        <v>3066</v>
      </c>
      <c r="B288" t="s">
        <v>2413</v>
      </c>
      <c r="D288">
        <v>5.6316923444929232</v>
      </c>
    </row>
    <row r="289" spans="1:5" x14ac:dyDescent="0.25">
      <c r="A289" t="s">
        <v>3066</v>
      </c>
      <c r="B289" t="s">
        <v>2415</v>
      </c>
      <c r="D289">
        <v>398.63843337544546</v>
      </c>
    </row>
    <row r="290" spans="1:5" x14ac:dyDescent="0.25">
      <c r="A290" t="s">
        <v>3067</v>
      </c>
      <c r="B290" t="s">
        <v>1765</v>
      </c>
      <c r="C290">
        <v>0.27861351478190055</v>
      </c>
      <c r="D290">
        <v>0.24194201955754163</v>
      </c>
      <c r="E290">
        <v>0.25981780062627607</v>
      </c>
    </row>
    <row r="291" spans="1:5" x14ac:dyDescent="0.25">
      <c r="A291" t="s">
        <v>3067</v>
      </c>
      <c r="B291" t="s">
        <v>1766</v>
      </c>
    </row>
    <row r="292" spans="1:5" x14ac:dyDescent="0.25">
      <c r="A292" t="s">
        <v>3067</v>
      </c>
      <c r="B292" t="s">
        <v>1767</v>
      </c>
      <c r="C292">
        <v>0.72138648521809934</v>
      </c>
      <c r="D292">
        <v>0.75805798044245842</v>
      </c>
      <c r="E292">
        <v>0.74018219937372387</v>
      </c>
    </row>
    <row r="293" spans="1:5" x14ac:dyDescent="0.25">
      <c r="A293" t="s">
        <v>3067</v>
      </c>
      <c r="B293" t="s">
        <v>1854</v>
      </c>
      <c r="C293">
        <v>0.84195024622169135</v>
      </c>
    </row>
    <row r="294" spans="1:5" x14ac:dyDescent="0.25">
      <c r="A294" t="s">
        <v>3067</v>
      </c>
      <c r="B294" t="s">
        <v>1858</v>
      </c>
      <c r="C294">
        <v>0.13410623378919545</v>
      </c>
    </row>
    <row r="295" spans="1:5" x14ac:dyDescent="0.25">
      <c r="A295" t="s">
        <v>3067</v>
      </c>
      <c r="B295" t="s">
        <v>2198</v>
      </c>
      <c r="C295">
        <v>3.0505579444155374E-2</v>
      </c>
    </row>
    <row r="296" spans="1:5" x14ac:dyDescent="0.25">
      <c r="A296" t="s">
        <v>3067</v>
      </c>
      <c r="B296" t="s">
        <v>1622</v>
      </c>
      <c r="C296">
        <v>11879.691817229985</v>
      </c>
      <c r="D296">
        <v>2039</v>
      </c>
    </row>
    <row r="297" spans="1:5" x14ac:dyDescent="0.25">
      <c r="A297" t="s">
        <v>3067</v>
      </c>
      <c r="B297" t="s">
        <v>1625</v>
      </c>
      <c r="C297">
        <v>48.710024020000006</v>
      </c>
      <c r="D297">
        <v>10</v>
      </c>
    </row>
    <row r="298" spans="1:5" x14ac:dyDescent="0.25">
      <c r="A298" t="s">
        <v>3067</v>
      </c>
      <c r="B298" t="s">
        <v>1631</v>
      </c>
      <c r="C298">
        <v>5814.5842843200044</v>
      </c>
    </row>
    <row r="299" spans="1:5" x14ac:dyDescent="0.25">
      <c r="A299" t="s">
        <v>3067</v>
      </c>
      <c r="B299" t="s">
        <v>1632</v>
      </c>
      <c r="C299">
        <v>6113.817556930001</v>
      </c>
    </row>
    <row r="300" spans="1:5" x14ac:dyDescent="0.25">
      <c r="A300" t="s">
        <v>3067</v>
      </c>
      <c r="B300" t="s">
        <v>1653</v>
      </c>
      <c r="C300">
        <v>1103</v>
      </c>
      <c r="D300">
        <v>946</v>
      </c>
    </row>
    <row r="301" spans="1:5" x14ac:dyDescent="0.25">
      <c r="A301" t="s">
        <v>3067</v>
      </c>
      <c r="B301" t="s">
        <v>1660</v>
      </c>
      <c r="C301">
        <v>9.0521686115958386E-2</v>
      </c>
      <c r="D301">
        <v>0.19405811910680534</v>
      </c>
      <c r="E301">
        <v>0.10305722401796434</v>
      </c>
    </row>
    <row r="302" spans="1:5" x14ac:dyDescent="0.25">
      <c r="A302" t="s">
        <v>3067</v>
      </c>
      <c r="B302" t="s">
        <v>1674</v>
      </c>
      <c r="C302">
        <v>1</v>
      </c>
      <c r="D302">
        <v>1</v>
      </c>
      <c r="E302">
        <v>1</v>
      </c>
    </row>
    <row r="303" spans="1:5" x14ac:dyDescent="0.25">
      <c r="A303" t="s">
        <v>3067</v>
      </c>
      <c r="B303" t="s">
        <v>1711</v>
      </c>
      <c r="C303">
        <v>0.27053634014421463</v>
      </c>
      <c r="D303">
        <v>0.29274438490093324</v>
      </c>
      <c r="E303">
        <v>0.28191891559276994</v>
      </c>
    </row>
    <row r="304" spans="1:5" x14ac:dyDescent="0.25">
      <c r="A304" t="s">
        <v>3067</v>
      </c>
      <c r="B304" t="s">
        <v>1712</v>
      </c>
      <c r="C304">
        <v>9.7682311440846853E-2</v>
      </c>
      <c r="D304">
        <v>8.4368354018894073E-2</v>
      </c>
      <c r="E304">
        <v>9.0858337221847593E-2</v>
      </c>
    </row>
    <row r="305" spans="1:5" x14ac:dyDescent="0.25">
      <c r="A305" t="s">
        <v>3067</v>
      </c>
      <c r="B305" t="s">
        <v>1713</v>
      </c>
      <c r="C305">
        <v>0.10490953259633401</v>
      </c>
      <c r="D305">
        <v>0.12909753795406501</v>
      </c>
      <c r="E305">
        <v>0.11730692277410454</v>
      </c>
    </row>
    <row r="306" spans="1:5" x14ac:dyDescent="0.25">
      <c r="A306" t="s">
        <v>3067</v>
      </c>
      <c r="B306" t="s">
        <v>1714</v>
      </c>
      <c r="C306">
        <v>0.3108000409441728</v>
      </c>
      <c r="D306">
        <v>0.28211928511097217</v>
      </c>
      <c r="E306">
        <v>0.29609992345209901</v>
      </c>
    </row>
    <row r="307" spans="1:5" x14ac:dyDescent="0.25">
      <c r="A307" t="s">
        <v>3067</v>
      </c>
      <c r="B307" t="s">
        <v>1715</v>
      </c>
      <c r="C307">
        <v>0.21607177487443172</v>
      </c>
      <c r="D307">
        <v>0.21167043801513544</v>
      </c>
      <c r="E307">
        <v>0.21381590095917896</v>
      </c>
    </row>
    <row r="308" spans="1:5" x14ac:dyDescent="0.25">
      <c r="A308" t="s">
        <v>3067</v>
      </c>
      <c r="B308" t="s">
        <v>1761</v>
      </c>
    </row>
    <row r="309" spans="1:5" x14ac:dyDescent="0.25">
      <c r="A309" t="s">
        <v>3067</v>
      </c>
      <c r="B309" t="s">
        <v>1770</v>
      </c>
      <c r="C309">
        <v>0.13856746078868218</v>
      </c>
      <c r="D309">
        <v>1.8673518456662565E-2</v>
      </c>
      <c r="E309">
        <v>7.7116673050780099E-2</v>
      </c>
    </row>
    <row r="310" spans="1:5" x14ac:dyDescent="0.25">
      <c r="A310" t="s">
        <v>3067</v>
      </c>
      <c r="B310" t="s">
        <v>1771</v>
      </c>
      <c r="C310">
        <v>0.8614325392113179</v>
      </c>
      <c r="D310">
        <v>0.98132648154333746</v>
      </c>
      <c r="E310">
        <v>0.92288332694921993</v>
      </c>
    </row>
    <row r="311" spans="1:5" x14ac:dyDescent="0.25">
      <c r="A311" t="s">
        <v>3067</v>
      </c>
      <c r="B311" t="s">
        <v>1779</v>
      </c>
      <c r="C311">
        <v>8.1953264597957126E-2</v>
      </c>
      <c r="D311">
        <v>3.8497232403216584E-2</v>
      </c>
      <c r="E311">
        <v>5.9680184253869825E-2</v>
      </c>
    </row>
    <row r="312" spans="1:5" x14ac:dyDescent="0.25">
      <c r="A312" t="s">
        <v>3067</v>
      </c>
      <c r="B312" t="s">
        <v>1780</v>
      </c>
      <c r="C312">
        <v>8.1665066218148813E-2</v>
      </c>
      <c r="D312">
        <v>4.4000379344829692E-2</v>
      </c>
      <c r="E312">
        <v>6.2360298744098125E-2</v>
      </c>
    </row>
    <row r="313" spans="1:5" x14ac:dyDescent="0.25">
      <c r="A313" t="s">
        <v>3067</v>
      </c>
      <c r="B313" t="s">
        <v>1781</v>
      </c>
      <c r="C313">
        <v>8.9358307623322031E-2</v>
      </c>
      <c r="D313">
        <v>0.17991685252419351</v>
      </c>
      <c r="E313">
        <v>0.13577344597239721</v>
      </c>
    </row>
    <row r="314" spans="1:5" x14ac:dyDescent="0.25">
      <c r="A314" t="s">
        <v>3067</v>
      </c>
      <c r="B314" t="s">
        <v>1782</v>
      </c>
      <c r="C314">
        <v>0.19378786055756275</v>
      </c>
      <c r="D314">
        <v>0.11361645708950506</v>
      </c>
      <c r="E314">
        <v>0.15269657770090089</v>
      </c>
    </row>
    <row r="315" spans="1:5" x14ac:dyDescent="0.25">
      <c r="A315" t="s">
        <v>3067</v>
      </c>
      <c r="B315" t="s">
        <v>1783</v>
      </c>
      <c r="C315">
        <v>0.55323550100300933</v>
      </c>
      <c r="D315">
        <v>0.62396907863825513</v>
      </c>
      <c r="E315">
        <v>0.58948949332873402</v>
      </c>
    </row>
    <row r="316" spans="1:5" x14ac:dyDescent="0.25">
      <c r="A316" t="s">
        <v>3067</v>
      </c>
      <c r="B316" t="s">
        <v>1784</v>
      </c>
      <c r="C316">
        <v>1.3011920663705376E-3</v>
      </c>
      <c r="E316">
        <v>6.3427532377691523E-4</v>
      </c>
    </row>
    <row r="317" spans="1:5" x14ac:dyDescent="0.25">
      <c r="A317" t="s">
        <v>3067</v>
      </c>
      <c r="B317" t="s">
        <v>1786</v>
      </c>
      <c r="C317">
        <v>387.68604869999996</v>
      </c>
      <c r="D317">
        <v>456</v>
      </c>
    </row>
    <row r="318" spans="1:5" x14ac:dyDescent="0.25">
      <c r="A318" t="s">
        <v>3067</v>
      </c>
      <c r="B318" t="s">
        <v>1787</v>
      </c>
      <c r="C318">
        <v>1018.5629181299998</v>
      </c>
      <c r="D318">
        <v>306</v>
      </c>
    </row>
    <row r="319" spans="1:5" x14ac:dyDescent="0.25">
      <c r="A319" t="s">
        <v>3067</v>
      </c>
      <c r="B319" t="s">
        <v>1788</v>
      </c>
      <c r="C319">
        <v>2717.6375234700008</v>
      </c>
      <c r="D319">
        <v>286</v>
      </c>
    </row>
    <row r="320" spans="1:5" x14ac:dyDescent="0.25">
      <c r="A320" t="s">
        <v>3067</v>
      </c>
      <c r="B320" t="s">
        <v>1789</v>
      </c>
      <c r="C320">
        <v>1398.1892851699999</v>
      </c>
      <c r="D320">
        <v>51</v>
      </c>
    </row>
    <row r="321" spans="1:4" x14ac:dyDescent="0.25">
      <c r="A321" t="s">
        <v>3067</v>
      </c>
      <c r="B321" t="s">
        <v>1790</v>
      </c>
      <c r="C321">
        <v>179.68592627999999</v>
      </c>
      <c r="D321">
        <v>3</v>
      </c>
    </row>
    <row r="322" spans="1:4" x14ac:dyDescent="0.25">
      <c r="A322" t="s">
        <v>3067</v>
      </c>
      <c r="B322" t="s">
        <v>1791</v>
      </c>
      <c r="C322">
        <v>112.82258256999999</v>
      </c>
      <c r="D322">
        <v>1</v>
      </c>
    </row>
    <row r="323" spans="1:4" x14ac:dyDescent="0.25">
      <c r="A323" t="s">
        <v>3067</v>
      </c>
      <c r="B323" t="s">
        <v>1830</v>
      </c>
      <c r="C323">
        <v>0.69218400640795663</v>
      </c>
    </row>
    <row r="324" spans="1:4" x14ac:dyDescent="0.25">
      <c r="A324" t="s">
        <v>3067</v>
      </c>
      <c r="B324" t="s">
        <v>1831</v>
      </c>
      <c r="C324">
        <v>846.35193409072474</v>
      </c>
    </row>
    <row r="325" spans="1:4" x14ac:dyDescent="0.25">
      <c r="A325" t="s">
        <v>3067</v>
      </c>
      <c r="B325" t="s">
        <v>1832</v>
      </c>
      <c r="C325">
        <v>540.7262100055849</v>
      </c>
    </row>
    <row r="326" spans="1:4" x14ac:dyDescent="0.25">
      <c r="A326" t="s">
        <v>3067</v>
      </c>
      <c r="B326" t="s">
        <v>1833</v>
      </c>
      <c r="C326">
        <v>1172.9883029980124</v>
      </c>
    </row>
    <row r="327" spans="1:4" x14ac:dyDescent="0.25">
      <c r="A327" t="s">
        <v>3067</v>
      </c>
      <c r="B327" t="s">
        <v>1834</v>
      </c>
      <c r="C327">
        <v>2373.1010161924751</v>
      </c>
    </row>
    <row r="328" spans="1:4" x14ac:dyDescent="0.25">
      <c r="A328" t="s">
        <v>3067</v>
      </c>
      <c r="B328" t="s">
        <v>1835</v>
      </c>
      <c r="C328">
        <v>682.57280188226321</v>
      </c>
    </row>
    <row r="329" spans="1:4" x14ac:dyDescent="0.25">
      <c r="A329" t="s">
        <v>3067</v>
      </c>
      <c r="B329" t="s">
        <v>1836</v>
      </c>
      <c r="C329">
        <v>34.551588688685101</v>
      </c>
    </row>
    <row r="330" spans="1:4" x14ac:dyDescent="0.25">
      <c r="A330" t="s">
        <v>3067</v>
      </c>
      <c r="B330" t="s">
        <v>1837</v>
      </c>
      <c r="C330">
        <v>16.555734550516434</v>
      </c>
    </row>
    <row r="331" spans="1:4" x14ac:dyDescent="0.25">
      <c r="A331" t="s">
        <v>3067</v>
      </c>
      <c r="B331" t="s">
        <v>1838</v>
      </c>
      <c r="C331">
        <v>14.283584201735644</v>
      </c>
    </row>
    <row r="332" spans="1:4" x14ac:dyDescent="0.25">
      <c r="A332" t="s">
        <v>3067</v>
      </c>
      <c r="B332" t="s">
        <v>1849</v>
      </c>
      <c r="C332">
        <v>1.1336169173392344E-2</v>
      </c>
    </row>
    <row r="333" spans="1:4" x14ac:dyDescent="0.25">
      <c r="A333" t="s">
        <v>3067</v>
      </c>
      <c r="B333" t="s">
        <v>1852</v>
      </c>
      <c r="C333">
        <v>1.2607350815720945E-2</v>
      </c>
    </row>
    <row r="334" spans="1:4" x14ac:dyDescent="0.25">
      <c r="A334" t="s">
        <v>3067</v>
      </c>
      <c r="B334" t="s">
        <v>1871</v>
      </c>
      <c r="C334">
        <v>2661.8936704799994</v>
      </c>
      <c r="D334">
        <v>439</v>
      </c>
    </row>
    <row r="335" spans="1:4" x14ac:dyDescent="0.25">
      <c r="A335" t="s">
        <v>3067</v>
      </c>
      <c r="B335" t="s">
        <v>1880</v>
      </c>
      <c r="C335">
        <v>10.402855860000001</v>
      </c>
      <c r="D335">
        <v>2</v>
      </c>
    </row>
    <row r="336" spans="1:4" x14ac:dyDescent="0.25">
      <c r="A336" t="s">
        <v>3067</v>
      </c>
      <c r="B336" t="s">
        <v>1872</v>
      </c>
      <c r="C336">
        <v>1188.4973518999993</v>
      </c>
      <c r="D336">
        <v>261</v>
      </c>
    </row>
    <row r="337" spans="1:4" x14ac:dyDescent="0.25">
      <c r="A337" t="s">
        <v>3067</v>
      </c>
      <c r="B337" t="s">
        <v>1873</v>
      </c>
      <c r="C337">
        <v>14.77795244</v>
      </c>
      <c r="D337">
        <v>5</v>
      </c>
    </row>
    <row r="338" spans="1:4" x14ac:dyDescent="0.25">
      <c r="A338" t="s">
        <v>3067</v>
      </c>
      <c r="B338" t="s">
        <v>1874</v>
      </c>
      <c r="C338">
        <v>7.3667228099999997</v>
      </c>
      <c r="D338">
        <v>1</v>
      </c>
    </row>
    <row r="339" spans="1:4" x14ac:dyDescent="0.25">
      <c r="A339" t="s">
        <v>3067</v>
      </c>
      <c r="B339" t="s">
        <v>1875</v>
      </c>
      <c r="C339">
        <v>16.162492909999997</v>
      </c>
      <c r="D339">
        <v>2</v>
      </c>
    </row>
    <row r="340" spans="1:4" x14ac:dyDescent="0.25">
      <c r="A340" t="s">
        <v>3067</v>
      </c>
      <c r="B340" t="s">
        <v>1878</v>
      </c>
      <c r="C340">
        <v>1301.4091668899994</v>
      </c>
      <c r="D340">
        <v>191</v>
      </c>
    </row>
    <row r="341" spans="1:4" x14ac:dyDescent="0.25">
      <c r="A341" t="s">
        <v>3067</v>
      </c>
      <c r="B341" t="s">
        <v>1879</v>
      </c>
      <c r="C341">
        <v>614.07407103000014</v>
      </c>
      <c r="D341">
        <v>107</v>
      </c>
    </row>
    <row r="342" spans="1:4" x14ac:dyDescent="0.25">
      <c r="A342" t="s">
        <v>3067</v>
      </c>
      <c r="B342" t="s">
        <v>1893</v>
      </c>
      <c r="C342">
        <v>2661.8936704799994</v>
      </c>
      <c r="D342">
        <v>439</v>
      </c>
    </row>
    <row r="343" spans="1:4" x14ac:dyDescent="0.25">
      <c r="A343" t="s">
        <v>3067</v>
      </c>
      <c r="B343" t="s">
        <v>1902</v>
      </c>
      <c r="C343">
        <v>10.402855860000001</v>
      </c>
      <c r="D343">
        <v>2</v>
      </c>
    </row>
    <row r="344" spans="1:4" x14ac:dyDescent="0.25">
      <c r="A344" t="s">
        <v>3067</v>
      </c>
      <c r="B344" t="s">
        <v>1894</v>
      </c>
      <c r="C344">
        <v>1188.4973518999993</v>
      </c>
      <c r="D344">
        <v>261</v>
      </c>
    </row>
    <row r="345" spans="1:4" x14ac:dyDescent="0.25">
      <c r="A345" t="s">
        <v>3067</v>
      </c>
      <c r="B345" t="s">
        <v>1895</v>
      </c>
      <c r="C345">
        <v>14.77795244</v>
      </c>
      <c r="D345">
        <v>5</v>
      </c>
    </row>
    <row r="346" spans="1:4" x14ac:dyDescent="0.25">
      <c r="A346" t="s">
        <v>3067</v>
      </c>
      <c r="B346" t="s">
        <v>1896</v>
      </c>
      <c r="C346">
        <v>7.3667228099999997</v>
      </c>
      <c r="D346">
        <v>1</v>
      </c>
    </row>
    <row r="347" spans="1:4" x14ac:dyDescent="0.25">
      <c r="A347" t="s">
        <v>3067</v>
      </c>
      <c r="B347" t="s">
        <v>1897</v>
      </c>
      <c r="C347">
        <v>16.162492909999997</v>
      </c>
      <c r="D347">
        <v>2</v>
      </c>
    </row>
    <row r="348" spans="1:4" x14ac:dyDescent="0.25">
      <c r="A348" t="s">
        <v>3067</v>
      </c>
      <c r="B348" t="s">
        <v>1900</v>
      </c>
      <c r="C348">
        <v>1301.4091668899994</v>
      </c>
      <c r="D348">
        <v>191</v>
      </c>
    </row>
    <row r="349" spans="1:4" x14ac:dyDescent="0.25">
      <c r="A349" t="s">
        <v>3067</v>
      </c>
      <c r="B349" t="s">
        <v>1901</v>
      </c>
      <c r="C349">
        <v>614.07407103000014</v>
      </c>
      <c r="D349">
        <v>107</v>
      </c>
    </row>
    <row r="350" spans="1:4" x14ac:dyDescent="0.25">
      <c r="A350" t="s">
        <v>3067</v>
      </c>
      <c r="B350" t="s">
        <v>1904</v>
      </c>
      <c r="C350">
        <v>306.78367809999997</v>
      </c>
      <c r="D350">
        <v>72</v>
      </c>
    </row>
    <row r="351" spans="1:4" x14ac:dyDescent="0.25">
      <c r="A351" t="s">
        <v>3067</v>
      </c>
      <c r="B351" t="s">
        <v>2121</v>
      </c>
      <c r="C351">
        <v>358.29017203999985</v>
      </c>
      <c r="D351">
        <v>134</v>
      </c>
    </row>
    <row r="352" spans="1:4" x14ac:dyDescent="0.25">
      <c r="A352" t="s">
        <v>3067</v>
      </c>
      <c r="B352" t="s">
        <v>2122</v>
      </c>
      <c r="C352">
        <v>1311.3635030699995</v>
      </c>
      <c r="D352">
        <v>218</v>
      </c>
    </row>
    <row r="353" spans="1:4" x14ac:dyDescent="0.25">
      <c r="A353" t="s">
        <v>3067</v>
      </c>
      <c r="B353" t="s">
        <v>2678</v>
      </c>
      <c r="C353">
        <v>1721.8968342399992</v>
      </c>
      <c r="D353">
        <v>201</v>
      </c>
    </row>
    <row r="354" spans="1:4" x14ac:dyDescent="0.25">
      <c r="A354" t="s">
        <v>3067</v>
      </c>
      <c r="B354" t="s">
        <v>2679</v>
      </c>
      <c r="C354">
        <v>235.76789263000001</v>
      </c>
      <c r="D354">
        <v>26</v>
      </c>
    </row>
    <row r="355" spans="1:4" x14ac:dyDescent="0.25">
      <c r="A355" t="s">
        <v>3067</v>
      </c>
      <c r="B355" t="s">
        <v>1905</v>
      </c>
      <c r="C355">
        <v>86.614932349999989</v>
      </c>
      <c r="D355">
        <v>24</v>
      </c>
    </row>
    <row r="356" spans="1:4" x14ac:dyDescent="0.25">
      <c r="A356" t="s">
        <v>3067</v>
      </c>
      <c r="B356" t="s">
        <v>1906</v>
      </c>
      <c r="C356">
        <v>75.253494539999991</v>
      </c>
      <c r="D356">
        <v>8</v>
      </c>
    </row>
    <row r="357" spans="1:4" x14ac:dyDescent="0.25">
      <c r="A357" t="s">
        <v>3067</v>
      </c>
      <c r="B357" t="s">
        <v>1907</v>
      </c>
      <c r="C357">
        <v>190.58493340000001</v>
      </c>
      <c r="D357">
        <v>23</v>
      </c>
    </row>
    <row r="358" spans="1:4" x14ac:dyDescent="0.25">
      <c r="A358" t="s">
        <v>3067</v>
      </c>
      <c r="B358" t="s">
        <v>1908</v>
      </c>
      <c r="C358">
        <v>62.79870786</v>
      </c>
      <c r="D358">
        <v>14</v>
      </c>
    </row>
    <row r="359" spans="1:4" x14ac:dyDescent="0.25">
      <c r="A359" t="s">
        <v>3067</v>
      </c>
      <c r="B359" t="s">
        <v>1909</v>
      </c>
      <c r="C359">
        <v>77.476404200000005</v>
      </c>
      <c r="D359">
        <v>21</v>
      </c>
    </row>
    <row r="360" spans="1:4" x14ac:dyDescent="0.25">
      <c r="A360" t="s">
        <v>3067</v>
      </c>
      <c r="B360" t="s">
        <v>1998</v>
      </c>
      <c r="C360">
        <v>110.40467886000002</v>
      </c>
      <c r="D360">
        <v>20</v>
      </c>
    </row>
    <row r="361" spans="1:4" x14ac:dyDescent="0.25">
      <c r="A361" t="s">
        <v>3067</v>
      </c>
      <c r="B361" t="s">
        <v>1999</v>
      </c>
      <c r="C361">
        <v>255.33111548999997</v>
      </c>
      <c r="D361">
        <v>47</v>
      </c>
    </row>
    <row r="362" spans="1:4" x14ac:dyDescent="0.25">
      <c r="A362" t="s">
        <v>3067</v>
      </c>
      <c r="B362" t="s">
        <v>2120</v>
      </c>
      <c r="C362">
        <v>1022.0179375399996</v>
      </c>
      <c r="D362">
        <v>198</v>
      </c>
    </row>
    <row r="363" spans="1:4" x14ac:dyDescent="0.25">
      <c r="A363" t="s">
        <v>3067</v>
      </c>
      <c r="B363" t="s">
        <v>2000</v>
      </c>
      <c r="C363">
        <v>53.617247959999986</v>
      </c>
      <c r="D363">
        <v>47</v>
      </c>
    </row>
    <row r="364" spans="1:4" x14ac:dyDescent="0.25">
      <c r="A364" t="s">
        <v>3067</v>
      </c>
      <c r="B364" t="s">
        <v>2001</v>
      </c>
      <c r="C364">
        <v>8.5175609399999992</v>
      </c>
      <c r="D364">
        <v>5</v>
      </c>
    </row>
    <row r="365" spans="1:4" x14ac:dyDescent="0.25">
      <c r="A365" t="s">
        <v>3067</v>
      </c>
      <c r="B365" t="s">
        <v>2003</v>
      </c>
      <c r="C365">
        <v>3.7803022199999998</v>
      </c>
      <c r="D365">
        <v>2</v>
      </c>
    </row>
    <row r="366" spans="1:4" x14ac:dyDescent="0.25">
      <c r="A366" t="s">
        <v>3067</v>
      </c>
      <c r="B366" t="s">
        <v>2005</v>
      </c>
      <c r="C366">
        <v>5748.6691731999954</v>
      </c>
      <c r="D366">
        <v>952</v>
      </c>
    </row>
    <row r="367" spans="1:4" x14ac:dyDescent="0.25">
      <c r="A367" t="s">
        <v>3067</v>
      </c>
      <c r="B367" t="s">
        <v>2100</v>
      </c>
      <c r="C367">
        <v>2063.8802351499994</v>
      </c>
      <c r="D367">
        <v>256</v>
      </c>
    </row>
    <row r="368" spans="1:4" x14ac:dyDescent="0.25">
      <c r="A368" t="s">
        <v>3067</v>
      </c>
      <c r="B368" t="s">
        <v>2101</v>
      </c>
      <c r="C368">
        <v>3750.7040491699968</v>
      </c>
      <c r="D368">
        <v>750</v>
      </c>
    </row>
    <row r="369" spans="1:4" x14ac:dyDescent="0.25">
      <c r="A369" t="s">
        <v>3067</v>
      </c>
      <c r="B369" t="s">
        <v>2304</v>
      </c>
      <c r="D369">
        <v>672.07377875862494</v>
      </c>
    </row>
    <row r="370" spans="1:4" x14ac:dyDescent="0.25">
      <c r="A370" t="s">
        <v>3067</v>
      </c>
      <c r="B370" t="s">
        <v>2305</v>
      </c>
      <c r="D370">
        <v>0.36103272680600584</v>
      </c>
    </row>
    <row r="371" spans="1:4" x14ac:dyDescent="0.25">
      <c r="A371" t="s">
        <v>3067</v>
      </c>
      <c r="B371" t="s">
        <v>2307</v>
      </c>
      <c r="D371">
        <v>0.37342744385882098</v>
      </c>
    </row>
    <row r="372" spans="1:4" x14ac:dyDescent="0.25">
      <c r="A372" t="s">
        <v>3067</v>
      </c>
      <c r="B372" t="s">
        <v>2308</v>
      </c>
      <c r="D372">
        <v>893.83224811441801</v>
      </c>
    </row>
    <row r="373" spans="1:4" x14ac:dyDescent="0.25">
      <c r="A373" t="s">
        <v>3067</v>
      </c>
      <c r="B373" t="s">
        <v>1912</v>
      </c>
      <c r="C373">
        <v>345.44693351000024</v>
      </c>
      <c r="D373">
        <v>342</v>
      </c>
    </row>
    <row r="374" spans="1:4" x14ac:dyDescent="0.25">
      <c r="A374" t="s">
        <v>3067</v>
      </c>
      <c r="B374" t="s">
        <v>1913</v>
      </c>
      <c r="C374">
        <v>1042.7717619999999</v>
      </c>
      <c r="D374">
        <v>328</v>
      </c>
    </row>
    <row r="375" spans="1:4" x14ac:dyDescent="0.25">
      <c r="A375" t="s">
        <v>3067</v>
      </c>
      <c r="B375" t="s">
        <v>1914</v>
      </c>
      <c r="C375">
        <v>1962.9465694999992</v>
      </c>
      <c r="D375">
        <v>221</v>
      </c>
    </row>
    <row r="376" spans="1:4" x14ac:dyDescent="0.25">
      <c r="A376" t="s">
        <v>3067</v>
      </c>
      <c r="B376" t="s">
        <v>1915</v>
      </c>
      <c r="C376">
        <v>1223.1982993899996</v>
      </c>
      <c r="D376">
        <v>39</v>
      </c>
    </row>
    <row r="377" spans="1:4" x14ac:dyDescent="0.25">
      <c r="A377" t="s">
        <v>3067</v>
      </c>
      <c r="B377" t="s">
        <v>1916</v>
      </c>
      <c r="C377">
        <v>818.64225865999992</v>
      </c>
      <c r="D377">
        <v>12</v>
      </c>
    </row>
    <row r="378" spans="1:4" x14ac:dyDescent="0.25">
      <c r="A378" t="s">
        <v>3067</v>
      </c>
      <c r="B378" t="s">
        <v>1917</v>
      </c>
      <c r="C378">
        <v>720.81173387000001</v>
      </c>
      <c r="D378">
        <v>4</v>
      </c>
    </row>
    <row r="379" spans="1:4" x14ac:dyDescent="0.25">
      <c r="A379" t="s">
        <v>3067</v>
      </c>
      <c r="B379" t="s">
        <v>1935</v>
      </c>
      <c r="C379">
        <v>0.53829199499395519</v>
      </c>
    </row>
    <row r="380" spans="1:4" x14ac:dyDescent="0.25">
      <c r="A380" t="s">
        <v>3067</v>
      </c>
      <c r="B380" t="s">
        <v>1936</v>
      </c>
      <c r="C380">
        <v>1677.7314943992151</v>
      </c>
    </row>
    <row r="381" spans="1:4" x14ac:dyDescent="0.25">
      <c r="A381" t="s">
        <v>3067</v>
      </c>
      <c r="B381" t="s">
        <v>1937</v>
      </c>
      <c r="C381">
        <v>2257.5184879817893</v>
      </c>
    </row>
    <row r="382" spans="1:4" x14ac:dyDescent="0.25">
      <c r="A382" t="s">
        <v>3067</v>
      </c>
      <c r="B382" t="s">
        <v>1938</v>
      </c>
      <c r="C382">
        <v>1929.1727651504866</v>
      </c>
    </row>
    <row r="383" spans="1:4" x14ac:dyDescent="0.25">
      <c r="A383" t="s">
        <v>3067</v>
      </c>
      <c r="B383" t="s">
        <v>1939</v>
      </c>
      <c r="C383">
        <v>186.20237695610439</v>
      </c>
    </row>
    <row r="384" spans="1:4" x14ac:dyDescent="0.25">
      <c r="A384" t="s">
        <v>3067</v>
      </c>
      <c r="B384" t="s">
        <v>1940</v>
      </c>
      <c r="C384">
        <v>30.688064545524732</v>
      </c>
    </row>
    <row r="385" spans="1:4" x14ac:dyDescent="0.25">
      <c r="A385" t="s">
        <v>3067</v>
      </c>
      <c r="B385" t="s">
        <v>1941</v>
      </c>
      <c r="C385">
        <v>16.413928168904413</v>
      </c>
    </row>
    <row r="386" spans="1:4" x14ac:dyDescent="0.25">
      <c r="A386" t="s">
        <v>3067</v>
      </c>
      <c r="B386" t="s">
        <v>1942</v>
      </c>
      <c r="C386">
        <v>5.6628172671950594</v>
      </c>
    </row>
    <row r="387" spans="1:4" x14ac:dyDescent="0.25">
      <c r="A387" t="s">
        <v>3067</v>
      </c>
      <c r="B387" t="s">
        <v>1943</v>
      </c>
      <c r="C387">
        <v>6.239602780779772</v>
      </c>
    </row>
    <row r="388" spans="1:4" x14ac:dyDescent="0.25">
      <c r="A388" t="s">
        <v>3067</v>
      </c>
      <c r="B388" t="s">
        <v>2016</v>
      </c>
      <c r="C388">
        <v>0.12782743949958986</v>
      </c>
    </row>
    <row r="389" spans="1:4" x14ac:dyDescent="0.25">
      <c r="A389" t="s">
        <v>3067</v>
      </c>
      <c r="B389" t="s">
        <v>2083</v>
      </c>
      <c r="C389">
        <v>2.8112323405068184E-3</v>
      </c>
    </row>
    <row r="390" spans="1:4" x14ac:dyDescent="0.25">
      <c r="A390" t="s">
        <v>3067</v>
      </c>
      <c r="B390" t="s">
        <v>2017</v>
      </c>
      <c r="C390">
        <v>0.54055623798488128</v>
      </c>
    </row>
    <row r="391" spans="1:4" x14ac:dyDescent="0.25">
      <c r="A391" t="s">
        <v>3067</v>
      </c>
      <c r="B391" t="s">
        <v>2018</v>
      </c>
      <c r="C391">
        <v>1.2445006994648723E-2</v>
      </c>
    </row>
    <row r="392" spans="1:4" x14ac:dyDescent="0.25">
      <c r="A392" t="s">
        <v>3067</v>
      </c>
      <c r="B392" t="s">
        <v>2020</v>
      </c>
      <c r="C392">
        <v>0.11647283535028673</v>
      </c>
    </row>
    <row r="393" spans="1:4" x14ac:dyDescent="0.25">
      <c r="A393" t="s">
        <v>3067</v>
      </c>
      <c r="B393" t="s">
        <v>2021</v>
      </c>
      <c r="C393">
        <v>0.10952216130182228</v>
      </c>
    </row>
    <row r="394" spans="1:4" x14ac:dyDescent="0.25">
      <c r="A394" t="s">
        <v>3067</v>
      </c>
      <c r="B394" t="s">
        <v>2022</v>
      </c>
      <c r="C394">
        <v>3.9557129575426911E-3</v>
      </c>
    </row>
    <row r="395" spans="1:4" x14ac:dyDescent="0.25">
      <c r="A395" t="s">
        <v>3067</v>
      </c>
      <c r="B395" t="s">
        <v>2024</v>
      </c>
      <c r="C395">
        <v>5.5903794126566105E-2</v>
      </c>
    </row>
    <row r="396" spans="1:4" x14ac:dyDescent="0.25">
      <c r="A396" t="s">
        <v>3067</v>
      </c>
      <c r="B396" t="s">
        <v>2084</v>
      </c>
      <c r="C396">
        <v>2169.2129300600004</v>
      </c>
      <c r="D396">
        <v>229</v>
      </c>
    </row>
    <row r="397" spans="1:4" x14ac:dyDescent="0.25">
      <c r="A397" t="s">
        <v>3067</v>
      </c>
      <c r="B397" t="s">
        <v>2085</v>
      </c>
      <c r="C397">
        <v>1362.1513136700012</v>
      </c>
      <c r="D397">
        <v>148</v>
      </c>
    </row>
    <row r="398" spans="1:4" x14ac:dyDescent="0.25">
      <c r="A398" t="s">
        <v>3067</v>
      </c>
      <c r="B398" t="s">
        <v>2203</v>
      </c>
      <c r="C398">
        <v>1422.6696682100001</v>
      </c>
      <c r="D398">
        <v>185</v>
      </c>
    </row>
    <row r="399" spans="1:4" x14ac:dyDescent="0.25">
      <c r="A399" t="s">
        <v>3067</v>
      </c>
      <c r="B399" t="s">
        <v>2204</v>
      </c>
      <c r="C399">
        <v>1159.7836449900001</v>
      </c>
      <c r="D399">
        <v>166</v>
      </c>
    </row>
    <row r="400" spans="1:4" x14ac:dyDescent="0.25">
      <c r="A400" t="s">
        <v>3067</v>
      </c>
      <c r="B400" t="s">
        <v>2215</v>
      </c>
      <c r="C400">
        <v>2169.2129300600004</v>
      </c>
      <c r="D400">
        <v>229</v>
      </c>
    </row>
    <row r="401" spans="1:4" x14ac:dyDescent="0.25">
      <c r="A401" t="s">
        <v>3067</v>
      </c>
      <c r="B401" t="s">
        <v>2216</v>
      </c>
      <c r="C401">
        <v>1362.1513136700012</v>
      </c>
      <c r="D401">
        <v>148</v>
      </c>
    </row>
    <row r="402" spans="1:4" x14ac:dyDescent="0.25">
      <c r="A402" t="s">
        <v>3067</v>
      </c>
      <c r="B402" t="s">
        <v>2222</v>
      </c>
      <c r="C402">
        <v>1422.6696682100001</v>
      </c>
      <c r="D402">
        <v>185</v>
      </c>
    </row>
    <row r="403" spans="1:4" x14ac:dyDescent="0.25">
      <c r="A403" t="s">
        <v>3067</v>
      </c>
      <c r="B403" t="s">
        <v>2223</v>
      </c>
      <c r="C403">
        <v>1159.7836449900001</v>
      </c>
      <c r="D403">
        <v>166</v>
      </c>
    </row>
    <row r="404" spans="1:4" x14ac:dyDescent="0.25">
      <c r="A404" t="s">
        <v>3067</v>
      </c>
      <c r="B404" t="s">
        <v>2226</v>
      </c>
      <c r="C404">
        <v>435.77423139999996</v>
      </c>
      <c r="D404">
        <v>19</v>
      </c>
    </row>
    <row r="405" spans="1:4" x14ac:dyDescent="0.25">
      <c r="A405" t="s">
        <v>3067</v>
      </c>
      <c r="B405" t="s">
        <v>2398</v>
      </c>
      <c r="C405">
        <v>787.88391642999977</v>
      </c>
      <c r="D405">
        <v>118</v>
      </c>
    </row>
    <row r="406" spans="1:4" x14ac:dyDescent="0.25">
      <c r="A406" t="s">
        <v>3067</v>
      </c>
      <c r="B406" t="s">
        <v>2399</v>
      </c>
      <c r="C406">
        <v>755.48267024999939</v>
      </c>
      <c r="D406">
        <v>100</v>
      </c>
    </row>
    <row r="407" spans="1:4" x14ac:dyDescent="0.25">
      <c r="A407" t="s">
        <v>3067</v>
      </c>
      <c r="B407" t="s">
        <v>2692</v>
      </c>
      <c r="C407">
        <v>1105.0594209000001</v>
      </c>
      <c r="D407">
        <v>90</v>
      </c>
    </row>
    <row r="408" spans="1:4" x14ac:dyDescent="0.25">
      <c r="A408" t="s">
        <v>3067</v>
      </c>
      <c r="B408" t="s">
        <v>2693</v>
      </c>
      <c r="C408">
        <v>35.411111040000002</v>
      </c>
      <c r="D408">
        <v>7</v>
      </c>
    </row>
    <row r="409" spans="1:4" x14ac:dyDescent="0.25">
      <c r="A409" t="s">
        <v>3067</v>
      </c>
      <c r="B409" t="s">
        <v>2227</v>
      </c>
      <c r="C409">
        <v>76.54597892999999</v>
      </c>
      <c r="D409">
        <v>16</v>
      </c>
    </row>
    <row r="410" spans="1:4" x14ac:dyDescent="0.25">
      <c r="A410" t="s">
        <v>3067</v>
      </c>
      <c r="B410" t="s">
        <v>2228</v>
      </c>
      <c r="C410">
        <v>81.248403600000003</v>
      </c>
      <c r="D410">
        <v>12</v>
      </c>
    </row>
    <row r="411" spans="1:4" x14ac:dyDescent="0.25">
      <c r="A411" t="s">
        <v>3067</v>
      </c>
      <c r="B411" t="s">
        <v>2229</v>
      </c>
      <c r="C411">
        <v>412.10314454999991</v>
      </c>
      <c r="D411">
        <v>39</v>
      </c>
    </row>
    <row r="412" spans="1:4" x14ac:dyDescent="0.25">
      <c r="A412" t="s">
        <v>3067</v>
      </c>
      <c r="B412" t="s">
        <v>2230</v>
      </c>
      <c r="C412">
        <v>240.17170515999996</v>
      </c>
      <c r="D412">
        <v>48</v>
      </c>
    </row>
    <row r="413" spans="1:4" x14ac:dyDescent="0.25">
      <c r="A413" t="s">
        <v>3067</v>
      </c>
      <c r="B413" t="s">
        <v>2394</v>
      </c>
      <c r="C413">
        <v>203.04409913999999</v>
      </c>
      <c r="D413">
        <v>38</v>
      </c>
    </row>
    <row r="414" spans="1:4" x14ac:dyDescent="0.25">
      <c r="A414" t="s">
        <v>3067</v>
      </c>
      <c r="B414" t="s">
        <v>2395</v>
      </c>
      <c r="C414">
        <v>319.11478251999995</v>
      </c>
      <c r="D414">
        <v>40</v>
      </c>
    </row>
    <row r="415" spans="1:4" x14ac:dyDescent="0.25">
      <c r="A415" t="s">
        <v>3067</v>
      </c>
      <c r="B415" t="s">
        <v>2396</v>
      </c>
      <c r="C415">
        <v>291.53096343000004</v>
      </c>
      <c r="D415">
        <v>35</v>
      </c>
    </row>
    <row r="416" spans="1:4" x14ac:dyDescent="0.25">
      <c r="A416" t="s">
        <v>3067</v>
      </c>
      <c r="B416" t="s">
        <v>2397</v>
      </c>
      <c r="C416">
        <v>1370.4471295800001</v>
      </c>
      <c r="D416">
        <v>164</v>
      </c>
    </row>
    <row r="417" spans="1:5" x14ac:dyDescent="0.25">
      <c r="A417" t="s">
        <v>3067</v>
      </c>
      <c r="B417" t="s">
        <v>2400</v>
      </c>
      <c r="C417">
        <v>1251.2513655199996</v>
      </c>
      <c r="D417">
        <v>114</v>
      </c>
    </row>
    <row r="418" spans="1:5" x14ac:dyDescent="0.25">
      <c r="A418" t="s">
        <v>3067</v>
      </c>
      <c r="B418" t="s">
        <v>2401</v>
      </c>
      <c r="C418">
        <v>4862.5661914100001</v>
      </c>
      <c r="D418">
        <v>612</v>
      </c>
    </row>
    <row r="419" spans="1:5" x14ac:dyDescent="0.25">
      <c r="A419" t="s">
        <v>3067</v>
      </c>
      <c r="B419" t="s">
        <v>2407</v>
      </c>
      <c r="D419">
        <v>240.68144272146009</v>
      </c>
    </row>
    <row r="420" spans="1:5" x14ac:dyDescent="0.25">
      <c r="A420" t="s">
        <v>3067</v>
      </c>
      <c r="B420" t="s">
        <v>2417</v>
      </c>
      <c r="D420">
        <v>1.3392762271152601</v>
      </c>
    </row>
    <row r="421" spans="1:5" x14ac:dyDescent="0.25">
      <c r="A421" t="s">
        <v>3067</v>
      </c>
      <c r="B421" t="s">
        <v>2419</v>
      </c>
      <c r="D421">
        <v>161.31498479647721</v>
      </c>
    </row>
    <row r="422" spans="1:5" x14ac:dyDescent="0.25">
      <c r="A422" t="s">
        <v>3067</v>
      </c>
      <c r="B422" t="s">
        <v>2408</v>
      </c>
      <c r="D422">
        <v>978.42140122866203</v>
      </c>
    </row>
    <row r="423" spans="1:5" x14ac:dyDescent="0.25">
      <c r="A423" t="s">
        <v>3067</v>
      </c>
      <c r="B423" t="s">
        <v>2409</v>
      </c>
      <c r="D423">
        <v>11.179783191071888</v>
      </c>
    </row>
    <row r="424" spans="1:5" x14ac:dyDescent="0.25">
      <c r="A424" t="s">
        <v>3067</v>
      </c>
      <c r="B424" t="s">
        <v>2411</v>
      </c>
      <c r="D424">
        <v>1082.5659761554125</v>
      </c>
    </row>
    <row r="425" spans="1:5" x14ac:dyDescent="0.25">
      <c r="A425" t="s">
        <v>3067</v>
      </c>
      <c r="B425" t="s">
        <v>2412</v>
      </c>
      <c r="D425">
        <v>13356.096611140796</v>
      </c>
    </row>
    <row r="426" spans="1:5" x14ac:dyDescent="0.25">
      <c r="A426" t="s">
        <v>3067</v>
      </c>
      <c r="B426" t="s">
        <v>2413</v>
      </c>
      <c r="D426">
        <v>9.7237854766602003E-2</v>
      </c>
    </row>
    <row r="427" spans="1:5" x14ac:dyDescent="0.25">
      <c r="A427" t="s">
        <v>3067</v>
      </c>
      <c r="B427" t="s">
        <v>2415</v>
      </c>
      <c r="D427">
        <v>129.60851425591187</v>
      </c>
    </row>
    <row r="428" spans="1:5" x14ac:dyDescent="0.25">
      <c r="A428" t="s">
        <v>3068</v>
      </c>
      <c r="B428" t="s">
        <v>1765</v>
      </c>
      <c r="C428">
        <v>0.51796151764350407</v>
      </c>
      <c r="D428">
        <v>0.2789355852743971</v>
      </c>
      <c r="E428">
        <v>0.48027251013089861</v>
      </c>
    </row>
    <row r="429" spans="1:5" x14ac:dyDescent="0.25">
      <c r="A429" t="s">
        <v>3068</v>
      </c>
      <c r="B429" t="s">
        <v>1766</v>
      </c>
      <c r="C429">
        <v>2.9781853137324309E-2</v>
      </c>
      <c r="D429">
        <v>4.2084153866963611E-4</v>
      </c>
      <c r="E429">
        <v>2.5152282714770397E-2</v>
      </c>
    </row>
    <row r="430" spans="1:5" x14ac:dyDescent="0.25">
      <c r="A430" t="s">
        <v>3068</v>
      </c>
      <c r="B430" t="s">
        <v>1767</v>
      </c>
      <c r="C430">
        <v>0.45225662921917165</v>
      </c>
      <c r="D430">
        <v>0.72064357318693317</v>
      </c>
      <c r="E430">
        <v>0.4945752071543309</v>
      </c>
    </row>
    <row r="431" spans="1:5" x14ac:dyDescent="0.25">
      <c r="A431" t="s">
        <v>3068</v>
      </c>
      <c r="B431" t="s">
        <v>1854</v>
      </c>
      <c r="C431">
        <v>0.2847959871493097</v>
      </c>
    </row>
    <row r="432" spans="1:5" x14ac:dyDescent="0.25">
      <c r="A432" t="s">
        <v>3068</v>
      </c>
      <c r="B432" t="s">
        <v>1858</v>
      </c>
      <c r="C432">
        <v>1.2582799051913729E-2</v>
      </c>
    </row>
    <row r="433" spans="1:5" x14ac:dyDescent="0.25">
      <c r="A433" t="s">
        <v>3068</v>
      </c>
      <c r="B433" t="s">
        <v>2198</v>
      </c>
      <c r="C433">
        <v>8.856230704904192E-3</v>
      </c>
    </row>
    <row r="434" spans="1:5" x14ac:dyDescent="0.25">
      <c r="A434" t="s">
        <v>3068</v>
      </c>
      <c r="B434" t="s">
        <v>1622</v>
      </c>
      <c r="C434">
        <v>172015.14308538902</v>
      </c>
      <c r="D434">
        <v>50663</v>
      </c>
    </row>
    <row r="435" spans="1:5" x14ac:dyDescent="0.25">
      <c r="A435" t="s">
        <v>3068</v>
      </c>
      <c r="B435" t="s">
        <v>1625</v>
      </c>
      <c r="C435">
        <v>1754.2475223800002</v>
      </c>
      <c r="D435">
        <v>255</v>
      </c>
    </row>
    <row r="436" spans="1:5" x14ac:dyDescent="0.25">
      <c r="A436" t="s">
        <v>3068</v>
      </c>
      <c r="B436" t="s">
        <v>1631</v>
      </c>
      <c r="C436">
        <v>146369.87038347981</v>
      </c>
    </row>
    <row r="437" spans="1:5" x14ac:dyDescent="0.25">
      <c r="A437" t="s">
        <v>3068</v>
      </c>
      <c r="B437" t="s">
        <v>1632</v>
      </c>
      <c r="C437">
        <v>27399.520224289918</v>
      </c>
    </row>
    <row r="438" spans="1:5" x14ac:dyDescent="0.25">
      <c r="A438" t="s">
        <v>3068</v>
      </c>
      <c r="B438" t="s">
        <v>1653</v>
      </c>
      <c r="C438">
        <v>49034</v>
      </c>
      <c r="D438">
        <v>1884</v>
      </c>
    </row>
    <row r="439" spans="1:5" x14ac:dyDescent="0.25">
      <c r="A439" t="s">
        <v>3068</v>
      </c>
      <c r="B439" t="s">
        <v>1660</v>
      </c>
      <c r="C439">
        <v>3.1021506949168418E-2</v>
      </c>
      <c r="D439">
        <v>0.16318243138017841</v>
      </c>
      <c r="E439">
        <v>3.1555894359882847E-2</v>
      </c>
    </row>
    <row r="440" spans="1:5" x14ac:dyDescent="0.25">
      <c r="A440" t="s">
        <v>3068</v>
      </c>
      <c r="B440" t="s">
        <v>1674</v>
      </c>
      <c r="C440">
        <v>1</v>
      </c>
      <c r="D440">
        <v>1</v>
      </c>
      <c r="E440">
        <v>1</v>
      </c>
    </row>
    <row r="441" spans="1:5" x14ac:dyDescent="0.25">
      <c r="A441" t="s">
        <v>3068</v>
      </c>
      <c r="B441" t="s">
        <v>1711</v>
      </c>
      <c r="C441">
        <v>0.30966108407229637</v>
      </c>
      <c r="D441">
        <v>0.38340029863651393</v>
      </c>
      <c r="E441">
        <v>0.32128809786171569</v>
      </c>
    </row>
    <row r="442" spans="1:5" x14ac:dyDescent="0.25">
      <c r="A442" t="s">
        <v>3068</v>
      </c>
      <c r="B442" t="s">
        <v>1712</v>
      </c>
      <c r="C442">
        <v>0.10403579394102284</v>
      </c>
      <c r="D442">
        <v>8.1622272515465263E-2</v>
      </c>
      <c r="E442">
        <v>0.10050168628576091</v>
      </c>
    </row>
    <row r="443" spans="1:5" x14ac:dyDescent="0.25">
      <c r="A443" t="s">
        <v>3068</v>
      </c>
      <c r="B443" t="s">
        <v>1713</v>
      </c>
      <c r="C443">
        <v>0.11371437201326214</v>
      </c>
      <c r="D443">
        <v>8.9658868718518123E-2</v>
      </c>
      <c r="E443">
        <v>0.10992136078887713</v>
      </c>
    </row>
    <row r="444" spans="1:5" x14ac:dyDescent="0.25">
      <c r="A444" t="s">
        <v>3068</v>
      </c>
      <c r="B444" t="s">
        <v>1714</v>
      </c>
      <c r="C444">
        <v>0.3034828866728545</v>
      </c>
      <c r="D444">
        <v>0.26269985746243191</v>
      </c>
      <c r="E444">
        <v>0.29705232125652614</v>
      </c>
    </row>
    <row r="445" spans="1:5" x14ac:dyDescent="0.25">
      <c r="A445" t="s">
        <v>3068</v>
      </c>
      <c r="B445" t="s">
        <v>1715</v>
      </c>
      <c r="C445">
        <v>0.16910586330056404</v>
      </c>
      <c r="D445">
        <v>0.18261870266707067</v>
      </c>
      <c r="E445">
        <v>0.17123653380712001</v>
      </c>
    </row>
    <row r="446" spans="1:5" x14ac:dyDescent="0.25">
      <c r="A446" t="s">
        <v>3068</v>
      </c>
      <c r="B446" t="s">
        <v>1761</v>
      </c>
    </row>
    <row r="447" spans="1:5" x14ac:dyDescent="0.25">
      <c r="A447" t="s">
        <v>3068</v>
      </c>
      <c r="B447" t="s">
        <v>1770</v>
      </c>
      <c r="C447">
        <v>0.62369084699287514</v>
      </c>
      <c r="D447">
        <v>0.55311163287140019</v>
      </c>
      <c r="E447">
        <v>0.61256209412119766</v>
      </c>
    </row>
    <row r="448" spans="1:5" x14ac:dyDescent="0.25">
      <c r="A448" t="s">
        <v>3068</v>
      </c>
      <c r="B448" t="s">
        <v>1771</v>
      </c>
      <c r="C448">
        <v>0.37630915300712492</v>
      </c>
      <c r="D448">
        <v>0.4468883671285997</v>
      </c>
      <c r="E448">
        <v>0.38743790587880228</v>
      </c>
    </row>
    <row r="449" spans="1:5" x14ac:dyDescent="0.25">
      <c r="A449" t="s">
        <v>3068</v>
      </c>
      <c r="B449" t="s">
        <v>1779</v>
      </c>
      <c r="C449">
        <v>6.6514857923853338E-2</v>
      </c>
      <c r="D449">
        <v>6.5906974383044825E-2</v>
      </c>
      <c r="E449">
        <v>6.6419008376863847E-2</v>
      </c>
    </row>
    <row r="450" spans="1:5" x14ac:dyDescent="0.25">
      <c r="A450" t="s">
        <v>3068</v>
      </c>
      <c r="B450" t="s">
        <v>1780</v>
      </c>
      <c r="C450">
        <v>6.4821965992946887E-2</v>
      </c>
      <c r="D450">
        <v>4.5212869792580483E-2</v>
      </c>
      <c r="E450">
        <v>6.1730053049920415E-2</v>
      </c>
    </row>
    <row r="451" spans="1:5" x14ac:dyDescent="0.25">
      <c r="A451" t="s">
        <v>3068</v>
      </c>
      <c r="B451" t="s">
        <v>1781</v>
      </c>
      <c r="C451">
        <v>7.2395954734588319E-2</v>
      </c>
      <c r="D451">
        <v>0.18025144377242375</v>
      </c>
      <c r="E451">
        <v>8.9402336830174262E-2</v>
      </c>
    </row>
    <row r="452" spans="1:5" x14ac:dyDescent="0.25">
      <c r="A452" t="s">
        <v>3068</v>
      </c>
      <c r="B452" t="s">
        <v>1782</v>
      </c>
      <c r="C452">
        <v>0.16104114541636239</v>
      </c>
      <c r="D452">
        <v>9.8681949426728158E-2</v>
      </c>
      <c r="E452">
        <v>0.15120850431822386</v>
      </c>
    </row>
    <row r="453" spans="1:5" x14ac:dyDescent="0.25">
      <c r="A453" t="s">
        <v>3068</v>
      </c>
      <c r="B453" t="s">
        <v>1783</v>
      </c>
      <c r="C453">
        <v>0.635226075932249</v>
      </c>
      <c r="D453">
        <v>0.60994676262522274</v>
      </c>
      <c r="E453">
        <v>0.63124009742481757</v>
      </c>
    </row>
    <row r="454" spans="1:5" x14ac:dyDescent="0.25">
      <c r="A454" t="s">
        <v>3068</v>
      </c>
      <c r="B454" t="s">
        <v>1784</v>
      </c>
      <c r="C454">
        <v>3.453800353689852E-4</v>
      </c>
      <c r="D454">
        <v>1.2908101459618382E-4</v>
      </c>
      <c r="E454">
        <v>3.11274550085126E-4</v>
      </c>
    </row>
    <row r="455" spans="1:5" x14ac:dyDescent="0.25">
      <c r="A455" t="s">
        <v>3068</v>
      </c>
      <c r="B455" t="s">
        <v>1786</v>
      </c>
      <c r="C455">
        <v>29073.891765799966</v>
      </c>
      <c r="D455">
        <v>24083</v>
      </c>
    </row>
    <row r="456" spans="1:5" x14ac:dyDescent="0.25">
      <c r="A456" t="s">
        <v>3068</v>
      </c>
      <c r="B456" t="s">
        <v>1787</v>
      </c>
      <c r="C456">
        <v>64114.26288022966</v>
      </c>
      <c r="D456">
        <v>22183</v>
      </c>
    </row>
    <row r="457" spans="1:5" x14ac:dyDescent="0.25">
      <c r="A457" t="s">
        <v>3068</v>
      </c>
      <c r="B457" t="s">
        <v>1788</v>
      </c>
      <c r="C457">
        <v>17921.236592409954</v>
      </c>
      <c r="D457">
        <v>2234</v>
      </c>
    </row>
    <row r="458" spans="1:5" x14ac:dyDescent="0.25">
      <c r="A458" t="s">
        <v>3068</v>
      </c>
      <c r="B458" t="s">
        <v>1789</v>
      </c>
      <c r="C458">
        <v>10324.484043810004</v>
      </c>
      <c r="D458">
        <v>327</v>
      </c>
    </row>
    <row r="459" spans="1:5" x14ac:dyDescent="0.25">
      <c r="A459" t="s">
        <v>3068</v>
      </c>
      <c r="B459" t="s">
        <v>1790</v>
      </c>
      <c r="C459">
        <v>9441.5650913999962</v>
      </c>
      <c r="D459">
        <v>133</v>
      </c>
    </row>
    <row r="460" spans="1:5" x14ac:dyDescent="0.25">
      <c r="A460" t="s">
        <v>3068</v>
      </c>
      <c r="B460" t="s">
        <v>1791</v>
      </c>
      <c r="C460">
        <v>15494.430009830003</v>
      </c>
      <c r="D460">
        <v>74</v>
      </c>
    </row>
    <row r="461" spans="1:5" x14ac:dyDescent="0.25">
      <c r="A461" t="s">
        <v>3068</v>
      </c>
      <c r="B461" t="s">
        <v>1830</v>
      </c>
      <c r="C461">
        <v>0.59845039531789435</v>
      </c>
    </row>
    <row r="462" spans="1:5" x14ac:dyDescent="0.25">
      <c r="A462" t="s">
        <v>3068</v>
      </c>
      <c r="B462" t="s">
        <v>1831</v>
      </c>
      <c r="C462">
        <v>100736.68819135951</v>
      </c>
    </row>
    <row r="463" spans="1:5" x14ac:dyDescent="0.25">
      <c r="A463" t="s">
        <v>3068</v>
      </c>
      <c r="B463" t="s">
        <v>1832</v>
      </c>
      <c r="C463">
        <v>18497.034902546497</v>
      </c>
    </row>
    <row r="464" spans="1:5" x14ac:dyDescent="0.25">
      <c r="A464" t="s">
        <v>3068</v>
      </c>
      <c r="B464" t="s">
        <v>1833</v>
      </c>
      <c r="C464">
        <v>14249.314275195007</v>
      </c>
    </row>
    <row r="465" spans="1:4" x14ac:dyDescent="0.25">
      <c r="A465" t="s">
        <v>3068</v>
      </c>
      <c r="B465" t="s">
        <v>1834</v>
      </c>
      <c r="C465">
        <v>7484.8744930016774</v>
      </c>
    </row>
    <row r="466" spans="1:4" x14ac:dyDescent="0.25">
      <c r="A466" t="s">
        <v>3068</v>
      </c>
      <c r="B466" t="s">
        <v>1835</v>
      </c>
      <c r="C466">
        <v>3709.9246024141048</v>
      </c>
    </row>
    <row r="467" spans="1:4" x14ac:dyDescent="0.25">
      <c r="A467" t="s">
        <v>3068</v>
      </c>
      <c r="B467" t="s">
        <v>1836</v>
      </c>
      <c r="C467">
        <v>748.38470693880186</v>
      </c>
    </row>
    <row r="468" spans="1:4" x14ac:dyDescent="0.25">
      <c r="A468" t="s">
        <v>3068</v>
      </c>
      <c r="B468" t="s">
        <v>1837</v>
      </c>
      <c r="C468">
        <v>291.75397069852011</v>
      </c>
    </row>
    <row r="469" spans="1:4" x14ac:dyDescent="0.25">
      <c r="A469" t="s">
        <v>3068</v>
      </c>
      <c r="B469" t="s">
        <v>1838</v>
      </c>
      <c r="C469">
        <v>646.35095582373901</v>
      </c>
    </row>
    <row r="470" spans="1:4" x14ac:dyDescent="0.25">
      <c r="A470" t="s">
        <v>3068</v>
      </c>
      <c r="B470" t="s">
        <v>1849</v>
      </c>
      <c r="C470">
        <v>0.68072126841697222</v>
      </c>
    </row>
    <row r="471" spans="1:4" x14ac:dyDescent="0.25">
      <c r="A471" t="s">
        <v>3068</v>
      </c>
      <c r="B471" t="s">
        <v>1850</v>
      </c>
      <c r="C471">
        <v>2.9162118386911731E-3</v>
      </c>
    </row>
    <row r="472" spans="1:4" x14ac:dyDescent="0.25">
      <c r="A472" t="s">
        <v>3068</v>
      </c>
      <c r="B472" t="s">
        <v>1852</v>
      </c>
      <c r="C472">
        <v>1.8983733543113075E-2</v>
      </c>
    </row>
    <row r="473" spans="1:4" x14ac:dyDescent="0.25">
      <c r="A473" t="s">
        <v>3068</v>
      </c>
      <c r="B473" t="s">
        <v>1871</v>
      </c>
      <c r="C473">
        <v>82864.238612059882</v>
      </c>
      <c r="D473">
        <v>22790</v>
      </c>
    </row>
    <row r="474" spans="1:4" x14ac:dyDescent="0.25">
      <c r="A474" t="s">
        <v>3068</v>
      </c>
      <c r="B474" t="s">
        <v>1880</v>
      </c>
      <c r="C474">
        <v>211.21638684999999</v>
      </c>
      <c r="D474">
        <v>24</v>
      </c>
    </row>
    <row r="475" spans="1:4" x14ac:dyDescent="0.25">
      <c r="A475" t="s">
        <v>3068</v>
      </c>
      <c r="B475" t="s">
        <v>1881</v>
      </c>
      <c r="C475">
        <v>147.65856603</v>
      </c>
      <c r="D475">
        <v>13</v>
      </c>
    </row>
    <row r="476" spans="1:4" x14ac:dyDescent="0.25">
      <c r="A476" t="s">
        <v>3068</v>
      </c>
      <c r="B476" t="s">
        <v>1882</v>
      </c>
      <c r="C476">
        <v>175.20071303999998</v>
      </c>
      <c r="D476">
        <v>7</v>
      </c>
    </row>
    <row r="477" spans="1:4" x14ac:dyDescent="0.25">
      <c r="A477" t="s">
        <v>3068</v>
      </c>
      <c r="B477" t="s">
        <v>1888</v>
      </c>
      <c r="C477">
        <v>505.19789674999998</v>
      </c>
      <c r="D477">
        <v>19</v>
      </c>
    </row>
    <row r="478" spans="1:4" x14ac:dyDescent="0.25">
      <c r="A478" t="s">
        <v>3068</v>
      </c>
      <c r="B478" t="s">
        <v>1872</v>
      </c>
      <c r="C478">
        <v>28240.529283409924</v>
      </c>
      <c r="D478">
        <v>10993</v>
      </c>
    </row>
    <row r="479" spans="1:4" x14ac:dyDescent="0.25">
      <c r="A479" t="s">
        <v>3068</v>
      </c>
      <c r="B479" t="s">
        <v>1873</v>
      </c>
      <c r="C479">
        <v>434.44908405000001</v>
      </c>
      <c r="D479">
        <v>82</v>
      </c>
    </row>
    <row r="480" spans="1:4" x14ac:dyDescent="0.25">
      <c r="A480" t="s">
        <v>3068</v>
      </c>
      <c r="B480" t="s">
        <v>1874</v>
      </c>
      <c r="C480">
        <v>188.46449975000004</v>
      </c>
      <c r="D480">
        <v>34</v>
      </c>
    </row>
    <row r="481" spans="1:4" x14ac:dyDescent="0.25">
      <c r="A481" t="s">
        <v>3068</v>
      </c>
      <c r="B481" t="s">
        <v>1875</v>
      </c>
      <c r="C481">
        <v>91.801538109999981</v>
      </c>
      <c r="D481">
        <v>15</v>
      </c>
    </row>
    <row r="482" spans="1:4" x14ac:dyDescent="0.25">
      <c r="A482" t="s">
        <v>3068</v>
      </c>
      <c r="B482" t="s">
        <v>1876</v>
      </c>
      <c r="C482">
        <v>0.25883780000000001</v>
      </c>
      <c r="D482">
        <v>2</v>
      </c>
    </row>
    <row r="483" spans="1:4" x14ac:dyDescent="0.25">
      <c r="A483" t="s">
        <v>3068</v>
      </c>
      <c r="B483" t="s">
        <v>1878</v>
      </c>
      <c r="C483">
        <v>21456.25133064996</v>
      </c>
      <c r="D483">
        <v>4847</v>
      </c>
    </row>
    <row r="484" spans="1:4" x14ac:dyDescent="0.25">
      <c r="A484" t="s">
        <v>3068</v>
      </c>
      <c r="B484" t="s">
        <v>1879</v>
      </c>
      <c r="C484">
        <v>12054.603634979967</v>
      </c>
      <c r="D484">
        <v>5838</v>
      </c>
    </row>
    <row r="485" spans="1:4" x14ac:dyDescent="0.25">
      <c r="A485" t="s">
        <v>3068</v>
      </c>
      <c r="B485" t="s">
        <v>1893</v>
      </c>
      <c r="C485">
        <v>82864.238612059882</v>
      </c>
      <c r="D485">
        <v>22790</v>
      </c>
    </row>
    <row r="486" spans="1:4" x14ac:dyDescent="0.25">
      <c r="A486" t="s">
        <v>3068</v>
      </c>
      <c r="B486" t="s">
        <v>1902</v>
      </c>
      <c r="C486">
        <v>211.21638684999999</v>
      </c>
      <c r="D486">
        <v>24</v>
      </c>
    </row>
    <row r="487" spans="1:4" x14ac:dyDescent="0.25">
      <c r="A487" t="s">
        <v>3068</v>
      </c>
      <c r="B487" t="s">
        <v>2082</v>
      </c>
      <c r="C487">
        <v>147.65856603</v>
      </c>
      <c r="D487">
        <v>13</v>
      </c>
    </row>
    <row r="488" spans="1:4" x14ac:dyDescent="0.25">
      <c r="A488" t="s">
        <v>3068</v>
      </c>
      <c r="B488" t="s">
        <v>2107</v>
      </c>
      <c r="C488">
        <v>175.20071303999998</v>
      </c>
      <c r="D488">
        <v>7</v>
      </c>
    </row>
    <row r="489" spans="1:4" x14ac:dyDescent="0.25">
      <c r="A489" t="s">
        <v>3068</v>
      </c>
      <c r="B489" t="s">
        <v>2113</v>
      </c>
      <c r="C489">
        <v>505.19789674999998</v>
      </c>
      <c r="D489">
        <v>19</v>
      </c>
    </row>
    <row r="490" spans="1:4" x14ac:dyDescent="0.25">
      <c r="A490" t="s">
        <v>3068</v>
      </c>
      <c r="B490" t="s">
        <v>1894</v>
      </c>
      <c r="C490">
        <v>28240.529283409924</v>
      </c>
      <c r="D490">
        <v>10993</v>
      </c>
    </row>
    <row r="491" spans="1:4" x14ac:dyDescent="0.25">
      <c r="A491" t="s">
        <v>3068</v>
      </c>
      <c r="B491" t="s">
        <v>1895</v>
      </c>
      <c r="C491">
        <v>434.44908405000001</v>
      </c>
      <c r="D491">
        <v>82</v>
      </c>
    </row>
    <row r="492" spans="1:4" x14ac:dyDescent="0.25">
      <c r="A492" t="s">
        <v>3068</v>
      </c>
      <c r="B492" t="s">
        <v>1896</v>
      </c>
      <c r="C492">
        <v>188.46449975000004</v>
      </c>
      <c r="D492">
        <v>34</v>
      </c>
    </row>
    <row r="493" spans="1:4" x14ac:dyDescent="0.25">
      <c r="A493" t="s">
        <v>3068</v>
      </c>
      <c r="B493" t="s">
        <v>1897</v>
      </c>
      <c r="C493">
        <v>91.801538109999981</v>
      </c>
      <c r="D493">
        <v>15</v>
      </c>
    </row>
    <row r="494" spans="1:4" x14ac:dyDescent="0.25">
      <c r="A494" t="s">
        <v>3068</v>
      </c>
      <c r="B494" t="s">
        <v>1898</v>
      </c>
      <c r="C494">
        <v>0.25883780000000001</v>
      </c>
      <c r="D494">
        <v>2</v>
      </c>
    </row>
    <row r="495" spans="1:4" x14ac:dyDescent="0.25">
      <c r="A495" t="s">
        <v>3068</v>
      </c>
      <c r="B495" t="s">
        <v>1900</v>
      </c>
      <c r="C495">
        <v>21456.25133064996</v>
      </c>
      <c r="D495">
        <v>4847</v>
      </c>
    </row>
    <row r="496" spans="1:4" x14ac:dyDescent="0.25">
      <c r="A496" t="s">
        <v>3068</v>
      </c>
      <c r="B496" t="s">
        <v>1901</v>
      </c>
      <c r="C496">
        <v>12054.603634979967</v>
      </c>
      <c r="D496">
        <v>5838</v>
      </c>
    </row>
    <row r="497" spans="1:4" x14ac:dyDescent="0.25">
      <c r="A497" t="s">
        <v>3068</v>
      </c>
      <c r="B497" t="s">
        <v>1904</v>
      </c>
      <c r="C497">
        <v>4854.6852035799966</v>
      </c>
      <c r="D497">
        <v>1467</v>
      </c>
    </row>
    <row r="498" spans="1:4" x14ac:dyDescent="0.25">
      <c r="A498" t="s">
        <v>3068</v>
      </c>
      <c r="B498" t="s">
        <v>2121</v>
      </c>
      <c r="C498">
        <v>17439.521491829961</v>
      </c>
      <c r="D498">
        <v>6825</v>
      </c>
    </row>
    <row r="499" spans="1:4" x14ac:dyDescent="0.25">
      <c r="A499" t="s">
        <v>3068</v>
      </c>
      <c r="B499" t="s">
        <v>2122</v>
      </c>
      <c r="C499">
        <v>38786.493352470046</v>
      </c>
      <c r="D499">
        <v>11145</v>
      </c>
    </row>
    <row r="500" spans="1:4" x14ac:dyDescent="0.25">
      <c r="A500" t="s">
        <v>3068</v>
      </c>
      <c r="B500" t="s">
        <v>2678</v>
      </c>
      <c r="C500">
        <v>37190.182415970063</v>
      </c>
      <c r="D500">
        <v>7390</v>
      </c>
    </row>
    <row r="501" spans="1:4" x14ac:dyDescent="0.25">
      <c r="A501" t="s">
        <v>3068</v>
      </c>
      <c r="B501" t="s">
        <v>2679</v>
      </c>
      <c r="C501">
        <v>2890.2427385000015</v>
      </c>
      <c r="D501">
        <v>265</v>
      </c>
    </row>
    <row r="502" spans="1:4" x14ac:dyDescent="0.25">
      <c r="A502" t="s">
        <v>3068</v>
      </c>
      <c r="B502" t="s">
        <v>1905</v>
      </c>
      <c r="C502">
        <v>2814.5430779499957</v>
      </c>
      <c r="D502">
        <v>899</v>
      </c>
    </row>
    <row r="503" spans="1:4" x14ac:dyDescent="0.25">
      <c r="A503" t="s">
        <v>3068</v>
      </c>
      <c r="B503" t="s">
        <v>1906</v>
      </c>
      <c r="C503">
        <v>1965.7885648099987</v>
      </c>
      <c r="D503">
        <v>576</v>
      </c>
    </row>
    <row r="504" spans="1:4" x14ac:dyDescent="0.25">
      <c r="A504" t="s">
        <v>3068</v>
      </c>
      <c r="B504" t="s">
        <v>1907</v>
      </c>
      <c r="C504">
        <v>3499.7088335100043</v>
      </c>
      <c r="D504">
        <v>955</v>
      </c>
    </row>
    <row r="505" spans="1:4" x14ac:dyDescent="0.25">
      <c r="A505" t="s">
        <v>3068</v>
      </c>
      <c r="B505" t="s">
        <v>1908</v>
      </c>
      <c r="C505">
        <v>3898.2589189300033</v>
      </c>
      <c r="D505">
        <v>1632</v>
      </c>
    </row>
    <row r="506" spans="1:4" x14ac:dyDescent="0.25">
      <c r="A506" t="s">
        <v>3068</v>
      </c>
      <c r="B506" t="s">
        <v>1909</v>
      </c>
      <c r="C506">
        <v>3463.7918941400058</v>
      </c>
      <c r="D506">
        <v>1820</v>
      </c>
    </row>
    <row r="507" spans="1:4" x14ac:dyDescent="0.25">
      <c r="A507" t="s">
        <v>3068</v>
      </c>
      <c r="B507" t="s">
        <v>1998</v>
      </c>
      <c r="C507">
        <v>3456.1174469199959</v>
      </c>
      <c r="D507">
        <v>852</v>
      </c>
    </row>
    <row r="508" spans="1:4" x14ac:dyDescent="0.25">
      <c r="A508" t="s">
        <v>3068</v>
      </c>
      <c r="B508" t="s">
        <v>1999</v>
      </c>
      <c r="C508">
        <v>3811.0664722300066</v>
      </c>
      <c r="D508">
        <v>1310</v>
      </c>
    </row>
    <row r="509" spans="1:4" x14ac:dyDescent="0.25">
      <c r="A509" t="s">
        <v>3068</v>
      </c>
      <c r="B509" t="s">
        <v>2120</v>
      </c>
      <c r="C509">
        <v>22299.469972639981</v>
      </c>
      <c r="D509">
        <v>9524</v>
      </c>
    </row>
    <row r="510" spans="1:4" x14ac:dyDescent="0.25">
      <c r="A510" t="s">
        <v>3068</v>
      </c>
      <c r="B510" t="s">
        <v>2000</v>
      </c>
      <c r="C510">
        <v>75530.669473520524</v>
      </c>
      <c r="D510">
        <v>31045</v>
      </c>
    </row>
    <row r="511" spans="1:4" x14ac:dyDescent="0.25">
      <c r="A511" t="s">
        <v>3068</v>
      </c>
      <c r="B511" t="s">
        <v>2001</v>
      </c>
      <c r="C511">
        <v>15064.125013450004</v>
      </c>
      <c r="D511">
        <v>6295</v>
      </c>
    </row>
    <row r="512" spans="1:4" x14ac:dyDescent="0.25">
      <c r="A512" t="s">
        <v>3068</v>
      </c>
      <c r="B512" t="s">
        <v>2003</v>
      </c>
      <c r="C512">
        <v>9468.1930476399939</v>
      </c>
      <c r="D512">
        <v>4642</v>
      </c>
    </row>
    <row r="513" spans="1:4" x14ac:dyDescent="0.25">
      <c r="A513" t="s">
        <v>3068</v>
      </c>
      <c r="B513" t="s">
        <v>2005</v>
      </c>
      <c r="C513">
        <v>46305.941009169932</v>
      </c>
      <c r="D513">
        <v>2689</v>
      </c>
    </row>
    <row r="514" spans="1:4" x14ac:dyDescent="0.25">
      <c r="A514" t="s">
        <v>3068</v>
      </c>
      <c r="B514" t="s">
        <v>2117</v>
      </c>
      <c r="C514">
        <v>0.94183970000000006</v>
      </c>
      <c r="D514">
        <v>3</v>
      </c>
    </row>
    <row r="515" spans="1:4" x14ac:dyDescent="0.25">
      <c r="A515" t="s">
        <v>3068</v>
      </c>
      <c r="B515" t="s">
        <v>2100</v>
      </c>
      <c r="C515">
        <v>45921.804195980105</v>
      </c>
      <c r="D515">
        <v>9686</v>
      </c>
    </row>
    <row r="516" spans="1:4" x14ac:dyDescent="0.25">
      <c r="A516" t="s">
        <v>3068</v>
      </c>
      <c r="B516" t="s">
        <v>2101</v>
      </c>
      <c r="C516">
        <v>100448.06618750088</v>
      </c>
      <c r="D516">
        <v>34974</v>
      </c>
    </row>
    <row r="517" spans="1:4" x14ac:dyDescent="0.25">
      <c r="A517" t="s">
        <v>3068</v>
      </c>
      <c r="B517" t="s">
        <v>2304</v>
      </c>
      <c r="D517">
        <v>15559.609451600501</v>
      </c>
    </row>
    <row r="518" spans="1:4" x14ac:dyDescent="0.25">
      <c r="A518" t="s">
        <v>3068</v>
      </c>
      <c r="B518" t="s">
        <v>2305</v>
      </c>
      <c r="D518">
        <v>1216.4106277538042</v>
      </c>
    </row>
    <row r="519" spans="1:4" x14ac:dyDescent="0.25">
      <c r="A519" t="s">
        <v>3068</v>
      </c>
      <c r="B519" t="s">
        <v>2307</v>
      </c>
      <c r="D519">
        <v>1093.6042064159253</v>
      </c>
    </row>
    <row r="520" spans="1:4" x14ac:dyDescent="0.25">
      <c r="A520" t="s">
        <v>3068</v>
      </c>
      <c r="B520" t="s">
        <v>2308</v>
      </c>
      <c r="D520">
        <v>5253.6904147437253</v>
      </c>
    </row>
    <row r="521" spans="1:4" x14ac:dyDescent="0.25">
      <c r="A521" t="s">
        <v>3068</v>
      </c>
      <c r="B521" t="s">
        <v>2309</v>
      </c>
      <c r="D521">
        <v>0.15732788463429898</v>
      </c>
    </row>
    <row r="522" spans="1:4" x14ac:dyDescent="0.25">
      <c r="A522" t="s">
        <v>3068</v>
      </c>
      <c r="B522" t="s">
        <v>1912</v>
      </c>
      <c r="C522">
        <v>591.78761067000005</v>
      </c>
      <c r="D522">
        <v>550</v>
      </c>
    </row>
    <row r="523" spans="1:4" x14ac:dyDescent="0.25">
      <c r="A523" t="s">
        <v>3068</v>
      </c>
      <c r="B523" t="s">
        <v>1913</v>
      </c>
      <c r="C523">
        <v>1727.9282706399995</v>
      </c>
      <c r="D523">
        <v>510</v>
      </c>
    </row>
    <row r="524" spans="1:4" x14ac:dyDescent="0.25">
      <c r="A524" t="s">
        <v>3068</v>
      </c>
      <c r="B524" t="s">
        <v>1914</v>
      </c>
      <c r="C524">
        <v>5569.2641047000088</v>
      </c>
      <c r="D524">
        <v>585</v>
      </c>
    </row>
    <row r="525" spans="1:4" x14ac:dyDescent="0.25">
      <c r="A525" t="s">
        <v>3068</v>
      </c>
      <c r="B525" t="s">
        <v>1915</v>
      </c>
      <c r="C525">
        <v>4361.2638175300017</v>
      </c>
      <c r="D525">
        <v>144</v>
      </c>
    </row>
    <row r="526" spans="1:4" x14ac:dyDescent="0.25">
      <c r="A526" t="s">
        <v>3068</v>
      </c>
      <c r="B526" t="s">
        <v>1916</v>
      </c>
      <c r="C526">
        <v>2794.051845760001</v>
      </c>
      <c r="D526">
        <v>42</v>
      </c>
    </row>
    <row r="527" spans="1:4" x14ac:dyDescent="0.25">
      <c r="A527" t="s">
        <v>3068</v>
      </c>
      <c r="B527" t="s">
        <v>1917</v>
      </c>
      <c r="C527">
        <v>12355.224574989996</v>
      </c>
      <c r="D527">
        <v>53</v>
      </c>
    </row>
    <row r="528" spans="1:4" x14ac:dyDescent="0.25">
      <c r="A528" t="s">
        <v>3068</v>
      </c>
      <c r="B528" t="s">
        <v>1935</v>
      </c>
      <c r="C528">
        <v>0.4413609263017973</v>
      </c>
    </row>
    <row r="529" spans="1:3" x14ac:dyDescent="0.25">
      <c r="A529" t="s">
        <v>3068</v>
      </c>
      <c r="B529" t="s">
        <v>1936</v>
      </c>
      <c r="C529">
        <v>24219.490470704015</v>
      </c>
    </row>
    <row r="530" spans="1:3" x14ac:dyDescent="0.25">
      <c r="A530" t="s">
        <v>3068</v>
      </c>
      <c r="B530" t="s">
        <v>1937</v>
      </c>
      <c r="C530">
        <v>2300.2251473386118</v>
      </c>
    </row>
    <row r="531" spans="1:3" x14ac:dyDescent="0.25">
      <c r="A531" t="s">
        <v>3068</v>
      </c>
      <c r="B531" t="s">
        <v>1938</v>
      </c>
      <c r="C531">
        <v>647.53395218800529</v>
      </c>
    </row>
    <row r="532" spans="1:3" x14ac:dyDescent="0.25">
      <c r="A532" t="s">
        <v>3068</v>
      </c>
      <c r="B532" t="s">
        <v>1939</v>
      </c>
      <c r="C532">
        <v>140.64822869857531</v>
      </c>
    </row>
    <row r="533" spans="1:3" x14ac:dyDescent="0.25">
      <c r="A533" t="s">
        <v>3068</v>
      </c>
      <c r="B533" t="s">
        <v>1940</v>
      </c>
      <c r="C533">
        <v>61.092408378148541</v>
      </c>
    </row>
    <row r="534" spans="1:3" x14ac:dyDescent="0.25">
      <c r="A534" t="s">
        <v>3068</v>
      </c>
      <c r="B534" t="s">
        <v>1941</v>
      </c>
      <c r="C534">
        <v>14.871582215079849</v>
      </c>
    </row>
    <row r="535" spans="1:3" x14ac:dyDescent="0.25">
      <c r="A535" t="s">
        <v>3068</v>
      </c>
      <c r="B535" t="s">
        <v>1942</v>
      </c>
      <c r="C535">
        <v>8.7367699860834662</v>
      </c>
    </row>
    <row r="536" spans="1:3" x14ac:dyDescent="0.25">
      <c r="A536" t="s">
        <v>3068</v>
      </c>
      <c r="B536" t="s">
        <v>1943</v>
      </c>
      <c r="C536">
        <v>6.9216647814618444</v>
      </c>
    </row>
    <row r="537" spans="1:3" x14ac:dyDescent="0.25">
      <c r="A537" t="s">
        <v>3068</v>
      </c>
      <c r="B537" t="s">
        <v>2016</v>
      </c>
      <c r="C537">
        <v>0.11990680103067888</v>
      </c>
    </row>
    <row r="538" spans="1:3" x14ac:dyDescent="0.25">
      <c r="A538" t="s">
        <v>3068</v>
      </c>
      <c r="B538" t="s">
        <v>2083</v>
      </c>
      <c r="C538">
        <v>1.0443100560072495E-3</v>
      </c>
    </row>
    <row r="539" spans="1:3" x14ac:dyDescent="0.25">
      <c r="A539" t="s">
        <v>3068</v>
      </c>
      <c r="B539" t="s">
        <v>2017</v>
      </c>
      <c r="C539">
        <v>0.61831095986604934</v>
      </c>
    </row>
    <row r="540" spans="1:3" x14ac:dyDescent="0.25">
      <c r="A540" t="s">
        <v>3068</v>
      </c>
      <c r="B540" t="s">
        <v>2018</v>
      </c>
      <c r="C540">
        <v>2.7014291758431029E-2</v>
      </c>
    </row>
    <row r="541" spans="1:3" x14ac:dyDescent="0.25">
      <c r="A541" t="s">
        <v>3068</v>
      </c>
      <c r="B541" t="s">
        <v>2020</v>
      </c>
      <c r="C541">
        <v>0.11182087540839042</v>
      </c>
    </row>
    <row r="542" spans="1:3" x14ac:dyDescent="0.25">
      <c r="A542" t="s">
        <v>3068</v>
      </c>
      <c r="B542" t="s">
        <v>2021</v>
      </c>
      <c r="C542">
        <v>7.8957942449740942E-2</v>
      </c>
    </row>
    <row r="543" spans="1:3" x14ac:dyDescent="0.25">
      <c r="A543" t="s">
        <v>3068</v>
      </c>
      <c r="B543" t="s">
        <v>2022</v>
      </c>
      <c r="C543">
        <v>5.6507841904743549E-3</v>
      </c>
    </row>
    <row r="544" spans="1:3" x14ac:dyDescent="0.25">
      <c r="A544" t="s">
        <v>3068</v>
      </c>
      <c r="B544" t="s">
        <v>2024</v>
      </c>
      <c r="C544">
        <v>2.8437804535323474E-2</v>
      </c>
    </row>
    <row r="545" spans="1:4" x14ac:dyDescent="0.25">
      <c r="A545" t="s">
        <v>3068</v>
      </c>
      <c r="B545" t="s">
        <v>2084</v>
      </c>
      <c r="C545">
        <v>11157.904104139989</v>
      </c>
      <c r="D545">
        <v>384</v>
      </c>
    </row>
    <row r="546" spans="1:4" x14ac:dyDescent="0.25">
      <c r="A546" t="s">
        <v>3068</v>
      </c>
      <c r="B546" t="s">
        <v>2085</v>
      </c>
      <c r="C546">
        <v>6762.7117965299967</v>
      </c>
      <c r="D546">
        <v>278</v>
      </c>
    </row>
    <row r="547" spans="1:4" x14ac:dyDescent="0.25">
      <c r="A547" t="s">
        <v>3068</v>
      </c>
      <c r="B547" t="s">
        <v>2203</v>
      </c>
      <c r="C547">
        <v>5761.8940568300004</v>
      </c>
      <c r="D547">
        <v>349</v>
      </c>
    </row>
    <row r="548" spans="1:4" x14ac:dyDescent="0.25">
      <c r="A548" t="s">
        <v>3068</v>
      </c>
      <c r="B548" t="s">
        <v>2204</v>
      </c>
      <c r="C548">
        <v>3717.0102667900005</v>
      </c>
      <c r="D548">
        <v>316</v>
      </c>
    </row>
    <row r="549" spans="1:4" x14ac:dyDescent="0.25">
      <c r="A549" t="s">
        <v>3068</v>
      </c>
      <c r="B549" t="s">
        <v>2215</v>
      </c>
      <c r="C549">
        <v>11157.904104139989</v>
      </c>
      <c r="D549">
        <v>384</v>
      </c>
    </row>
    <row r="550" spans="1:4" x14ac:dyDescent="0.25">
      <c r="A550" t="s">
        <v>3068</v>
      </c>
      <c r="B550" t="s">
        <v>2216</v>
      </c>
      <c r="C550">
        <v>6762.7117965299967</v>
      </c>
      <c r="D550">
        <v>278</v>
      </c>
    </row>
    <row r="551" spans="1:4" x14ac:dyDescent="0.25">
      <c r="A551" t="s">
        <v>3068</v>
      </c>
      <c r="B551" t="s">
        <v>2222</v>
      </c>
      <c r="C551">
        <v>5761.8940568300004</v>
      </c>
      <c r="D551">
        <v>349</v>
      </c>
    </row>
    <row r="552" spans="1:4" x14ac:dyDescent="0.25">
      <c r="A552" t="s">
        <v>3068</v>
      </c>
      <c r="B552" t="s">
        <v>2223</v>
      </c>
      <c r="C552">
        <v>3717.0102667900005</v>
      </c>
      <c r="D552">
        <v>316</v>
      </c>
    </row>
    <row r="553" spans="1:4" x14ac:dyDescent="0.25">
      <c r="A553" t="s">
        <v>3068</v>
      </c>
      <c r="B553" t="s">
        <v>2226</v>
      </c>
      <c r="C553">
        <v>1953.1181332899996</v>
      </c>
      <c r="D553">
        <v>60</v>
      </c>
    </row>
    <row r="554" spans="1:4" x14ac:dyDescent="0.25">
      <c r="A554" t="s">
        <v>3068</v>
      </c>
      <c r="B554" t="s">
        <v>2398</v>
      </c>
      <c r="C554">
        <v>3179.6812790600002</v>
      </c>
      <c r="D554">
        <v>203</v>
      </c>
    </row>
    <row r="555" spans="1:4" x14ac:dyDescent="0.25">
      <c r="A555" t="s">
        <v>3068</v>
      </c>
      <c r="B555" t="s">
        <v>2399</v>
      </c>
      <c r="C555">
        <v>3341.7997796999989</v>
      </c>
      <c r="D555">
        <v>157</v>
      </c>
    </row>
    <row r="556" spans="1:4" x14ac:dyDescent="0.25">
      <c r="A556" t="s">
        <v>3068</v>
      </c>
      <c r="B556" t="s">
        <v>2692</v>
      </c>
      <c r="C556">
        <v>4606.1662649499985</v>
      </c>
      <c r="D556">
        <v>136</v>
      </c>
    </row>
    <row r="557" spans="1:4" x14ac:dyDescent="0.25">
      <c r="A557" t="s">
        <v>3068</v>
      </c>
      <c r="B557" t="s">
        <v>2693</v>
      </c>
      <c r="C557">
        <v>326.61396723000001</v>
      </c>
      <c r="D557">
        <v>17</v>
      </c>
    </row>
    <row r="558" spans="1:4" x14ac:dyDescent="0.25">
      <c r="A558" t="s">
        <v>3068</v>
      </c>
      <c r="B558" t="s">
        <v>2227</v>
      </c>
      <c r="C558">
        <v>401.41765955</v>
      </c>
      <c r="D558">
        <v>33</v>
      </c>
    </row>
    <row r="559" spans="1:4" x14ac:dyDescent="0.25">
      <c r="A559" t="s">
        <v>3068</v>
      </c>
      <c r="B559" t="s">
        <v>2228</v>
      </c>
      <c r="C559">
        <v>423.45832303999993</v>
      </c>
      <c r="D559">
        <v>25</v>
      </c>
    </row>
    <row r="560" spans="1:4" x14ac:dyDescent="0.25">
      <c r="A560" t="s">
        <v>3068</v>
      </c>
      <c r="B560" t="s">
        <v>2229</v>
      </c>
      <c r="C560">
        <v>1568.5144620999997</v>
      </c>
      <c r="D560">
        <v>80</v>
      </c>
    </row>
    <row r="561" spans="1:4" x14ac:dyDescent="0.25">
      <c r="A561" t="s">
        <v>3068</v>
      </c>
      <c r="B561" t="s">
        <v>2230</v>
      </c>
      <c r="C561">
        <v>866.98540856</v>
      </c>
      <c r="D561">
        <v>98</v>
      </c>
    </row>
    <row r="562" spans="1:4" x14ac:dyDescent="0.25">
      <c r="A562" t="s">
        <v>3068</v>
      </c>
      <c r="B562" t="s">
        <v>2394</v>
      </c>
      <c r="C562">
        <v>442.73554086999997</v>
      </c>
      <c r="D562">
        <v>78</v>
      </c>
    </row>
    <row r="563" spans="1:4" x14ac:dyDescent="0.25">
      <c r="A563" t="s">
        <v>3068</v>
      </c>
      <c r="B563" t="s">
        <v>2395</v>
      </c>
      <c r="C563">
        <v>2078.5327538300003</v>
      </c>
      <c r="D563">
        <v>69</v>
      </c>
    </row>
    <row r="564" spans="1:4" x14ac:dyDescent="0.25">
      <c r="A564" t="s">
        <v>3068</v>
      </c>
      <c r="B564" t="s">
        <v>2396</v>
      </c>
      <c r="C564">
        <v>1844.2976448500001</v>
      </c>
      <c r="D564">
        <v>70</v>
      </c>
    </row>
    <row r="565" spans="1:4" x14ac:dyDescent="0.25">
      <c r="A565" t="s">
        <v>3068</v>
      </c>
      <c r="B565" t="s">
        <v>2397</v>
      </c>
      <c r="C565">
        <v>6366.1990072600011</v>
      </c>
      <c r="D565">
        <v>296</v>
      </c>
    </row>
    <row r="566" spans="1:4" x14ac:dyDescent="0.25">
      <c r="A566" t="s">
        <v>3068</v>
      </c>
      <c r="B566" t="s">
        <v>2400</v>
      </c>
      <c r="C566">
        <v>5167.7748570199992</v>
      </c>
      <c r="D566">
        <v>170</v>
      </c>
    </row>
    <row r="567" spans="1:4" x14ac:dyDescent="0.25">
      <c r="A567" t="s">
        <v>3068</v>
      </c>
      <c r="B567" t="s">
        <v>2401</v>
      </c>
      <c r="C567">
        <v>22231.745367270007</v>
      </c>
      <c r="D567">
        <v>1152</v>
      </c>
    </row>
    <row r="568" spans="1:4" x14ac:dyDescent="0.25">
      <c r="A568" t="s">
        <v>3068</v>
      </c>
      <c r="B568" t="s">
        <v>2407</v>
      </c>
      <c r="D568">
        <v>1059.1271188155956</v>
      </c>
    </row>
    <row r="569" spans="1:4" x14ac:dyDescent="0.25">
      <c r="A569" t="s">
        <v>3068</v>
      </c>
      <c r="B569" t="s">
        <v>2417</v>
      </c>
      <c r="D569">
        <v>2.2278194371542801</v>
      </c>
    </row>
    <row r="570" spans="1:4" x14ac:dyDescent="0.25">
      <c r="A570" t="s">
        <v>3068</v>
      </c>
      <c r="B570" t="s">
        <v>2419</v>
      </c>
      <c r="D570">
        <v>265.7889865361513</v>
      </c>
    </row>
    <row r="571" spans="1:4" x14ac:dyDescent="0.25">
      <c r="A571" t="s">
        <v>3068</v>
      </c>
      <c r="B571" t="s">
        <v>2408</v>
      </c>
      <c r="D571">
        <v>3877.0395828229948</v>
      </c>
    </row>
    <row r="572" spans="1:4" x14ac:dyDescent="0.25">
      <c r="A572" t="s">
        <v>3068</v>
      </c>
      <c r="B572" t="s">
        <v>2409</v>
      </c>
      <c r="D572">
        <v>72.948240456042356</v>
      </c>
    </row>
    <row r="573" spans="1:4" x14ac:dyDescent="0.25">
      <c r="A573" t="s">
        <v>3068</v>
      </c>
      <c r="B573" t="s">
        <v>2411</v>
      </c>
      <c r="D573">
        <v>3841.5898712883732</v>
      </c>
    </row>
    <row r="574" spans="1:4" x14ac:dyDescent="0.25">
      <c r="A574" t="s">
        <v>3068</v>
      </c>
      <c r="B574" t="s">
        <v>2412</v>
      </c>
      <c r="D574">
        <v>40374.623029510607</v>
      </c>
    </row>
    <row r="575" spans="1:4" x14ac:dyDescent="0.25">
      <c r="A575" t="s">
        <v>3068</v>
      </c>
      <c r="B575" t="s">
        <v>2413</v>
      </c>
      <c r="D575">
        <v>47.132431207376904</v>
      </c>
    </row>
    <row r="576" spans="1:4" x14ac:dyDescent="0.25">
      <c r="A576" t="s">
        <v>3068</v>
      </c>
      <c r="B576" t="s">
        <v>2415</v>
      </c>
      <c r="D576">
        <v>339.6124711727125</v>
      </c>
    </row>
    <row r="577" spans="1:5" x14ac:dyDescent="0.25">
      <c r="A577" t="s">
        <v>3069</v>
      </c>
      <c r="B577" t="s">
        <v>1765</v>
      </c>
    </row>
    <row r="578" spans="1:5" x14ac:dyDescent="0.25">
      <c r="A578" t="s">
        <v>3069</v>
      </c>
      <c r="B578" t="s">
        <v>1766</v>
      </c>
    </row>
    <row r="579" spans="1:5" x14ac:dyDescent="0.25">
      <c r="A579" t="s">
        <v>3069</v>
      </c>
      <c r="B579" t="s">
        <v>1767</v>
      </c>
    </row>
    <row r="580" spans="1:5" x14ac:dyDescent="0.25">
      <c r="A580" t="s">
        <v>3069</v>
      </c>
      <c r="B580" t="s">
        <v>1854</v>
      </c>
      <c r="C580">
        <v>0.42942261292574041</v>
      </c>
    </row>
    <row r="581" spans="1:5" x14ac:dyDescent="0.25">
      <c r="A581" t="s">
        <v>3069</v>
      </c>
      <c r="B581" t="s">
        <v>1858</v>
      </c>
      <c r="C581">
        <v>0.50842118346958531</v>
      </c>
    </row>
    <row r="582" spans="1:5" x14ac:dyDescent="0.25">
      <c r="A582" t="s">
        <v>3069</v>
      </c>
      <c r="B582" t="s">
        <v>2198</v>
      </c>
      <c r="C582">
        <v>0.53404752762474517</v>
      </c>
    </row>
    <row r="583" spans="1:5" x14ac:dyDescent="0.25">
      <c r="A583" t="s">
        <v>3069</v>
      </c>
      <c r="B583" t="s">
        <v>1622</v>
      </c>
      <c r="C583">
        <v>1180.5781983300005</v>
      </c>
      <c r="D583">
        <v>143</v>
      </c>
    </row>
    <row r="584" spans="1:5" x14ac:dyDescent="0.25">
      <c r="A584" t="s">
        <v>3069</v>
      </c>
      <c r="B584" t="s">
        <v>1625</v>
      </c>
      <c r="C584">
        <v>19.373332940000004</v>
      </c>
      <c r="D584">
        <v>14</v>
      </c>
    </row>
    <row r="585" spans="1:5" x14ac:dyDescent="0.25">
      <c r="A585" t="s">
        <v>3069</v>
      </c>
      <c r="B585" t="s">
        <v>1631</v>
      </c>
      <c r="C585">
        <v>567.77997502000028</v>
      </c>
    </row>
    <row r="586" spans="1:5" x14ac:dyDescent="0.25">
      <c r="A586" t="s">
        <v>3069</v>
      </c>
      <c r="B586" t="s">
        <v>1632</v>
      </c>
      <c r="C586">
        <v>632.17155625000032</v>
      </c>
    </row>
    <row r="587" spans="1:5" x14ac:dyDescent="0.25">
      <c r="A587" t="s">
        <v>3069</v>
      </c>
      <c r="B587" t="s">
        <v>1653</v>
      </c>
      <c r="C587">
        <v>130</v>
      </c>
      <c r="D587">
        <v>27</v>
      </c>
    </row>
    <row r="588" spans="1:5" x14ac:dyDescent="0.25">
      <c r="A588" t="s">
        <v>3069</v>
      </c>
      <c r="B588" t="s">
        <v>1660</v>
      </c>
      <c r="C588">
        <v>0.35124202087784989</v>
      </c>
      <c r="D588">
        <v>0.94185297545170865</v>
      </c>
      <c r="E588">
        <v>0.58898803056818883</v>
      </c>
    </row>
    <row r="589" spans="1:5" x14ac:dyDescent="0.25">
      <c r="A589" t="s">
        <v>3069</v>
      </c>
      <c r="B589" t="s">
        <v>1674</v>
      </c>
      <c r="C589">
        <v>1</v>
      </c>
      <c r="D589">
        <v>1</v>
      </c>
      <c r="E589">
        <v>1</v>
      </c>
    </row>
    <row r="590" spans="1:5" x14ac:dyDescent="0.25">
      <c r="A590" t="s">
        <v>3069</v>
      </c>
      <c r="B590" t="s">
        <v>1711</v>
      </c>
      <c r="C590">
        <v>0.23812742429888875</v>
      </c>
      <c r="D590">
        <v>0.21996507874360721</v>
      </c>
      <c r="E590">
        <v>0.22855893927626403</v>
      </c>
    </row>
    <row r="591" spans="1:5" x14ac:dyDescent="0.25">
      <c r="A591" t="s">
        <v>3069</v>
      </c>
      <c r="B591" t="s">
        <v>1712</v>
      </c>
      <c r="C591">
        <v>0.14699202404427911</v>
      </c>
      <c r="D591">
        <v>1.1943623539136411E-2</v>
      </c>
      <c r="E591">
        <v>7.5844352416199426E-2</v>
      </c>
    </row>
    <row r="592" spans="1:5" x14ac:dyDescent="0.25">
      <c r="A592" t="s">
        <v>3069</v>
      </c>
      <c r="B592" t="s">
        <v>1713</v>
      </c>
      <c r="C592">
        <v>0.14473687383410316</v>
      </c>
      <c r="D592">
        <v>0.35646903460313661</v>
      </c>
      <c r="E592">
        <v>0.25628392060512595</v>
      </c>
    </row>
    <row r="593" spans="1:5" x14ac:dyDescent="0.25">
      <c r="A593" t="s">
        <v>3069</v>
      </c>
      <c r="B593" t="s">
        <v>1714</v>
      </c>
      <c r="C593">
        <v>0.32115062809951506</v>
      </c>
      <c r="D593">
        <v>0.40833701090770957</v>
      </c>
      <c r="E593">
        <v>0.36708310942676531</v>
      </c>
    </row>
    <row r="594" spans="1:5" x14ac:dyDescent="0.25">
      <c r="A594" t="s">
        <v>3069</v>
      </c>
      <c r="B594" t="s">
        <v>1715</v>
      </c>
      <c r="C594">
        <v>0.14899304972321389</v>
      </c>
      <c r="D594">
        <v>3.2852522064100689E-3</v>
      </c>
      <c r="E594">
        <v>7.2229678275645262E-2</v>
      </c>
    </row>
    <row r="595" spans="1:5" x14ac:dyDescent="0.25">
      <c r="A595" t="s">
        <v>3069</v>
      </c>
      <c r="B595" t="s">
        <v>1761</v>
      </c>
      <c r="C595">
        <v>1</v>
      </c>
      <c r="D595">
        <v>1</v>
      </c>
      <c r="E595">
        <v>1</v>
      </c>
    </row>
    <row r="596" spans="1:5" x14ac:dyDescent="0.25">
      <c r="A596" t="s">
        <v>3069</v>
      </c>
      <c r="B596" t="s">
        <v>1770</v>
      </c>
    </row>
    <row r="597" spans="1:5" x14ac:dyDescent="0.25">
      <c r="A597" t="s">
        <v>3069</v>
      </c>
      <c r="B597" t="s">
        <v>1771</v>
      </c>
      <c r="C597">
        <v>1</v>
      </c>
      <c r="D597">
        <v>1</v>
      </c>
      <c r="E597">
        <v>1</v>
      </c>
    </row>
    <row r="598" spans="1:5" x14ac:dyDescent="0.25">
      <c r="A598" t="s">
        <v>3069</v>
      </c>
      <c r="B598" t="s">
        <v>1779</v>
      </c>
    </row>
    <row r="599" spans="1:5" x14ac:dyDescent="0.25">
      <c r="A599" t="s">
        <v>3069</v>
      </c>
      <c r="B599" t="s">
        <v>1780</v>
      </c>
    </row>
    <row r="600" spans="1:5" x14ac:dyDescent="0.25">
      <c r="A600" t="s">
        <v>3069</v>
      </c>
      <c r="B600" t="s">
        <v>1781</v>
      </c>
      <c r="D600">
        <v>3.6729853424182753E-3</v>
      </c>
      <c r="E600">
        <v>1.9350422075319123E-3</v>
      </c>
    </row>
    <row r="601" spans="1:5" x14ac:dyDescent="0.25">
      <c r="A601" t="s">
        <v>3069</v>
      </c>
      <c r="B601" t="s">
        <v>1782</v>
      </c>
      <c r="C601">
        <v>7.1309214398718082E-2</v>
      </c>
      <c r="D601">
        <v>0.29481846080764734</v>
      </c>
      <c r="E601">
        <v>0.18906079390547778</v>
      </c>
    </row>
    <row r="602" spans="1:5" x14ac:dyDescent="0.25">
      <c r="A602" t="s">
        <v>3069</v>
      </c>
      <c r="B602" t="s">
        <v>1783</v>
      </c>
      <c r="C602">
        <v>0.92869078560128182</v>
      </c>
      <c r="D602">
        <v>0.70150855384993438</v>
      </c>
      <c r="E602">
        <v>0.80900416388699026</v>
      </c>
    </row>
    <row r="603" spans="1:5" x14ac:dyDescent="0.25">
      <c r="A603" t="s">
        <v>3069</v>
      </c>
      <c r="B603" t="s">
        <v>1784</v>
      </c>
    </row>
    <row r="604" spans="1:5" x14ac:dyDescent="0.25">
      <c r="A604" t="s">
        <v>3069</v>
      </c>
      <c r="B604" t="s">
        <v>1786</v>
      </c>
      <c r="C604">
        <v>29.95494966</v>
      </c>
      <c r="D604">
        <v>36</v>
      </c>
    </row>
    <row r="605" spans="1:5" x14ac:dyDescent="0.25">
      <c r="A605" t="s">
        <v>3069</v>
      </c>
      <c r="B605" t="s">
        <v>1787</v>
      </c>
      <c r="C605">
        <v>223.81058540999999</v>
      </c>
      <c r="D605">
        <v>67</v>
      </c>
    </row>
    <row r="606" spans="1:5" x14ac:dyDescent="0.25">
      <c r="A606" t="s">
        <v>3069</v>
      </c>
      <c r="B606" t="s">
        <v>1788</v>
      </c>
      <c r="C606">
        <v>215.82181303999999</v>
      </c>
      <c r="D606">
        <v>26</v>
      </c>
    </row>
    <row r="607" spans="1:5" x14ac:dyDescent="0.25">
      <c r="A607" t="s">
        <v>3069</v>
      </c>
      <c r="B607" t="s">
        <v>1789</v>
      </c>
      <c r="D607">
        <v>0</v>
      </c>
    </row>
    <row r="608" spans="1:5" x14ac:dyDescent="0.25">
      <c r="A608" t="s">
        <v>3069</v>
      </c>
      <c r="B608" t="s">
        <v>1790</v>
      </c>
      <c r="C608">
        <v>98.192626910000001</v>
      </c>
      <c r="D608">
        <v>1</v>
      </c>
    </row>
    <row r="609" spans="1:4" x14ac:dyDescent="0.25">
      <c r="A609" t="s">
        <v>3069</v>
      </c>
      <c r="B609" t="s">
        <v>1791</v>
      </c>
      <c r="D609">
        <v>0</v>
      </c>
    </row>
    <row r="610" spans="1:4" x14ac:dyDescent="0.25">
      <c r="A610" t="s">
        <v>3069</v>
      </c>
      <c r="B610" t="s">
        <v>1830</v>
      </c>
      <c r="C610">
        <v>0.72152400811238349</v>
      </c>
    </row>
    <row r="611" spans="1:4" x14ac:dyDescent="0.25">
      <c r="A611" t="s">
        <v>3069</v>
      </c>
      <c r="B611" t="s">
        <v>1831</v>
      </c>
      <c r="C611">
        <v>38.298734469082305</v>
      </c>
    </row>
    <row r="612" spans="1:4" x14ac:dyDescent="0.25">
      <c r="A612" t="s">
        <v>3069</v>
      </c>
      <c r="B612" t="s">
        <v>1832</v>
      </c>
      <c r="C612">
        <v>49.88971214571211</v>
      </c>
    </row>
    <row r="613" spans="1:4" x14ac:dyDescent="0.25">
      <c r="A613" t="s">
        <v>3069</v>
      </c>
      <c r="B613" t="s">
        <v>1833</v>
      </c>
      <c r="C613">
        <v>127.78164287188866</v>
      </c>
    </row>
    <row r="614" spans="1:4" x14ac:dyDescent="0.25">
      <c r="A614" t="s">
        <v>3069</v>
      </c>
      <c r="B614" t="s">
        <v>1834</v>
      </c>
      <c r="C614">
        <v>224.79362179660777</v>
      </c>
    </row>
    <row r="615" spans="1:4" x14ac:dyDescent="0.25">
      <c r="A615" t="s">
        <v>3069</v>
      </c>
      <c r="B615" t="s">
        <v>1835</v>
      </c>
      <c r="C615">
        <v>116.56790948073676</v>
      </c>
    </row>
    <row r="616" spans="1:4" x14ac:dyDescent="0.25">
      <c r="A616" t="s">
        <v>3069</v>
      </c>
      <c r="B616" t="s">
        <v>1836</v>
      </c>
      <c r="C616">
        <v>8.0455600594237939</v>
      </c>
    </row>
    <row r="617" spans="1:4" x14ac:dyDescent="0.25">
      <c r="A617" t="s">
        <v>3069</v>
      </c>
      <c r="B617" t="s">
        <v>1837</v>
      </c>
      <c r="C617">
        <v>2.2461996695803426</v>
      </c>
    </row>
    <row r="618" spans="1:4" x14ac:dyDescent="0.25">
      <c r="A618" t="s">
        <v>3069</v>
      </c>
      <c r="B618" t="s">
        <v>1838</v>
      </c>
      <c r="C618">
        <v>0.15659452696828244</v>
      </c>
    </row>
    <row r="619" spans="1:4" x14ac:dyDescent="0.25">
      <c r="A619" t="s">
        <v>3069</v>
      </c>
      <c r="B619" t="s">
        <v>1849</v>
      </c>
      <c r="C619">
        <v>7.2363599999370753E-3</v>
      </c>
    </row>
    <row r="620" spans="1:4" x14ac:dyDescent="0.25">
      <c r="A620" t="s">
        <v>3069</v>
      </c>
      <c r="B620" t="s">
        <v>1852</v>
      </c>
      <c r="C620">
        <v>5.4919843604737222E-2</v>
      </c>
    </row>
    <row r="621" spans="1:4" x14ac:dyDescent="0.25">
      <c r="A621" t="s">
        <v>3069</v>
      </c>
      <c r="B621" t="s">
        <v>1871</v>
      </c>
      <c r="C621">
        <v>229.26270958000001</v>
      </c>
      <c r="D621">
        <v>33</v>
      </c>
    </row>
    <row r="622" spans="1:4" x14ac:dyDescent="0.25">
      <c r="A622" t="s">
        <v>3069</v>
      </c>
      <c r="B622" t="s">
        <v>1880</v>
      </c>
      <c r="C622">
        <v>4.5048421699999999</v>
      </c>
      <c r="D622">
        <v>1</v>
      </c>
    </row>
    <row r="623" spans="1:4" x14ac:dyDescent="0.25">
      <c r="A623" t="s">
        <v>3069</v>
      </c>
      <c r="B623" t="s">
        <v>1888</v>
      </c>
      <c r="C623">
        <v>4.9369753300000001</v>
      </c>
      <c r="D623">
        <v>1</v>
      </c>
    </row>
    <row r="624" spans="1:4" x14ac:dyDescent="0.25">
      <c r="A624" t="s">
        <v>3069</v>
      </c>
      <c r="B624" t="s">
        <v>1872</v>
      </c>
      <c r="C624">
        <v>152.50825706000006</v>
      </c>
      <c r="D624">
        <v>34</v>
      </c>
    </row>
    <row r="625" spans="1:4" x14ac:dyDescent="0.25">
      <c r="A625" t="s">
        <v>3069</v>
      </c>
      <c r="B625" t="s">
        <v>1873</v>
      </c>
      <c r="C625">
        <v>9.1373987400000001</v>
      </c>
      <c r="D625">
        <v>8</v>
      </c>
    </row>
    <row r="626" spans="1:4" x14ac:dyDescent="0.25">
      <c r="A626" t="s">
        <v>3069</v>
      </c>
      <c r="B626" t="s">
        <v>1874</v>
      </c>
      <c r="C626">
        <v>0.70292299000000003</v>
      </c>
      <c r="D626">
        <v>2</v>
      </c>
    </row>
    <row r="627" spans="1:4" x14ac:dyDescent="0.25">
      <c r="A627" t="s">
        <v>3069</v>
      </c>
      <c r="B627" t="s">
        <v>1875</v>
      </c>
      <c r="C627">
        <v>9.1193710000000011E-2</v>
      </c>
      <c r="D627">
        <v>1</v>
      </c>
    </row>
    <row r="628" spans="1:4" x14ac:dyDescent="0.25">
      <c r="A628" t="s">
        <v>3069</v>
      </c>
      <c r="B628" t="s">
        <v>1878</v>
      </c>
      <c r="C628">
        <v>42.033089069999996</v>
      </c>
      <c r="D628">
        <v>16</v>
      </c>
    </row>
    <row r="629" spans="1:4" x14ac:dyDescent="0.25">
      <c r="A629" t="s">
        <v>3069</v>
      </c>
      <c r="B629" t="s">
        <v>1879</v>
      </c>
      <c r="C629">
        <v>124.60258637000001</v>
      </c>
      <c r="D629">
        <v>32</v>
      </c>
    </row>
    <row r="630" spans="1:4" x14ac:dyDescent="0.25">
      <c r="A630" t="s">
        <v>3069</v>
      </c>
      <c r="B630" t="s">
        <v>1893</v>
      </c>
      <c r="C630">
        <v>229.26270958000001</v>
      </c>
      <c r="D630">
        <v>33</v>
      </c>
    </row>
    <row r="631" spans="1:4" x14ac:dyDescent="0.25">
      <c r="A631" t="s">
        <v>3069</v>
      </c>
      <c r="B631" t="s">
        <v>1902</v>
      </c>
      <c r="C631">
        <v>4.5048421699999999</v>
      </c>
      <c r="D631">
        <v>1</v>
      </c>
    </row>
    <row r="632" spans="1:4" x14ac:dyDescent="0.25">
      <c r="A632" t="s">
        <v>3069</v>
      </c>
      <c r="B632" t="s">
        <v>2113</v>
      </c>
      <c r="C632">
        <v>4.9369753300000001</v>
      </c>
      <c r="D632">
        <v>1</v>
      </c>
    </row>
    <row r="633" spans="1:4" x14ac:dyDescent="0.25">
      <c r="A633" t="s">
        <v>3069</v>
      </c>
      <c r="B633" t="s">
        <v>1894</v>
      </c>
      <c r="C633">
        <v>152.50825706000006</v>
      </c>
      <c r="D633">
        <v>34</v>
      </c>
    </row>
    <row r="634" spans="1:4" x14ac:dyDescent="0.25">
      <c r="A634" t="s">
        <v>3069</v>
      </c>
      <c r="B634" t="s">
        <v>1895</v>
      </c>
      <c r="C634">
        <v>9.1373987400000001</v>
      </c>
      <c r="D634">
        <v>8</v>
      </c>
    </row>
    <row r="635" spans="1:4" x14ac:dyDescent="0.25">
      <c r="A635" t="s">
        <v>3069</v>
      </c>
      <c r="B635" t="s">
        <v>1896</v>
      </c>
      <c r="C635">
        <v>0.70292299000000003</v>
      </c>
      <c r="D635">
        <v>2</v>
      </c>
    </row>
    <row r="636" spans="1:4" x14ac:dyDescent="0.25">
      <c r="A636" t="s">
        <v>3069</v>
      </c>
      <c r="B636" t="s">
        <v>1897</v>
      </c>
      <c r="C636">
        <v>9.1193710000000011E-2</v>
      </c>
      <c r="D636">
        <v>1</v>
      </c>
    </row>
    <row r="637" spans="1:4" x14ac:dyDescent="0.25">
      <c r="A637" t="s">
        <v>3069</v>
      </c>
      <c r="B637" t="s">
        <v>1900</v>
      </c>
      <c r="C637">
        <v>42.033089069999996</v>
      </c>
      <c r="D637">
        <v>16</v>
      </c>
    </row>
    <row r="638" spans="1:4" x14ac:dyDescent="0.25">
      <c r="A638" t="s">
        <v>3069</v>
      </c>
      <c r="B638" t="s">
        <v>1901</v>
      </c>
      <c r="C638">
        <v>124.60258637000001</v>
      </c>
      <c r="D638">
        <v>32</v>
      </c>
    </row>
    <row r="639" spans="1:4" x14ac:dyDescent="0.25">
      <c r="A639" t="s">
        <v>3069</v>
      </c>
      <c r="B639" t="s">
        <v>1904</v>
      </c>
      <c r="C639">
        <v>17.329022869999999</v>
      </c>
      <c r="D639">
        <v>6</v>
      </c>
    </row>
    <row r="640" spans="1:4" x14ac:dyDescent="0.25">
      <c r="A640" t="s">
        <v>3069</v>
      </c>
      <c r="B640" t="s">
        <v>2121</v>
      </c>
      <c r="C640">
        <v>50.685771920000015</v>
      </c>
      <c r="D640">
        <v>17</v>
      </c>
    </row>
    <row r="641" spans="1:4" x14ac:dyDescent="0.25">
      <c r="A641" t="s">
        <v>3069</v>
      </c>
      <c r="B641" t="s">
        <v>2122</v>
      </c>
      <c r="C641">
        <v>142.23404879999998</v>
      </c>
      <c r="D641">
        <v>14</v>
      </c>
    </row>
    <row r="642" spans="1:4" x14ac:dyDescent="0.25">
      <c r="A642" t="s">
        <v>3069</v>
      </c>
      <c r="B642" t="s">
        <v>2678</v>
      </c>
      <c r="C642">
        <v>26.355933180000001</v>
      </c>
      <c r="D642">
        <v>8</v>
      </c>
    </row>
    <row r="643" spans="1:4" x14ac:dyDescent="0.25">
      <c r="A643" t="s">
        <v>3069</v>
      </c>
      <c r="B643" t="s">
        <v>1905</v>
      </c>
      <c r="C643">
        <v>7.9881589000000002</v>
      </c>
      <c r="D643">
        <v>3</v>
      </c>
    </row>
    <row r="644" spans="1:4" x14ac:dyDescent="0.25">
      <c r="A644" t="s">
        <v>3069</v>
      </c>
      <c r="B644" t="s">
        <v>1906</v>
      </c>
      <c r="C644">
        <v>15.20032638</v>
      </c>
      <c r="D644">
        <v>3</v>
      </c>
    </row>
    <row r="645" spans="1:4" x14ac:dyDescent="0.25">
      <c r="A645" t="s">
        <v>3069</v>
      </c>
      <c r="B645" t="s">
        <v>1907</v>
      </c>
      <c r="C645">
        <v>8.2158658100000004</v>
      </c>
      <c r="D645">
        <v>4</v>
      </c>
    </row>
    <row r="646" spans="1:4" x14ac:dyDescent="0.25">
      <c r="A646" t="s">
        <v>3069</v>
      </c>
      <c r="B646" t="s">
        <v>1908</v>
      </c>
      <c r="C646">
        <v>4.7458575099999996</v>
      </c>
      <c r="D646">
        <v>2</v>
      </c>
    </row>
    <row r="647" spans="1:4" x14ac:dyDescent="0.25">
      <c r="A647" t="s">
        <v>3069</v>
      </c>
      <c r="B647" t="s">
        <v>1909</v>
      </c>
      <c r="C647">
        <v>6.5712792599999998</v>
      </c>
      <c r="D647">
        <v>5</v>
      </c>
    </row>
    <row r="648" spans="1:4" x14ac:dyDescent="0.25">
      <c r="A648" t="s">
        <v>3069</v>
      </c>
      <c r="B648" t="s">
        <v>1998</v>
      </c>
      <c r="C648">
        <v>5.5361528</v>
      </c>
      <c r="D648">
        <v>4</v>
      </c>
    </row>
    <row r="649" spans="1:4" x14ac:dyDescent="0.25">
      <c r="A649" t="s">
        <v>3069</v>
      </c>
      <c r="B649" t="s">
        <v>1999</v>
      </c>
      <c r="C649">
        <v>82.672676060000029</v>
      </c>
      <c r="D649">
        <v>21</v>
      </c>
    </row>
    <row r="650" spans="1:4" x14ac:dyDescent="0.25">
      <c r="A650" t="s">
        <v>3069</v>
      </c>
      <c r="B650" t="s">
        <v>2120</v>
      </c>
      <c r="C650">
        <v>200.24488153000004</v>
      </c>
      <c r="D650">
        <v>41</v>
      </c>
    </row>
    <row r="651" spans="1:4" x14ac:dyDescent="0.25">
      <c r="A651" t="s">
        <v>3069</v>
      </c>
      <c r="B651" t="s">
        <v>2000</v>
      </c>
      <c r="C651">
        <v>3.9752100099999996</v>
      </c>
      <c r="D651">
        <v>6</v>
      </c>
    </row>
    <row r="652" spans="1:4" x14ac:dyDescent="0.25">
      <c r="A652" t="s">
        <v>3069</v>
      </c>
      <c r="B652" t="s">
        <v>2001</v>
      </c>
      <c r="C652">
        <v>0.13345029</v>
      </c>
      <c r="D652">
        <v>1</v>
      </c>
    </row>
    <row r="653" spans="1:4" x14ac:dyDescent="0.25">
      <c r="A653" t="s">
        <v>3069</v>
      </c>
      <c r="B653" t="s">
        <v>2005</v>
      </c>
      <c r="C653">
        <v>563.67131472000005</v>
      </c>
      <c r="D653">
        <v>121</v>
      </c>
    </row>
    <row r="654" spans="1:4" x14ac:dyDescent="0.25">
      <c r="A654" t="s">
        <v>3069</v>
      </c>
      <c r="B654" t="s">
        <v>2100</v>
      </c>
      <c r="C654">
        <v>28.803532750000002</v>
      </c>
      <c r="D654">
        <v>10</v>
      </c>
    </row>
    <row r="655" spans="1:4" x14ac:dyDescent="0.25">
      <c r="A655" t="s">
        <v>3069</v>
      </c>
      <c r="B655" t="s">
        <v>2101</v>
      </c>
      <c r="C655">
        <v>538.97644226999989</v>
      </c>
      <c r="D655">
        <v>118</v>
      </c>
    </row>
    <row r="656" spans="1:4" x14ac:dyDescent="0.25">
      <c r="A656" t="s">
        <v>3069</v>
      </c>
      <c r="B656" t="s">
        <v>2304</v>
      </c>
      <c r="D656">
        <v>0.36472217498064502</v>
      </c>
    </row>
    <row r="657" spans="1:4" x14ac:dyDescent="0.25">
      <c r="A657" t="s">
        <v>3069</v>
      </c>
      <c r="B657" t="s">
        <v>2305</v>
      </c>
      <c r="D657">
        <v>7.4069213734289208E-2</v>
      </c>
    </row>
    <row r="658" spans="1:4" x14ac:dyDescent="0.25">
      <c r="A658" t="s">
        <v>3069</v>
      </c>
      <c r="B658" t="s">
        <v>2308</v>
      </c>
      <c r="D658">
        <v>110.3289947419597</v>
      </c>
    </row>
    <row r="659" spans="1:4" x14ac:dyDescent="0.25">
      <c r="A659" t="s">
        <v>3069</v>
      </c>
      <c r="B659" t="s">
        <v>1912</v>
      </c>
      <c r="C659">
        <v>9.164128569999999</v>
      </c>
      <c r="D659">
        <v>8</v>
      </c>
    </row>
    <row r="660" spans="1:4" x14ac:dyDescent="0.25">
      <c r="A660" t="s">
        <v>3069</v>
      </c>
      <c r="B660" t="s">
        <v>1913</v>
      </c>
      <c r="C660">
        <v>37.369165430000002</v>
      </c>
      <c r="D660">
        <v>11</v>
      </c>
    </row>
    <row r="661" spans="1:4" x14ac:dyDescent="0.25">
      <c r="A661" t="s">
        <v>3069</v>
      </c>
      <c r="B661" t="s">
        <v>1914</v>
      </c>
      <c r="C661">
        <v>49.898322899999997</v>
      </c>
      <c r="D661">
        <v>4</v>
      </c>
    </row>
    <row r="662" spans="1:4" x14ac:dyDescent="0.25">
      <c r="A662" t="s">
        <v>3069</v>
      </c>
      <c r="B662" t="s">
        <v>1915</v>
      </c>
      <c r="C662">
        <v>38.484413600000003</v>
      </c>
      <c r="D662">
        <v>1</v>
      </c>
    </row>
    <row r="663" spans="1:4" x14ac:dyDescent="0.25">
      <c r="A663" t="s">
        <v>3069</v>
      </c>
      <c r="B663" t="s">
        <v>1916</v>
      </c>
      <c r="D663">
        <v>0</v>
      </c>
    </row>
    <row r="664" spans="1:4" x14ac:dyDescent="0.25">
      <c r="A664" t="s">
        <v>3069</v>
      </c>
      <c r="B664" t="s">
        <v>1917</v>
      </c>
      <c r="C664">
        <v>497.25552575</v>
      </c>
      <c r="D664">
        <v>3</v>
      </c>
    </row>
    <row r="665" spans="1:4" x14ac:dyDescent="0.25">
      <c r="A665" t="s">
        <v>3069</v>
      </c>
      <c r="B665" t="s">
        <v>1935</v>
      </c>
      <c r="C665">
        <v>0.71270591998483013</v>
      </c>
    </row>
    <row r="666" spans="1:4" x14ac:dyDescent="0.25">
      <c r="A666" t="s">
        <v>3069</v>
      </c>
      <c r="B666" t="s">
        <v>1936</v>
      </c>
      <c r="C666">
        <v>174.17232365900512</v>
      </c>
    </row>
    <row r="667" spans="1:4" x14ac:dyDescent="0.25">
      <c r="A667" t="s">
        <v>3069</v>
      </c>
      <c r="B667" t="s">
        <v>1937</v>
      </c>
      <c r="C667">
        <v>149.57584122453827</v>
      </c>
    </row>
    <row r="668" spans="1:4" x14ac:dyDescent="0.25">
      <c r="A668" t="s">
        <v>3069</v>
      </c>
      <c r="B668" t="s">
        <v>1938</v>
      </c>
      <c r="C668">
        <v>149.64749575498917</v>
      </c>
    </row>
    <row r="669" spans="1:4" x14ac:dyDescent="0.25">
      <c r="A669" t="s">
        <v>3069</v>
      </c>
      <c r="B669" t="s">
        <v>1939</v>
      </c>
      <c r="C669">
        <v>53.890481232810011</v>
      </c>
    </row>
    <row r="670" spans="1:4" x14ac:dyDescent="0.25">
      <c r="A670" t="s">
        <v>3069</v>
      </c>
      <c r="B670" t="s">
        <v>1940</v>
      </c>
      <c r="C670">
        <v>36.787517133307439</v>
      </c>
    </row>
    <row r="671" spans="1:4" x14ac:dyDescent="0.25">
      <c r="A671" t="s">
        <v>3069</v>
      </c>
      <c r="B671" t="s">
        <v>1941</v>
      </c>
      <c r="C671">
        <v>35.873999264146775</v>
      </c>
    </row>
    <row r="672" spans="1:4" x14ac:dyDescent="0.25">
      <c r="A672" t="s">
        <v>3069</v>
      </c>
      <c r="B672" t="s">
        <v>1942</v>
      </c>
      <c r="C672">
        <v>32.223897981203208</v>
      </c>
    </row>
    <row r="673" spans="1:4" x14ac:dyDescent="0.25">
      <c r="A673" t="s">
        <v>3069</v>
      </c>
      <c r="B673" t="s">
        <v>1943</v>
      </c>
      <c r="C673">
        <v>0</v>
      </c>
    </row>
    <row r="674" spans="1:4" x14ac:dyDescent="0.25">
      <c r="A674" t="s">
        <v>3069</v>
      </c>
      <c r="B674" t="s">
        <v>2017</v>
      </c>
      <c r="C674">
        <v>0.1131098291959889</v>
      </c>
    </row>
    <row r="675" spans="1:4" x14ac:dyDescent="0.25">
      <c r="A675" t="s">
        <v>3069</v>
      </c>
      <c r="B675" t="s">
        <v>2020</v>
      </c>
      <c r="C675">
        <v>5.9333048804819594E-3</v>
      </c>
    </row>
    <row r="676" spans="1:4" x14ac:dyDescent="0.25">
      <c r="A676" t="s">
        <v>3069</v>
      </c>
      <c r="B676" t="s">
        <v>2021</v>
      </c>
      <c r="C676">
        <v>9.5923093502832662E-3</v>
      </c>
    </row>
    <row r="677" spans="1:4" x14ac:dyDescent="0.25">
      <c r="A677" t="s">
        <v>3069</v>
      </c>
      <c r="B677" t="s">
        <v>2024</v>
      </c>
      <c r="C677">
        <v>0.33731702894850074</v>
      </c>
    </row>
    <row r="678" spans="1:4" x14ac:dyDescent="0.25">
      <c r="A678" t="s">
        <v>3069</v>
      </c>
      <c r="B678" t="s">
        <v>2084</v>
      </c>
      <c r="C678">
        <v>275.94362003999998</v>
      </c>
      <c r="D678">
        <v>10</v>
      </c>
    </row>
    <row r="679" spans="1:4" x14ac:dyDescent="0.25">
      <c r="A679" t="s">
        <v>3069</v>
      </c>
      <c r="B679" t="s">
        <v>2085</v>
      </c>
      <c r="C679">
        <v>25.201958619999999</v>
      </c>
      <c r="D679">
        <v>2</v>
      </c>
    </row>
    <row r="680" spans="1:4" x14ac:dyDescent="0.25">
      <c r="A680" t="s">
        <v>3069</v>
      </c>
      <c r="B680" t="s">
        <v>2203</v>
      </c>
      <c r="C680">
        <v>316.14585052999996</v>
      </c>
      <c r="D680">
        <v>7</v>
      </c>
    </row>
    <row r="681" spans="1:4" x14ac:dyDescent="0.25">
      <c r="A681" t="s">
        <v>3069</v>
      </c>
      <c r="B681" t="s">
        <v>2204</v>
      </c>
      <c r="C681">
        <v>14.88012706</v>
      </c>
      <c r="D681">
        <v>8</v>
      </c>
    </row>
    <row r="682" spans="1:4" x14ac:dyDescent="0.25">
      <c r="A682" t="s">
        <v>3069</v>
      </c>
      <c r="B682" t="s">
        <v>2215</v>
      </c>
      <c r="C682">
        <v>275.94362003999998</v>
      </c>
      <c r="D682">
        <v>10</v>
      </c>
    </row>
    <row r="683" spans="1:4" x14ac:dyDescent="0.25">
      <c r="A683" t="s">
        <v>3069</v>
      </c>
      <c r="B683" t="s">
        <v>2216</v>
      </c>
      <c r="C683">
        <v>25.201958619999999</v>
      </c>
      <c r="D683">
        <v>2</v>
      </c>
    </row>
    <row r="684" spans="1:4" x14ac:dyDescent="0.25">
      <c r="A684" t="s">
        <v>3069</v>
      </c>
      <c r="B684" t="s">
        <v>2222</v>
      </c>
      <c r="C684">
        <v>316.14585052999996</v>
      </c>
      <c r="D684">
        <v>7</v>
      </c>
    </row>
    <row r="685" spans="1:4" x14ac:dyDescent="0.25">
      <c r="A685" t="s">
        <v>3069</v>
      </c>
      <c r="B685" t="s">
        <v>2223</v>
      </c>
      <c r="C685">
        <v>14.88012706</v>
      </c>
      <c r="D685">
        <v>8</v>
      </c>
    </row>
    <row r="686" spans="1:4" x14ac:dyDescent="0.25">
      <c r="A686" t="s">
        <v>3069</v>
      </c>
      <c r="B686" t="s">
        <v>2398</v>
      </c>
      <c r="C686">
        <v>247.99823462000001</v>
      </c>
      <c r="D686">
        <v>5</v>
      </c>
    </row>
    <row r="687" spans="1:4" x14ac:dyDescent="0.25">
      <c r="A687" t="s">
        <v>3069</v>
      </c>
      <c r="B687" t="s">
        <v>2399</v>
      </c>
      <c r="C687">
        <v>127.81094604</v>
      </c>
      <c r="D687">
        <v>4</v>
      </c>
    </row>
    <row r="688" spans="1:4" x14ac:dyDescent="0.25">
      <c r="A688" t="s">
        <v>3069</v>
      </c>
      <c r="B688" t="s">
        <v>2692</v>
      </c>
      <c r="C688">
        <v>2.0608931299999997</v>
      </c>
      <c r="D688">
        <v>2</v>
      </c>
    </row>
    <row r="689" spans="1:5" x14ac:dyDescent="0.25">
      <c r="A689" t="s">
        <v>3069</v>
      </c>
      <c r="B689" t="s">
        <v>2227</v>
      </c>
      <c r="C689">
        <v>25.201958619999999</v>
      </c>
      <c r="D689">
        <v>2</v>
      </c>
    </row>
    <row r="690" spans="1:5" x14ac:dyDescent="0.25">
      <c r="A690" t="s">
        <v>3069</v>
      </c>
      <c r="B690" t="s">
        <v>2228</v>
      </c>
      <c r="C690">
        <v>0.51862729000000007</v>
      </c>
      <c r="D690">
        <v>1</v>
      </c>
    </row>
    <row r="691" spans="1:5" x14ac:dyDescent="0.25">
      <c r="A691" t="s">
        <v>3069</v>
      </c>
      <c r="B691" t="s">
        <v>2229</v>
      </c>
      <c r="C691">
        <v>166.09498328000001</v>
      </c>
      <c r="D691">
        <v>3</v>
      </c>
    </row>
    <row r="692" spans="1:5" x14ac:dyDescent="0.25">
      <c r="A692" t="s">
        <v>3069</v>
      </c>
      <c r="B692" t="s">
        <v>2230</v>
      </c>
      <c r="C692">
        <v>2.3219568599999998</v>
      </c>
      <c r="D692">
        <v>1</v>
      </c>
    </row>
    <row r="693" spans="1:5" x14ac:dyDescent="0.25">
      <c r="A693" t="s">
        <v>3069</v>
      </c>
      <c r="B693" t="s">
        <v>2394</v>
      </c>
      <c r="C693">
        <v>4.8850770399999996</v>
      </c>
      <c r="D693">
        <v>1</v>
      </c>
    </row>
    <row r="694" spans="1:5" x14ac:dyDescent="0.25">
      <c r="A694" t="s">
        <v>3069</v>
      </c>
      <c r="B694" t="s">
        <v>2395</v>
      </c>
      <c r="C694">
        <v>6.3258424400000006</v>
      </c>
      <c r="D694">
        <v>2</v>
      </c>
    </row>
    <row r="695" spans="1:5" x14ac:dyDescent="0.25">
      <c r="A695" t="s">
        <v>3069</v>
      </c>
      <c r="B695" t="s">
        <v>2396</v>
      </c>
      <c r="C695">
        <v>0.75689857000000005</v>
      </c>
      <c r="D695">
        <v>1</v>
      </c>
    </row>
    <row r="696" spans="1:5" x14ac:dyDescent="0.25">
      <c r="A696" t="s">
        <v>3069</v>
      </c>
      <c r="B696" t="s">
        <v>2397</v>
      </c>
      <c r="C696">
        <v>48.196138360000006</v>
      </c>
      <c r="D696">
        <v>5</v>
      </c>
    </row>
    <row r="697" spans="1:5" x14ac:dyDescent="0.25">
      <c r="A697" t="s">
        <v>3069</v>
      </c>
      <c r="B697" t="s">
        <v>2400</v>
      </c>
      <c r="C697">
        <v>2.0608931299999997</v>
      </c>
      <c r="D697">
        <v>2</v>
      </c>
    </row>
    <row r="698" spans="1:5" x14ac:dyDescent="0.25">
      <c r="A698" t="s">
        <v>3069</v>
      </c>
      <c r="B698" t="s">
        <v>2401</v>
      </c>
      <c r="C698">
        <v>630.11066312000014</v>
      </c>
      <c r="D698">
        <v>25</v>
      </c>
    </row>
    <row r="699" spans="1:5" x14ac:dyDescent="0.25">
      <c r="A699" t="s">
        <v>3069</v>
      </c>
      <c r="B699" t="s">
        <v>2419</v>
      </c>
      <c r="D699">
        <v>56.027110017208464</v>
      </c>
    </row>
    <row r="700" spans="1:5" x14ac:dyDescent="0.25">
      <c r="A700" t="s">
        <v>3069</v>
      </c>
      <c r="B700" t="s">
        <v>2408</v>
      </c>
      <c r="D700">
        <v>18.914529073112099</v>
      </c>
    </row>
    <row r="701" spans="1:5" x14ac:dyDescent="0.25">
      <c r="A701" t="s">
        <v>3069</v>
      </c>
      <c r="B701" t="s">
        <v>2411</v>
      </c>
      <c r="D701">
        <v>0.5960593083482878</v>
      </c>
    </row>
    <row r="702" spans="1:5" x14ac:dyDescent="0.25">
      <c r="A702" t="s">
        <v>3069</v>
      </c>
      <c r="B702" t="s">
        <v>2412</v>
      </c>
      <c r="D702">
        <v>48.381412264571736</v>
      </c>
    </row>
    <row r="703" spans="1:5" x14ac:dyDescent="0.25">
      <c r="A703" t="s">
        <v>3069</v>
      </c>
      <c r="B703" t="s">
        <v>2415</v>
      </c>
      <c r="D703">
        <v>41.827851792771092</v>
      </c>
    </row>
    <row r="704" spans="1:5" x14ac:dyDescent="0.25">
      <c r="A704" t="s">
        <v>3070</v>
      </c>
      <c r="B704" t="s">
        <v>1765</v>
      </c>
      <c r="C704">
        <v>0.77287672262991369</v>
      </c>
      <c r="E704">
        <v>0.76335154046812848</v>
      </c>
    </row>
    <row r="705" spans="1:5" x14ac:dyDescent="0.25">
      <c r="A705" t="s">
        <v>3070</v>
      </c>
      <c r="B705" t="s">
        <v>1766</v>
      </c>
      <c r="C705">
        <v>6.0561153728719275E-4</v>
      </c>
      <c r="D705">
        <v>8.818765427397908E-3</v>
      </c>
      <c r="E705">
        <v>7.0683309647696295E-4</v>
      </c>
    </row>
    <row r="706" spans="1:5" x14ac:dyDescent="0.25">
      <c r="A706" t="s">
        <v>3070</v>
      </c>
      <c r="B706" t="s">
        <v>1767</v>
      </c>
    </row>
    <row r="707" spans="1:5" x14ac:dyDescent="0.25">
      <c r="A707" t="s">
        <v>3070</v>
      </c>
      <c r="B707" t="s">
        <v>1854</v>
      </c>
      <c r="C707">
        <v>8.3941197826901461E-6</v>
      </c>
    </row>
    <row r="708" spans="1:5" x14ac:dyDescent="0.25">
      <c r="A708" t="s">
        <v>3070</v>
      </c>
      <c r="B708" t="s">
        <v>1858</v>
      </c>
      <c r="C708">
        <v>3.4211613275423828E-3</v>
      </c>
    </row>
    <row r="709" spans="1:5" x14ac:dyDescent="0.25">
      <c r="A709" t="s">
        <v>3070</v>
      </c>
      <c r="B709" t="s">
        <v>2198</v>
      </c>
      <c r="C709">
        <v>0.41427556080412176</v>
      </c>
    </row>
    <row r="710" spans="1:5" x14ac:dyDescent="0.25">
      <c r="A710" t="s">
        <v>3070</v>
      </c>
      <c r="B710" t="s">
        <v>1622</v>
      </c>
      <c r="C710">
        <v>28427.288859759974</v>
      </c>
      <c r="D710">
        <v>2573</v>
      </c>
    </row>
    <row r="711" spans="1:5" x14ac:dyDescent="0.25">
      <c r="A711" t="s">
        <v>3070</v>
      </c>
      <c r="B711" t="s">
        <v>1625</v>
      </c>
      <c r="C711">
        <v>34908.534467039572</v>
      </c>
      <c r="D711">
        <v>7630</v>
      </c>
    </row>
    <row r="712" spans="1:5" x14ac:dyDescent="0.25">
      <c r="A712" t="s">
        <v>3070</v>
      </c>
      <c r="B712" t="s">
        <v>1631</v>
      </c>
      <c r="C712">
        <v>62555.25219961987</v>
      </c>
    </row>
    <row r="713" spans="1:5" x14ac:dyDescent="0.25">
      <c r="A713" t="s">
        <v>3070</v>
      </c>
      <c r="B713" t="s">
        <v>1632</v>
      </c>
      <c r="C713">
        <v>780.57112718000008</v>
      </c>
    </row>
    <row r="714" spans="1:5" x14ac:dyDescent="0.25">
      <c r="A714" t="s">
        <v>3070</v>
      </c>
      <c r="B714" t="s">
        <v>1653</v>
      </c>
      <c r="C714">
        <v>10133</v>
      </c>
      <c r="D714">
        <v>70</v>
      </c>
    </row>
    <row r="715" spans="1:5" x14ac:dyDescent="0.25">
      <c r="A715" t="s">
        <v>3070</v>
      </c>
      <c r="B715" t="s">
        <v>1660</v>
      </c>
      <c r="C715">
        <v>4.2521058376712349E-2</v>
      </c>
      <c r="D715">
        <v>0.72788062547563515</v>
      </c>
      <c r="E715">
        <v>4.1997015130369131E-2</v>
      </c>
    </row>
    <row r="716" spans="1:5" x14ac:dyDescent="0.25">
      <c r="A716" t="s">
        <v>3070</v>
      </c>
      <c r="B716" t="s">
        <v>1674</v>
      </c>
      <c r="C716">
        <v>1</v>
      </c>
      <c r="D716">
        <v>1</v>
      </c>
      <c r="E716">
        <v>1</v>
      </c>
    </row>
    <row r="717" spans="1:5" x14ac:dyDescent="0.25">
      <c r="A717" t="s">
        <v>3070</v>
      </c>
      <c r="B717" t="s">
        <v>1711</v>
      </c>
      <c r="C717">
        <v>0.31870383722969203</v>
      </c>
      <c r="D717">
        <v>0.33834958372614399</v>
      </c>
      <c r="E717">
        <v>0.31894595774982648</v>
      </c>
    </row>
    <row r="718" spans="1:5" x14ac:dyDescent="0.25">
      <c r="A718" t="s">
        <v>3070</v>
      </c>
      <c r="B718" t="s">
        <v>1712</v>
      </c>
      <c r="C718">
        <v>9.2677749570885787E-2</v>
      </c>
      <c r="D718">
        <v>0.12785240124182376</v>
      </c>
      <c r="E718">
        <v>9.3111253330066091E-2</v>
      </c>
    </row>
    <row r="719" spans="1:5" x14ac:dyDescent="0.25">
      <c r="A719" t="s">
        <v>3070</v>
      </c>
      <c r="B719" t="s">
        <v>1713</v>
      </c>
      <c r="C719">
        <v>0.13927509039205693</v>
      </c>
      <c r="D719">
        <v>9.155773946980697E-2</v>
      </c>
      <c r="E719">
        <v>0.13868700635937234</v>
      </c>
    </row>
    <row r="720" spans="1:5" x14ac:dyDescent="0.25">
      <c r="A720" t="s">
        <v>3070</v>
      </c>
      <c r="B720" t="s">
        <v>1714</v>
      </c>
      <c r="C720">
        <v>0.2513661676398049</v>
      </c>
      <c r="D720">
        <v>0.26091954676288526</v>
      </c>
      <c r="E720">
        <v>0.25148390656729941</v>
      </c>
    </row>
    <row r="721" spans="1:5" x14ac:dyDescent="0.25">
      <c r="A721" t="s">
        <v>3070</v>
      </c>
      <c r="B721" t="s">
        <v>1715</v>
      </c>
      <c r="C721">
        <v>0.1979771551675602</v>
      </c>
      <c r="D721">
        <v>0.18132072879934011</v>
      </c>
      <c r="E721">
        <v>0.19777187599343551</v>
      </c>
    </row>
    <row r="722" spans="1:5" x14ac:dyDescent="0.25">
      <c r="A722" t="s">
        <v>3070</v>
      </c>
      <c r="B722" t="s">
        <v>1761</v>
      </c>
      <c r="C722">
        <v>0.2265176658327992</v>
      </c>
      <c r="D722">
        <v>0.9911812345726021</v>
      </c>
      <c r="E722">
        <v>0.23594162643539462</v>
      </c>
    </row>
    <row r="723" spans="1:5" x14ac:dyDescent="0.25">
      <c r="A723" t="s">
        <v>3070</v>
      </c>
      <c r="B723" t="s">
        <v>1770</v>
      </c>
      <c r="C723">
        <v>7.8027021367034965E-4</v>
      </c>
      <c r="D723">
        <v>4.5991965049613531E-2</v>
      </c>
      <c r="E723">
        <v>1.3374737320917701E-3</v>
      </c>
    </row>
    <row r="724" spans="1:5" x14ac:dyDescent="0.25">
      <c r="A724" t="s">
        <v>3070</v>
      </c>
      <c r="B724" t="s">
        <v>1771</v>
      </c>
      <c r="C724">
        <v>0.99921972978632967</v>
      </c>
      <c r="D724">
        <v>0.95400803495038644</v>
      </c>
      <c r="E724">
        <v>0.99866252626790819</v>
      </c>
    </row>
    <row r="725" spans="1:5" x14ac:dyDescent="0.25">
      <c r="A725" t="s">
        <v>3070</v>
      </c>
      <c r="B725" t="s">
        <v>1779</v>
      </c>
      <c r="C725">
        <v>5.0748089300634153E-2</v>
      </c>
      <c r="E725">
        <v>5.0122653470057905E-2</v>
      </c>
    </row>
    <row r="726" spans="1:5" x14ac:dyDescent="0.25">
      <c r="A726" t="s">
        <v>3070</v>
      </c>
      <c r="B726" t="s">
        <v>1780</v>
      </c>
      <c r="C726">
        <v>3.1489263728233685E-2</v>
      </c>
      <c r="E726">
        <v>3.1101179879452084E-2</v>
      </c>
    </row>
    <row r="727" spans="1:5" x14ac:dyDescent="0.25">
      <c r="A727" t="s">
        <v>3070</v>
      </c>
      <c r="B727" t="s">
        <v>1781</v>
      </c>
      <c r="C727">
        <v>4.2765888614165873E-2</v>
      </c>
      <c r="E727">
        <v>4.2238828000961709E-2</v>
      </c>
    </row>
    <row r="728" spans="1:5" x14ac:dyDescent="0.25">
      <c r="A728" t="s">
        <v>3070</v>
      </c>
      <c r="B728" t="s">
        <v>1782</v>
      </c>
      <c r="C728">
        <v>0.10053374078504979</v>
      </c>
      <c r="D728">
        <v>6.3034719049573232E-3</v>
      </c>
      <c r="E728">
        <v>9.937241654024305E-2</v>
      </c>
    </row>
    <row r="729" spans="1:5" x14ac:dyDescent="0.25">
      <c r="A729" t="s">
        <v>3070</v>
      </c>
      <c r="B729" t="s">
        <v>1783</v>
      </c>
      <c r="C729">
        <v>0.77446301757191649</v>
      </c>
      <c r="D729">
        <v>0.99369652809504272</v>
      </c>
      <c r="E729">
        <v>0.77716492210928512</v>
      </c>
    </row>
    <row r="730" spans="1:5" x14ac:dyDescent="0.25">
      <c r="A730" t="s">
        <v>3070</v>
      </c>
      <c r="B730" t="s">
        <v>1784</v>
      </c>
      <c r="C730">
        <v>4.792667681097157E-4</v>
      </c>
      <c r="D730">
        <v>7.0407119333952403E-3</v>
      </c>
      <c r="E730">
        <v>5.6013213591538688E-4</v>
      </c>
    </row>
    <row r="731" spans="1:5" x14ac:dyDescent="0.25">
      <c r="A731" t="s">
        <v>3070</v>
      </c>
      <c r="B731" t="s">
        <v>1786</v>
      </c>
      <c r="C731">
        <v>2855.2699266799809</v>
      </c>
      <c r="D731">
        <v>6207</v>
      </c>
    </row>
    <row r="732" spans="1:5" x14ac:dyDescent="0.25">
      <c r="A732" t="s">
        <v>3070</v>
      </c>
      <c r="B732" t="s">
        <v>1787</v>
      </c>
      <c r="C732">
        <v>5123.0892315600004</v>
      </c>
      <c r="D732">
        <v>1555</v>
      </c>
    </row>
    <row r="733" spans="1:5" x14ac:dyDescent="0.25">
      <c r="A733" t="s">
        <v>3070</v>
      </c>
      <c r="B733" t="s">
        <v>1788</v>
      </c>
      <c r="C733">
        <v>16128.000121469999</v>
      </c>
      <c r="D733">
        <v>1623</v>
      </c>
    </row>
    <row r="734" spans="1:5" x14ac:dyDescent="0.25">
      <c r="A734" t="s">
        <v>3070</v>
      </c>
      <c r="B734" t="s">
        <v>1789</v>
      </c>
      <c r="C734">
        <v>15075.026365940001</v>
      </c>
      <c r="D734">
        <v>481</v>
      </c>
    </row>
    <row r="735" spans="1:5" x14ac:dyDescent="0.25">
      <c r="A735" t="s">
        <v>3070</v>
      </c>
      <c r="B735" t="s">
        <v>1790</v>
      </c>
      <c r="C735">
        <v>14170.629043440005</v>
      </c>
      <c r="D735">
        <v>207</v>
      </c>
    </row>
    <row r="736" spans="1:5" x14ac:dyDescent="0.25">
      <c r="A736" t="s">
        <v>3070</v>
      </c>
      <c r="B736" t="s">
        <v>1791</v>
      </c>
      <c r="C736">
        <v>9203.2375105299961</v>
      </c>
      <c r="D736">
        <v>60</v>
      </c>
    </row>
    <row r="737" spans="1:4" x14ac:dyDescent="0.25">
      <c r="A737" t="s">
        <v>3070</v>
      </c>
      <c r="B737" t="s">
        <v>1830</v>
      </c>
      <c r="C737">
        <v>0.40555693838827933</v>
      </c>
    </row>
    <row r="738" spans="1:4" x14ac:dyDescent="0.25">
      <c r="A738" t="s">
        <v>3070</v>
      </c>
      <c r="B738" t="s">
        <v>1831</v>
      </c>
      <c r="C738">
        <v>58573.269384656931</v>
      </c>
    </row>
    <row r="739" spans="1:4" x14ac:dyDescent="0.25">
      <c r="A739" t="s">
        <v>3070</v>
      </c>
      <c r="B739" t="s">
        <v>1832</v>
      </c>
      <c r="C739">
        <v>1386.707028899631</v>
      </c>
    </row>
    <row r="740" spans="1:4" x14ac:dyDescent="0.25">
      <c r="A740" t="s">
        <v>3070</v>
      </c>
      <c r="B740" t="s">
        <v>1833</v>
      </c>
      <c r="C740">
        <v>1400.576120452223</v>
      </c>
    </row>
    <row r="741" spans="1:4" x14ac:dyDescent="0.25">
      <c r="A741" t="s">
        <v>3070</v>
      </c>
      <c r="B741" t="s">
        <v>1834</v>
      </c>
      <c r="C741">
        <v>504.53127657902377</v>
      </c>
    </row>
    <row r="742" spans="1:4" x14ac:dyDescent="0.25">
      <c r="A742" t="s">
        <v>3070</v>
      </c>
      <c r="B742" t="s">
        <v>1835</v>
      </c>
      <c r="C742">
        <v>333.04308731176792</v>
      </c>
    </row>
    <row r="743" spans="1:4" x14ac:dyDescent="0.25">
      <c r="A743" t="s">
        <v>3070</v>
      </c>
      <c r="B743" t="s">
        <v>1836</v>
      </c>
      <c r="C743">
        <v>194.03918421765903</v>
      </c>
    </row>
    <row r="744" spans="1:4" x14ac:dyDescent="0.25">
      <c r="A744" t="s">
        <v>3070</v>
      </c>
      <c r="B744" t="s">
        <v>1837</v>
      </c>
      <c r="C744">
        <v>135.6499734062709</v>
      </c>
    </row>
    <row r="745" spans="1:4" x14ac:dyDescent="0.25">
      <c r="A745" t="s">
        <v>3070</v>
      </c>
      <c r="B745" t="s">
        <v>1838</v>
      </c>
      <c r="C745">
        <v>24.899176316366123</v>
      </c>
    </row>
    <row r="746" spans="1:4" x14ac:dyDescent="0.25">
      <c r="A746" t="s">
        <v>3070</v>
      </c>
      <c r="B746" t="s">
        <v>1849</v>
      </c>
      <c r="C746">
        <v>6.0335619780667055E-4</v>
      </c>
    </row>
    <row r="747" spans="1:4" x14ac:dyDescent="0.25">
      <c r="A747" t="s">
        <v>3070</v>
      </c>
      <c r="B747" t="s">
        <v>1850</v>
      </c>
      <c r="C747">
        <v>7.057894333014665E-6</v>
      </c>
    </row>
    <row r="748" spans="1:4" x14ac:dyDescent="0.25">
      <c r="A748" t="s">
        <v>3070</v>
      </c>
      <c r="B748" t="s">
        <v>1852</v>
      </c>
      <c r="C748">
        <v>0.99596003046053527</v>
      </c>
    </row>
    <row r="749" spans="1:4" x14ac:dyDescent="0.25">
      <c r="A749" t="s">
        <v>3070</v>
      </c>
      <c r="B749" t="s">
        <v>1871</v>
      </c>
      <c r="C749">
        <v>14030.21810265</v>
      </c>
      <c r="D749">
        <v>402</v>
      </c>
    </row>
    <row r="750" spans="1:4" x14ac:dyDescent="0.25">
      <c r="A750" t="s">
        <v>3070</v>
      </c>
      <c r="B750" t="s">
        <v>1880</v>
      </c>
      <c r="C750">
        <v>5227.9133445400003</v>
      </c>
      <c r="D750">
        <v>430</v>
      </c>
    </row>
    <row r="751" spans="1:4" x14ac:dyDescent="0.25">
      <c r="A751" t="s">
        <v>3070</v>
      </c>
      <c r="B751" t="s">
        <v>1881</v>
      </c>
      <c r="C751">
        <v>1916.2834876399993</v>
      </c>
      <c r="D751">
        <v>284</v>
      </c>
    </row>
    <row r="752" spans="1:4" x14ac:dyDescent="0.25">
      <c r="A752" t="s">
        <v>3070</v>
      </c>
      <c r="B752" t="s">
        <v>1882</v>
      </c>
      <c r="C752">
        <v>123.22206752</v>
      </c>
      <c r="D752">
        <v>28</v>
      </c>
    </row>
    <row r="753" spans="1:4" x14ac:dyDescent="0.25">
      <c r="A753" t="s">
        <v>3070</v>
      </c>
      <c r="B753" t="s">
        <v>1883</v>
      </c>
      <c r="C753">
        <v>12.085769819999999</v>
      </c>
      <c r="D753">
        <v>2</v>
      </c>
    </row>
    <row r="754" spans="1:4" x14ac:dyDescent="0.25">
      <c r="A754" t="s">
        <v>3070</v>
      </c>
      <c r="B754" t="s">
        <v>1888</v>
      </c>
      <c r="C754">
        <v>5722.4768423200003</v>
      </c>
      <c r="D754">
        <v>148</v>
      </c>
    </row>
    <row r="755" spans="1:4" x14ac:dyDescent="0.25">
      <c r="A755" t="s">
        <v>3070</v>
      </c>
      <c r="B755" t="s">
        <v>1872</v>
      </c>
      <c r="C755">
        <v>7728.3175992199995</v>
      </c>
      <c r="D755">
        <v>655</v>
      </c>
    </row>
    <row r="756" spans="1:4" x14ac:dyDescent="0.25">
      <c r="A756" t="s">
        <v>3070</v>
      </c>
      <c r="B756" t="s">
        <v>1873</v>
      </c>
      <c r="C756">
        <v>14493.68102776999</v>
      </c>
      <c r="D756">
        <v>1456</v>
      </c>
    </row>
    <row r="757" spans="1:4" x14ac:dyDescent="0.25">
      <c r="A757" t="s">
        <v>3070</v>
      </c>
      <c r="B757" t="s">
        <v>1874</v>
      </c>
      <c r="C757">
        <v>5353.7802060499935</v>
      </c>
      <c r="D757">
        <v>635</v>
      </c>
    </row>
    <row r="758" spans="1:4" x14ac:dyDescent="0.25">
      <c r="A758" t="s">
        <v>3070</v>
      </c>
      <c r="B758" t="s">
        <v>1875</v>
      </c>
      <c r="C758">
        <v>1053.1754410600001</v>
      </c>
      <c r="D758">
        <v>171</v>
      </c>
    </row>
    <row r="759" spans="1:4" x14ac:dyDescent="0.25">
      <c r="A759" t="s">
        <v>3070</v>
      </c>
      <c r="B759" t="s">
        <v>1876</v>
      </c>
      <c r="C759">
        <v>965.67617294000001</v>
      </c>
      <c r="D759">
        <v>68</v>
      </c>
    </row>
    <row r="760" spans="1:4" x14ac:dyDescent="0.25">
      <c r="A760" t="s">
        <v>3070</v>
      </c>
      <c r="B760" t="s">
        <v>1877</v>
      </c>
      <c r="C760">
        <v>40.240107379999998</v>
      </c>
      <c r="D760">
        <v>10</v>
      </c>
    </row>
    <row r="761" spans="1:4" x14ac:dyDescent="0.25">
      <c r="A761" t="s">
        <v>3070</v>
      </c>
      <c r="B761" t="s">
        <v>1878</v>
      </c>
      <c r="C761">
        <v>4121.3023325899994</v>
      </c>
      <c r="D761">
        <v>103</v>
      </c>
    </row>
    <row r="762" spans="1:4" x14ac:dyDescent="0.25">
      <c r="A762" t="s">
        <v>3070</v>
      </c>
      <c r="B762" t="s">
        <v>1879</v>
      </c>
      <c r="C762">
        <v>1766.8796981199998</v>
      </c>
      <c r="D762">
        <v>129</v>
      </c>
    </row>
    <row r="763" spans="1:4" x14ac:dyDescent="0.25">
      <c r="A763" t="s">
        <v>3070</v>
      </c>
      <c r="B763" t="s">
        <v>1893</v>
      </c>
      <c r="C763">
        <v>14030.21810265</v>
      </c>
      <c r="D763">
        <v>402</v>
      </c>
    </row>
    <row r="764" spans="1:4" x14ac:dyDescent="0.25">
      <c r="A764" t="s">
        <v>3070</v>
      </c>
      <c r="B764" t="s">
        <v>1902</v>
      </c>
      <c r="C764">
        <v>5227.9133445400003</v>
      </c>
      <c r="D764">
        <v>430</v>
      </c>
    </row>
    <row r="765" spans="1:4" x14ac:dyDescent="0.25">
      <c r="A765" t="s">
        <v>3070</v>
      </c>
      <c r="B765" t="s">
        <v>2082</v>
      </c>
      <c r="C765">
        <v>1916.2834876399993</v>
      </c>
      <c r="D765">
        <v>284</v>
      </c>
    </row>
    <row r="766" spans="1:4" x14ac:dyDescent="0.25">
      <c r="A766" t="s">
        <v>3070</v>
      </c>
      <c r="B766" t="s">
        <v>2107</v>
      </c>
      <c r="C766">
        <v>123.22206752</v>
      </c>
      <c r="D766">
        <v>28</v>
      </c>
    </row>
    <row r="767" spans="1:4" x14ac:dyDescent="0.25">
      <c r="A767" t="s">
        <v>3070</v>
      </c>
      <c r="B767" t="s">
        <v>2108</v>
      </c>
      <c r="C767">
        <v>12.085769819999999</v>
      </c>
      <c r="D767">
        <v>2</v>
      </c>
    </row>
    <row r="768" spans="1:4" x14ac:dyDescent="0.25">
      <c r="A768" t="s">
        <v>3070</v>
      </c>
      <c r="B768" t="s">
        <v>2113</v>
      </c>
      <c r="C768">
        <v>5722.4768423200003</v>
      </c>
      <c r="D768">
        <v>148</v>
      </c>
    </row>
    <row r="769" spans="1:4" x14ac:dyDescent="0.25">
      <c r="A769" t="s">
        <v>3070</v>
      </c>
      <c r="B769" t="s">
        <v>1894</v>
      </c>
      <c r="C769">
        <v>7728.3175992199995</v>
      </c>
      <c r="D769">
        <v>655</v>
      </c>
    </row>
    <row r="770" spans="1:4" x14ac:dyDescent="0.25">
      <c r="A770" t="s">
        <v>3070</v>
      </c>
      <c r="B770" t="s">
        <v>1895</v>
      </c>
      <c r="C770">
        <v>14493.68102776999</v>
      </c>
      <c r="D770">
        <v>1456</v>
      </c>
    </row>
    <row r="771" spans="1:4" x14ac:dyDescent="0.25">
      <c r="A771" t="s">
        <v>3070</v>
      </c>
      <c r="B771" t="s">
        <v>1896</v>
      </c>
      <c r="C771">
        <v>5353.7802060499935</v>
      </c>
      <c r="D771">
        <v>635</v>
      </c>
    </row>
    <row r="772" spans="1:4" x14ac:dyDescent="0.25">
      <c r="A772" t="s">
        <v>3070</v>
      </c>
      <c r="B772" t="s">
        <v>1897</v>
      </c>
      <c r="C772">
        <v>1053.1754410600001</v>
      </c>
      <c r="D772">
        <v>171</v>
      </c>
    </row>
    <row r="773" spans="1:4" x14ac:dyDescent="0.25">
      <c r="A773" t="s">
        <v>3070</v>
      </c>
      <c r="B773" t="s">
        <v>1898</v>
      </c>
      <c r="C773">
        <v>965.67617294000001</v>
      </c>
      <c r="D773">
        <v>68</v>
      </c>
    </row>
    <row r="774" spans="1:4" x14ac:dyDescent="0.25">
      <c r="A774" t="s">
        <v>3070</v>
      </c>
      <c r="B774" t="s">
        <v>1899</v>
      </c>
      <c r="C774">
        <v>40.240107379999998</v>
      </c>
      <c r="D774">
        <v>10</v>
      </c>
    </row>
    <row r="775" spans="1:4" x14ac:dyDescent="0.25">
      <c r="A775" t="s">
        <v>3070</v>
      </c>
      <c r="B775" t="s">
        <v>1900</v>
      </c>
      <c r="C775">
        <v>4121.3023325899994</v>
      </c>
      <c r="D775">
        <v>103</v>
      </c>
    </row>
    <row r="776" spans="1:4" x14ac:dyDescent="0.25">
      <c r="A776" t="s">
        <v>3070</v>
      </c>
      <c r="B776" t="s">
        <v>1901</v>
      </c>
      <c r="C776">
        <v>1766.8796981199998</v>
      </c>
      <c r="D776">
        <v>129</v>
      </c>
    </row>
    <row r="777" spans="1:4" x14ac:dyDescent="0.25">
      <c r="A777" t="s">
        <v>3070</v>
      </c>
      <c r="B777" t="s">
        <v>1904</v>
      </c>
      <c r="C777">
        <v>3126.7783676100053</v>
      </c>
      <c r="D777">
        <v>1038</v>
      </c>
    </row>
    <row r="778" spans="1:4" x14ac:dyDescent="0.25">
      <c r="A778" t="s">
        <v>3070</v>
      </c>
      <c r="B778" t="s">
        <v>2121</v>
      </c>
      <c r="C778">
        <v>4426.4098508900006</v>
      </c>
      <c r="D778">
        <v>160</v>
      </c>
    </row>
    <row r="779" spans="1:4" x14ac:dyDescent="0.25">
      <c r="A779" t="s">
        <v>3070</v>
      </c>
      <c r="B779" t="s">
        <v>2122</v>
      </c>
      <c r="C779">
        <v>7010.9795430200029</v>
      </c>
      <c r="D779">
        <v>147</v>
      </c>
    </row>
    <row r="780" spans="1:4" x14ac:dyDescent="0.25">
      <c r="A780" t="s">
        <v>3070</v>
      </c>
      <c r="B780" t="s">
        <v>2678</v>
      </c>
      <c r="C780">
        <v>4920.5113928700021</v>
      </c>
      <c r="D780">
        <v>100</v>
      </c>
    </row>
    <row r="781" spans="1:4" x14ac:dyDescent="0.25">
      <c r="A781" t="s">
        <v>3070</v>
      </c>
      <c r="B781" t="s">
        <v>2679</v>
      </c>
      <c r="C781">
        <v>5769.7690087600004</v>
      </c>
      <c r="D781">
        <v>165</v>
      </c>
    </row>
    <row r="782" spans="1:4" x14ac:dyDescent="0.25">
      <c r="A782" t="s">
        <v>3070</v>
      </c>
      <c r="B782" t="s">
        <v>1905</v>
      </c>
      <c r="C782">
        <v>2191.3038143399986</v>
      </c>
      <c r="D782">
        <v>304</v>
      </c>
    </row>
    <row r="783" spans="1:4" x14ac:dyDescent="0.25">
      <c r="A783" t="s">
        <v>3070</v>
      </c>
      <c r="B783" t="s">
        <v>1906</v>
      </c>
      <c r="C783">
        <v>5244.1226645199968</v>
      </c>
      <c r="D783">
        <v>339</v>
      </c>
    </row>
    <row r="784" spans="1:4" x14ac:dyDescent="0.25">
      <c r="A784" t="s">
        <v>3070</v>
      </c>
      <c r="B784" t="s">
        <v>1907</v>
      </c>
      <c r="C784">
        <v>7373.2317330700016</v>
      </c>
      <c r="D784">
        <v>311</v>
      </c>
    </row>
    <row r="785" spans="1:4" x14ac:dyDescent="0.25">
      <c r="A785" t="s">
        <v>3070</v>
      </c>
      <c r="B785" t="s">
        <v>1908</v>
      </c>
      <c r="C785">
        <v>9813.6167016300078</v>
      </c>
      <c r="D785">
        <v>349</v>
      </c>
    </row>
    <row r="786" spans="1:4" x14ac:dyDescent="0.25">
      <c r="A786" t="s">
        <v>3070</v>
      </c>
      <c r="B786" t="s">
        <v>1909</v>
      </c>
      <c r="C786">
        <v>1851.9751896099992</v>
      </c>
      <c r="D786">
        <v>251</v>
      </c>
    </row>
    <row r="787" spans="1:4" x14ac:dyDescent="0.25">
      <c r="A787" t="s">
        <v>3070</v>
      </c>
      <c r="B787" t="s">
        <v>1998</v>
      </c>
      <c r="C787">
        <v>6263.5060130999991</v>
      </c>
      <c r="D787">
        <v>721</v>
      </c>
    </row>
    <row r="788" spans="1:4" x14ac:dyDescent="0.25">
      <c r="A788" t="s">
        <v>3070</v>
      </c>
      <c r="B788" t="s">
        <v>1999</v>
      </c>
      <c r="C788">
        <v>2585.9052292099991</v>
      </c>
      <c r="D788">
        <v>406</v>
      </c>
    </row>
    <row r="789" spans="1:4" x14ac:dyDescent="0.25">
      <c r="A789" t="s">
        <v>3070</v>
      </c>
      <c r="B789" t="s">
        <v>2120</v>
      </c>
      <c r="C789">
        <v>1977.1426909900001</v>
      </c>
      <c r="D789">
        <v>155</v>
      </c>
    </row>
    <row r="790" spans="1:4" x14ac:dyDescent="0.25">
      <c r="A790" t="s">
        <v>3070</v>
      </c>
      <c r="B790" t="s">
        <v>2000</v>
      </c>
      <c r="C790">
        <v>34.16358683</v>
      </c>
      <c r="D790">
        <v>84</v>
      </c>
    </row>
    <row r="791" spans="1:4" x14ac:dyDescent="0.25">
      <c r="A791" t="s">
        <v>3070</v>
      </c>
      <c r="B791" t="s">
        <v>2001</v>
      </c>
      <c r="C791">
        <v>3.9066446900000003</v>
      </c>
      <c r="D791">
        <v>15</v>
      </c>
    </row>
    <row r="792" spans="1:4" x14ac:dyDescent="0.25">
      <c r="A792" t="s">
        <v>3070</v>
      </c>
      <c r="B792" t="s">
        <v>2003</v>
      </c>
      <c r="C792">
        <v>0.11437596</v>
      </c>
      <c r="D792">
        <v>2</v>
      </c>
    </row>
    <row r="793" spans="1:4" x14ac:dyDescent="0.25">
      <c r="A793" t="s">
        <v>3070</v>
      </c>
      <c r="B793" t="s">
        <v>2005</v>
      </c>
      <c r="C793">
        <v>62517.067592139916</v>
      </c>
      <c r="D793">
        <v>4345</v>
      </c>
    </row>
    <row r="794" spans="1:4" x14ac:dyDescent="0.25">
      <c r="A794" t="s">
        <v>3070</v>
      </c>
      <c r="B794" t="s">
        <v>2100</v>
      </c>
      <c r="C794">
        <v>6584.6392021500014</v>
      </c>
      <c r="D794">
        <v>128</v>
      </c>
    </row>
    <row r="795" spans="1:4" x14ac:dyDescent="0.25">
      <c r="A795" t="s">
        <v>3070</v>
      </c>
      <c r="B795" t="s">
        <v>2101</v>
      </c>
      <c r="C795">
        <v>55970.612997469943</v>
      </c>
      <c r="D795">
        <v>4318</v>
      </c>
    </row>
    <row r="796" spans="1:4" x14ac:dyDescent="0.25">
      <c r="A796" t="s">
        <v>3070</v>
      </c>
      <c r="B796" t="s">
        <v>2304</v>
      </c>
      <c r="D796">
        <v>40.403178004038558</v>
      </c>
    </row>
    <row r="797" spans="1:4" x14ac:dyDescent="0.25">
      <c r="A797" t="s">
        <v>3070</v>
      </c>
      <c r="B797" t="s">
        <v>2305</v>
      </c>
      <c r="D797">
        <v>5.5812851316178902</v>
      </c>
    </row>
    <row r="798" spans="1:4" x14ac:dyDescent="0.25">
      <c r="A798" t="s">
        <v>3070</v>
      </c>
      <c r="B798" t="s">
        <v>2307</v>
      </c>
      <c r="D798">
        <v>4.5862918095412E-2</v>
      </c>
    </row>
    <row r="799" spans="1:4" x14ac:dyDescent="0.25">
      <c r="A799" t="s">
        <v>3070</v>
      </c>
      <c r="B799" t="s">
        <v>2308</v>
      </c>
      <c r="D799">
        <v>17012.926597717636</v>
      </c>
    </row>
    <row r="800" spans="1:4" x14ac:dyDescent="0.25">
      <c r="A800" t="s">
        <v>3070</v>
      </c>
      <c r="B800" t="s">
        <v>1912</v>
      </c>
      <c r="C800">
        <v>23.877483139999995</v>
      </c>
      <c r="D800">
        <v>33</v>
      </c>
    </row>
    <row r="801" spans="1:4" x14ac:dyDescent="0.25">
      <c r="A801" t="s">
        <v>3070</v>
      </c>
      <c r="B801" t="s">
        <v>1913</v>
      </c>
      <c r="C801">
        <v>36.027974930000006</v>
      </c>
      <c r="D801">
        <v>11</v>
      </c>
    </row>
    <row r="802" spans="1:4" x14ac:dyDescent="0.25">
      <c r="A802" t="s">
        <v>3070</v>
      </c>
      <c r="B802" t="s">
        <v>1914</v>
      </c>
      <c r="C802">
        <v>181.13164775999999</v>
      </c>
      <c r="D802">
        <v>18</v>
      </c>
    </row>
    <row r="803" spans="1:4" x14ac:dyDescent="0.25">
      <c r="A803" t="s">
        <v>3070</v>
      </c>
      <c r="B803" t="s">
        <v>1915</v>
      </c>
      <c r="C803">
        <v>135.97064315</v>
      </c>
      <c r="D803">
        <v>4</v>
      </c>
    </row>
    <row r="804" spans="1:4" x14ac:dyDescent="0.25">
      <c r="A804" t="s">
        <v>3070</v>
      </c>
      <c r="B804" t="s">
        <v>1916</v>
      </c>
      <c r="C804">
        <v>221.76445319000001</v>
      </c>
      <c r="D804">
        <v>3</v>
      </c>
    </row>
    <row r="805" spans="1:4" x14ac:dyDescent="0.25">
      <c r="A805" t="s">
        <v>3070</v>
      </c>
      <c r="B805" t="s">
        <v>1917</v>
      </c>
      <c r="C805">
        <v>181.79892500999998</v>
      </c>
      <c r="D805">
        <v>1</v>
      </c>
    </row>
    <row r="806" spans="1:4" x14ac:dyDescent="0.25">
      <c r="A806" t="s">
        <v>3070</v>
      </c>
      <c r="B806" t="s">
        <v>1935</v>
      </c>
      <c r="C806">
        <v>0.66404479525580973</v>
      </c>
    </row>
    <row r="807" spans="1:4" x14ac:dyDescent="0.25">
      <c r="A807" t="s">
        <v>3070</v>
      </c>
      <c r="B807" t="s">
        <v>1936</v>
      </c>
      <c r="C807">
        <v>598.86193504126254</v>
      </c>
    </row>
    <row r="808" spans="1:4" x14ac:dyDescent="0.25">
      <c r="A808" t="s">
        <v>3070</v>
      </c>
      <c r="B808" t="s">
        <v>1937</v>
      </c>
      <c r="C808">
        <v>99.963321850792553</v>
      </c>
    </row>
    <row r="809" spans="1:4" x14ac:dyDescent="0.25">
      <c r="A809" t="s">
        <v>3070</v>
      </c>
      <c r="B809" t="s">
        <v>1938</v>
      </c>
      <c r="C809">
        <v>44.810068797032194</v>
      </c>
    </row>
    <row r="810" spans="1:4" x14ac:dyDescent="0.25">
      <c r="A810" t="s">
        <v>3070</v>
      </c>
      <c r="B810" t="s">
        <v>1939</v>
      </c>
      <c r="C810">
        <v>23.835926116623405</v>
      </c>
    </row>
    <row r="811" spans="1:4" x14ac:dyDescent="0.25">
      <c r="A811" t="s">
        <v>3070</v>
      </c>
      <c r="B811" t="s">
        <v>1940</v>
      </c>
      <c r="C811">
        <v>10.146311217963611</v>
      </c>
    </row>
    <row r="812" spans="1:4" x14ac:dyDescent="0.25">
      <c r="A812" t="s">
        <v>3070</v>
      </c>
      <c r="B812" t="s">
        <v>1941</v>
      </c>
      <c r="C812">
        <v>0.45178178805915981</v>
      </c>
    </row>
    <row r="813" spans="1:4" x14ac:dyDescent="0.25">
      <c r="A813" t="s">
        <v>3070</v>
      </c>
      <c r="B813" t="s">
        <v>1942</v>
      </c>
      <c r="C813">
        <v>0.43932712908150212</v>
      </c>
    </row>
    <row r="814" spans="1:4" x14ac:dyDescent="0.25">
      <c r="A814" t="s">
        <v>3070</v>
      </c>
      <c r="B814" t="s">
        <v>1943</v>
      </c>
      <c r="C814">
        <v>2.0624552391849784</v>
      </c>
    </row>
    <row r="815" spans="1:4" x14ac:dyDescent="0.25">
      <c r="A815" t="s">
        <v>3070</v>
      </c>
      <c r="B815" t="s">
        <v>2017</v>
      </c>
      <c r="C815">
        <v>0.25310646530542358</v>
      </c>
    </row>
    <row r="816" spans="1:4" x14ac:dyDescent="0.25">
      <c r="A816" t="s">
        <v>3070</v>
      </c>
      <c r="B816" t="s">
        <v>2022</v>
      </c>
      <c r="C816">
        <v>2.6917968482780908E-4</v>
      </c>
    </row>
    <row r="817" spans="1:4" x14ac:dyDescent="0.25">
      <c r="A817" t="s">
        <v>3070</v>
      </c>
      <c r="B817" t="s">
        <v>2024</v>
      </c>
      <c r="C817">
        <v>0.33234879420562691</v>
      </c>
    </row>
    <row r="818" spans="1:4" x14ac:dyDescent="0.25">
      <c r="A818" t="s">
        <v>3070</v>
      </c>
      <c r="B818" t="s">
        <v>2084</v>
      </c>
      <c r="C818">
        <v>293.85020113000002</v>
      </c>
      <c r="D818">
        <v>7</v>
      </c>
    </row>
    <row r="819" spans="1:4" x14ac:dyDescent="0.25">
      <c r="A819" t="s">
        <v>3070</v>
      </c>
      <c r="B819" t="s">
        <v>2085</v>
      </c>
      <c r="C819">
        <v>90.869249100000005</v>
      </c>
      <c r="D819">
        <v>13</v>
      </c>
    </row>
    <row r="820" spans="1:4" x14ac:dyDescent="0.25">
      <c r="A820" t="s">
        <v>3070</v>
      </c>
      <c r="B820" t="s">
        <v>2203</v>
      </c>
      <c r="C820">
        <v>312.80511724999991</v>
      </c>
      <c r="D820">
        <v>22</v>
      </c>
    </row>
    <row r="821" spans="1:4" x14ac:dyDescent="0.25">
      <c r="A821" t="s">
        <v>3070</v>
      </c>
      <c r="B821" t="s">
        <v>2204</v>
      </c>
      <c r="C821">
        <v>83.046559700000003</v>
      </c>
      <c r="D821">
        <v>20</v>
      </c>
    </row>
    <row r="822" spans="1:4" x14ac:dyDescent="0.25">
      <c r="A822" t="s">
        <v>3070</v>
      </c>
      <c r="B822" t="s">
        <v>2215</v>
      </c>
      <c r="C822">
        <v>293.85020113000002</v>
      </c>
      <c r="D822">
        <v>7</v>
      </c>
    </row>
    <row r="823" spans="1:4" x14ac:dyDescent="0.25">
      <c r="A823" t="s">
        <v>3070</v>
      </c>
      <c r="B823" t="s">
        <v>2216</v>
      </c>
      <c r="C823">
        <v>90.869249100000005</v>
      </c>
      <c r="D823">
        <v>13</v>
      </c>
    </row>
    <row r="824" spans="1:4" x14ac:dyDescent="0.25">
      <c r="A824" t="s">
        <v>3070</v>
      </c>
      <c r="B824" t="s">
        <v>2222</v>
      </c>
      <c r="C824">
        <v>312.80511724999991</v>
      </c>
      <c r="D824">
        <v>22</v>
      </c>
    </row>
    <row r="825" spans="1:4" x14ac:dyDescent="0.25">
      <c r="A825" t="s">
        <v>3070</v>
      </c>
      <c r="B825" t="s">
        <v>2223</v>
      </c>
      <c r="C825">
        <v>83.046559700000003</v>
      </c>
      <c r="D825">
        <v>20</v>
      </c>
    </row>
    <row r="826" spans="1:4" x14ac:dyDescent="0.25">
      <c r="A826" t="s">
        <v>3070</v>
      </c>
      <c r="B826" t="s">
        <v>2226</v>
      </c>
      <c r="C826">
        <v>8.5108060299999995</v>
      </c>
      <c r="D826">
        <v>2</v>
      </c>
    </row>
    <row r="827" spans="1:4" x14ac:dyDescent="0.25">
      <c r="A827" t="s">
        <v>3070</v>
      </c>
      <c r="B827" t="s">
        <v>2398</v>
      </c>
      <c r="C827">
        <v>482.03922561000002</v>
      </c>
      <c r="D827">
        <v>14</v>
      </c>
    </row>
    <row r="828" spans="1:4" x14ac:dyDescent="0.25">
      <c r="A828" t="s">
        <v>3070</v>
      </c>
      <c r="B828" t="s">
        <v>2399</v>
      </c>
      <c r="C828">
        <v>26.33517213</v>
      </c>
      <c r="D828">
        <v>4</v>
      </c>
    </row>
    <row r="829" spans="1:4" x14ac:dyDescent="0.25">
      <c r="A829" t="s">
        <v>3070</v>
      </c>
      <c r="B829" t="s">
        <v>2692</v>
      </c>
      <c r="C829">
        <v>0.78998360000000001</v>
      </c>
      <c r="D829">
        <v>1</v>
      </c>
    </row>
    <row r="830" spans="1:4" x14ac:dyDescent="0.25">
      <c r="A830" t="s">
        <v>3070</v>
      </c>
      <c r="B830" t="s">
        <v>2227</v>
      </c>
      <c r="C830">
        <v>55.72448988</v>
      </c>
      <c r="D830">
        <v>4</v>
      </c>
    </row>
    <row r="831" spans="1:4" x14ac:dyDescent="0.25">
      <c r="A831" t="s">
        <v>3070</v>
      </c>
      <c r="B831" t="s">
        <v>2228</v>
      </c>
      <c r="C831">
        <v>0.36336868</v>
      </c>
      <c r="D831">
        <v>1</v>
      </c>
    </row>
    <row r="832" spans="1:4" x14ac:dyDescent="0.25">
      <c r="A832" t="s">
        <v>3070</v>
      </c>
      <c r="B832" t="s">
        <v>2229</v>
      </c>
      <c r="C832">
        <v>67.726827650000004</v>
      </c>
      <c r="D832">
        <v>3</v>
      </c>
    </row>
    <row r="833" spans="1:4" x14ac:dyDescent="0.25">
      <c r="A833" t="s">
        <v>3070</v>
      </c>
      <c r="B833" t="s">
        <v>2230</v>
      </c>
      <c r="C833">
        <v>6.4626057800000005</v>
      </c>
      <c r="D833">
        <v>3</v>
      </c>
    </row>
    <row r="834" spans="1:4" x14ac:dyDescent="0.25">
      <c r="A834" t="s">
        <v>3070</v>
      </c>
      <c r="B834" t="s">
        <v>2394</v>
      </c>
      <c r="C834">
        <v>31.360020080000002</v>
      </c>
      <c r="D834">
        <v>8</v>
      </c>
    </row>
    <row r="835" spans="1:4" x14ac:dyDescent="0.25">
      <c r="A835" t="s">
        <v>3070</v>
      </c>
      <c r="B835" t="s">
        <v>2395</v>
      </c>
      <c r="C835">
        <v>5.7652543600000001</v>
      </c>
      <c r="D835">
        <v>6</v>
      </c>
    </row>
    <row r="836" spans="1:4" x14ac:dyDescent="0.25">
      <c r="A836" t="s">
        <v>3070</v>
      </c>
      <c r="B836" t="s">
        <v>2396</v>
      </c>
      <c r="C836">
        <v>2.3835101699999997</v>
      </c>
      <c r="D836">
        <v>6</v>
      </c>
    </row>
    <row r="837" spans="1:4" x14ac:dyDescent="0.25">
      <c r="A837" t="s">
        <v>3070</v>
      </c>
      <c r="B837" t="s">
        <v>2397</v>
      </c>
      <c r="C837">
        <v>93.10986321</v>
      </c>
      <c r="D837">
        <v>10</v>
      </c>
    </row>
    <row r="838" spans="1:4" x14ac:dyDescent="0.25">
      <c r="A838" t="s">
        <v>3070</v>
      </c>
      <c r="B838" t="s">
        <v>2400</v>
      </c>
      <c r="C838">
        <v>5.8552346700000006</v>
      </c>
      <c r="D838">
        <v>2</v>
      </c>
    </row>
    <row r="839" spans="1:4" x14ac:dyDescent="0.25">
      <c r="A839" t="s">
        <v>3070</v>
      </c>
      <c r="B839" t="s">
        <v>2401</v>
      </c>
      <c r="C839">
        <v>774.71589251</v>
      </c>
      <c r="D839">
        <v>60</v>
      </c>
    </row>
    <row r="840" spans="1:4" x14ac:dyDescent="0.25">
      <c r="A840" t="s">
        <v>3070</v>
      </c>
      <c r="B840" t="s">
        <v>2419</v>
      </c>
      <c r="D840">
        <v>251.31673155354497</v>
      </c>
    </row>
    <row r="841" spans="1:4" x14ac:dyDescent="0.25">
      <c r="A841" t="s">
        <v>3070</v>
      </c>
      <c r="B841" t="s">
        <v>2408</v>
      </c>
      <c r="D841">
        <v>14.205123883422825</v>
      </c>
    </row>
    <row r="842" spans="1:4" x14ac:dyDescent="0.25">
      <c r="A842" t="s">
        <v>3070</v>
      </c>
      <c r="B842" t="s">
        <v>2413</v>
      </c>
    </row>
    <row r="843" spans="1:4" x14ac:dyDescent="0.25">
      <c r="A843" t="s">
        <v>3070</v>
      </c>
      <c r="B843" t="s">
        <v>2415</v>
      </c>
      <c r="D843">
        <v>109.16099311324984</v>
      </c>
    </row>
  </sheetData>
  <autoFilter ref="A1:E827" xr:uid="{4E16342C-3089-4A67-87B2-065407E84D09}"/>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codeName="Sheet18">
    <tabColor rgb="FF243386"/>
  </sheetPr>
  <dimension ref="A1:N219"/>
  <sheetViews>
    <sheetView zoomScale="75" zoomScaleNormal="75" workbookViewId="0">
      <selection activeCell="F1" sqref="F1"/>
    </sheetView>
  </sheetViews>
  <sheetFormatPr defaultColWidth="8.85546875" defaultRowHeight="15" outlineLevelRow="1" x14ac:dyDescent="0.25"/>
  <cols>
    <col min="1" max="1" width="12.140625" style="51" customWidth="1"/>
    <col min="2" max="2" width="60.5703125" style="51" customWidth="1"/>
    <col min="3" max="4" width="40.5703125" style="51" customWidth="1"/>
    <col min="5" max="5" width="7.42578125" style="51" customWidth="1"/>
    <col min="6" max="6" width="42.85546875" style="51" customWidth="1"/>
    <col min="7" max="7" width="40.5703125" style="49" customWidth="1"/>
    <col min="8" max="8" width="7.42578125" style="51" customWidth="1"/>
    <col min="9" max="9" width="71.85546875"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4" ht="31.5" x14ac:dyDescent="0.25">
      <c r="A1" s="48" t="s">
        <v>2738</v>
      </c>
      <c r="B1" s="48"/>
      <c r="C1" s="49"/>
      <c r="D1" s="49"/>
      <c r="E1" s="49"/>
      <c r="F1" s="216" t="s">
        <v>3043</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209" t="s">
        <v>2739</v>
      </c>
      <c r="C5" s="55"/>
      <c r="E5" s="57"/>
      <c r="F5" s="57"/>
      <c r="H5"/>
      <c r="L5" s="49"/>
      <c r="M5" s="49"/>
    </row>
    <row r="6" spans="1:14" ht="18.75" x14ac:dyDescent="0.25">
      <c r="B6" s="210" t="s">
        <v>2740</v>
      </c>
      <c r="C6" s="55"/>
      <c r="E6" s="57"/>
      <c r="F6" s="57"/>
      <c r="H6"/>
      <c r="L6" s="49"/>
      <c r="M6" s="49"/>
    </row>
    <row r="7" spans="1:14" ht="15.75" thickBot="1" x14ac:dyDescent="0.3">
      <c r="B7" s="211" t="s">
        <v>2957</v>
      </c>
      <c r="H7"/>
      <c r="L7" s="49"/>
      <c r="M7" s="49"/>
    </row>
    <row r="8" spans="1:14" s="95" customFormat="1" x14ac:dyDescent="0.25">
      <c r="A8" s="51"/>
      <c r="B8" s="75"/>
      <c r="C8" s="51"/>
      <c r="D8" s="51"/>
      <c r="E8" s="51"/>
      <c r="F8" s="51"/>
      <c r="G8" s="49"/>
      <c r="H8"/>
      <c r="I8" s="51"/>
      <c r="J8" s="51"/>
      <c r="K8" s="51"/>
      <c r="L8" s="49"/>
      <c r="M8" s="49"/>
      <c r="N8" s="49"/>
    </row>
    <row r="9" spans="1:14" s="95" customFormat="1" ht="18.75" customHeight="1" x14ac:dyDescent="0.25">
      <c r="A9" s="62"/>
      <c r="B9" s="504" t="s">
        <v>2741</v>
      </c>
      <c r="C9" s="504"/>
      <c r="D9" s="62"/>
      <c r="E9" s="62"/>
      <c r="F9" s="62"/>
      <c r="G9" s="62"/>
      <c r="H9"/>
      <c r="I9" s="51"/>
      <c r="J9" s="51"/>
      <c r="K9" s="51"/>
      <c r="L9" s="49"/>
      <c r="M9" s="49"/>
      <c r="N9" s="49"/>
    </row>
    <row r="10" spans="1:14" s="95" customFormat="1" ht="18.75" customHeight="1" x14ac:dyDescent="0.25">
      <c r="A10" s="70"/>
      <c r="B10" s="70" t="s">
        <v>1618</v>
      </c>
      <c r="C10" s="70" t="s">
        <v>107</v>
      </c>
      <c r="D10" s="70" t="s">
        <v>1619</v>
      </c>
      <c r="E10" s="70"/>
      <c r="F10" s="70" t="s">
        <v>2745</v>
      </c>
      <c r="G10" s="70" t="s">
        <v>2746</v>
      </c>
      <c r="H10"/>
      <c r="I10" s="51"/>
      <c r="J10" s="51"/>
      <c r="K10" s="51"/>
      <c r="L10" s="49"/>
      <c r="M10" s="49"/>
      <c r="N10" s="49"/>
    </row>
    <row r="11" spans="1:14" s="95" customFormat="1" x14ac:dyDescent="0.25">
      <c r="A11" s="51" t="s">
        <v>2747</v>
      </c>
      <c r="B11" s="1" t="s">
        <v>2742</v>
      </c>
      <c r="C11" s="177" t="s">
        <v>80</v>
      </c>
      <c r="D11" s="178" t="s">
        <v>80</v>
      </c>
      <c r="E11"/>
      <c r="F11" s="139" t="str">
        <f>IF(OR('B2. HTT Public Sector Assets'!$C$37=0,C11="[For completion]"),"",C11/'B2. HTT Public Sector Assets'!$C$37)</f>
        <v/>
      </c>
      <c r="G11" s="139" t="str">
        <f>IF(OR('B2. HTT Public Sector Assets'!$C$10=0,D11="[For completion]"),"",D11/'B2. HTT Public Sector Assets'!$C$10)</f>
        <v/>
      </c>
      <c r="H11"/>
      <c r="I11" s="51"/>
      <c r="J11" s="51"/>
      <c r="K11" s="51"/>
      <c r="L11" s="49"/>
      <c r="M11" s="49"/>
      <c r="N11" s="49"/>
    </row>
    <row r="12" spans="1:14" s="95" customFormat="1" x14ac:dyDescent="0.25">
      <c r="A12" s="51" t="s">
        <v>2748</v>
      </c>
      <c r="B12" s="80" t="s">
        <v>2915</v>
      </c>
      <c r="C12" s="177" t="s">
        <v>80</v>
      </c>
      <c r="D12" s="178" t="s">
        <v>80</v>
      </c>
      <c r="E12"/>
      <c r="F12" s="139"/>
      <c r="G12" s="139"/>
      <c r="H12"/>
      <c r="I12" s="51"/>
      <c r="J12" s="51"/>
      <c r="K12" s="51"/>
      <c r="L12" s="49"/>
      <c r="M12" s="49"/>
      <c r="N12" s="49"/>
    </row>
    <row r="13" spans="1:14" s="95" customFormat="1" x14ac:dyDescent="0.25">
      <c r="A13" s="51" t="s">
        <v>2749</v>
      </c>
      <c r="B13" s="80" t="s">
        <v>2916</v>
      </c>
      <c r="C13" s="177" t="s">
        <v>80</v>
      </c>
      <c r="D13" s="178" t="s">
        <v>80</v>
      </c>
      <c r="E13"/>
      <c r="F13" s="139"/>
      <c r="G13" s="139"/>
      <c r="H13"/>
      <c r="I13" s="51"/>
      <c r="J13" s="51"/>
      <c r="K13" s="51"/>
      <c r="L13" s="49"/>
      <c r="M13" s="49"/>
      <c r="N13" s="49"/>
    </row>
    <row r="14" spans="1:14" s="95" customFormat="1" x14ac:dyDescent="0.25">
      <c r="A14" s="51" t="s">
        <v>2750</v>
      </c>
      <c r="B14" s="80" t="s">
        <v>2917</v>
      </c>
      <c r="C14" s="177" t="s">
        <v>80</v>
      </c>
      <c r="D14" s="178" t="s">
        <v>80</v>
      </c>
      <c r="E14"/>
      <c r="F14" s="139"/>
      <c r="G14" s="139"/>
      <c r="H14"/>
      <c r="I14" s="51"/>
      <c r="J14" s="51"/>
      <c r="K14" s="51"/>
      <c r="L14" s="49"/>
      <c r="M14" s="49"/>
      <c r="N14" s="49"/>
    </row>
    <row r="15" spans="1:14" s="95" customFormat="1" x14ac:dyDescent="0.25">
      <c r="A15" s="51"/>
      <c r="B15" s="80" t="s">
        <v>2924</v>
      </c>
      <c r="C15" s="177" t="s">
        <v>80</v>
      </c>
      <c r="D15" s="178" t="s">
        <v>80</v>
      </c>
      <c r="E15"/>
      <c r="F15" s="139"/>
      <c r="G15" s="139"/>
      <c r="H15"/>
      <c r="I15" s="51"/>
      <c r="J15" s="51"/>
      <c r="K15" s="51"/>
      <c r="L15" s="49"/>
      <c r="M15" s="49"/>
      <c r="N15" s="49"/>
    </row>
    <row r="16" spans="1:14" s="95" customFormat="1" x14ac:dyDescent="0.25">
      <c r="A16" s="51" t="s">
        <v>2918</v>
      </c>
      <c r="B16" s="68" t="s">
        <v>2743</v>
      </c>
      <c r="C16" s="177" t="s">
        <v>80</v>
      </c>
      <c r="D16" s="178" t="s">
        <v>80</v>
      </c>
      <c r="E16"/>
      <c r="F16" s="139" t="str">
        <f>IF(OR('B2. HTT Public Sector Assets'!$C$37=0,C16="[For completion]"),"",C16/'B2. HTT Public Sector Assets'!$C$37)</f>
        <v/>
      </c>
      <c r="G16" s="139" t="str">
        <f>IF(OR('B2. HTT Public Sector Assets'!$C$10=0,D16="[For completion]"),"",D16/'B2. HTT Public Sector Assets'!$C$10)</f>
        <v/>
      </c>
      <c r="H16"/>
      <c r="I16" s="51"/>
      <c r="J16" s="51"/>
      <c r="K16" s="51"/>
      <c r="L16" s="49"/>
      <c r="M16" s="49"/>
      <c r="N16" s="49"/>
    </row>
    <row r="17" spans="1:14" s="95" customFormat="1" x14ac:dyDescent="0.25">
      <c r="A17" s="51" t="s">
        <v>2919</v>
      </c>
      <c r="B17" s="80" t="s">
        <v>2915</v>
      </c>
      <c r="C17" s="177" t="s">
        <v>80</v>
      </c>
      <c r="D17" s="178" t="s">
        <v>80</v>
      </c>
      <c r="E17"/>
      <c r="F17" s="139"/>
      <c r="G17" s="139"/>
      <c r="H17"/>
      <c r="I17" s="51"/>
      <c r="J17" s="51"/>
      <c r="K17" s="51"/>
      <c r="L17" s="49"/>
      <c r="M17" s="49"/>
      <c r="N17" s="49"/>
    </row>
    <row r="18" spans="1:14" s="95" customFormat="1" x14ac:dyDescent="0.25">
      <c r="A18" s="51" t="s">
        <v>2920</v>
      </c>
      <c r="B18" s="80" t="s">
        <v>2916</v>
      </c>
      <c r="C18" s="177" t="s">
        <v>80</v>
      </c>
      <c r="D18" s="178" t="s">
        <v>80</v>
      </c>
      <c r="E18"/>
      <c r="F18" s="139"/>
      <c r="G18" s="139"/>
      <c r="H18"/>
      <c r="I18" s="51"/>
      <c r="J18" s="51"/>
      <c r="K18" s="51"/>
      <c r="L18" s="49"/>
      <c r="M18" s="49"/>
      <c r="N18" s="49"/>
    </row>
    <row r="19" spans="1:14" s="95" customFormat="1" x14ac:dyDescent="0.25">
      <c r="A19" s="51" t="s">
        <v>2921</v>
      </c>
      <c r="B19" s="80" t="s">
        <v>2917</v>
      </c>
      <c r="C19" s="177" t="s">
        <v>80</v>
      </c>
      <c r="D19" s="178" t="s">
        <v>80</v>
      </c>
      <c r="E19"/>
      <c r="F19" s="139"/>
      <c r="G19" s="139"/>
      <c r="H19"/>
      <c r="I19" s="51"/>
      <c r="J19" s="51"/>
      <c r="K19" s="51"/>
      <c r="L19" s="49"/>
      <c r="M19" s="49"/>
      <c r="N19" s="49"/>
    </row>
    <row r="20" spans="1:14" s="95" customFormat="1" x14ac:dyDescent="0.25">
      <c r="A20" s="51"/>
      <c r="B20" s="80" t="s">
        <v>2924</v>
      </c>
      <c r="C20" s="177" t="s">
        <v>80</v>
      </c>
      <c r="D20" s="178" t="s">
        <v>80</v>
      </c>
      <c r="E20"/>
      <c r="F20" s="139"/>
      <c r="G20" s="139"/>
      <c r="H20"/>
      <c r="I20" s="51"/>
      <c r="J20" s="51"/>
      <c r="K20" s="51"/>
      <c r="L20" s="49"/>
      <c r="M20" s="49"/>
      <c r="N20" s="49"/>
    </row>
    <row r="21" spans="1:14" s="95" customFormat="1" x14ac:dyDescent="0.25">
      <c r="A21" s="51" t="s">
        <v>2922</v>
      </c>
      <c r="B21" s="68" t="s">
        <v>1628</v>
      </c>
      <c r="C21" s="177" t="s">
        <v>80</v>
      </c>
      <c r="D21" s="178" t="s">
        <v>80</v>
      </c>
      <c r="E21"/>
      <c r="F21" s="139" t="str">
        <f>IF(OR('B2. HTT Public Sector Assets'!$C$37=0,C21="[For completion]"),"",C21/'B2. HTT Public Sector Assets'!$C$37)</f>
        <v/>
      </c>
      <c r="G21" s="139" t="str">
        <f>IF(OR('B2. HTT Public Sector Assets'!$C$10=0,D21="[For completion]"),"",D21/'B2. HTT Public Sector Assets'!$C$10)</f>
        <v/>
      </c>
      <c r="H21"/>
      <c r="I21" s="51"/>
      <c r="J21" s="51"/>
      <c r="K21" s="51"/>
      <c r="L21" s="49"/>
      <c r="M21" s="49"/>
      <c r="N21" s="49"/>
    </row>
    <row r="22" spans="1:14" s="95" customFormat="1" x14ac:dyDescent="0.25">
      <c r="A22" s="51" t="s">
        <v>2923</v>
      </c>
      <c r="B22" s="68" t="s">
        <v>2744</v>
      </c>
      <c r="C22" s="134">
        <f>SUM(C11,C16,C21)</f>
        <v>0</v>
      </c>
      <c r="D22" s="76">
        <f>SUM(D11,D16,D21)</f>
        <v>0</v>
      </c>
      <c r="E22"/>
      <c r="F22" s="139">
        <f>SUM(F11:F21)</f>
        <v>0</v>
      </c>
      <c r="G22" s="139">
        <f>SUM(G11:G21)</f>
        <v>0</v>
      </c>
      <c r="H22"/>
      <c r="I22" s="51"/>
      <c r="J22" s="51"/>
      <c r="K22" s="51"/>
      <c r="L22" s="49"/>
      <c r="M22" s="49"/>
      <c r="N22" s="49"/>
    </row>
    <row r="23" spans="1:14" s="95" customFormat="1" x14ac:dyDescent="0.25">
      <c r="A23" s="68" t="s">
        <v>2751</v>
      </c>
      <c r="B23" s="181" t="s">
        <v>140</v>
      </c>
      <c r="C23" s="134"/>
      <c r="D23" s="76"/>
      <c r="E23"/>
      <c r="F23" s="139"/>
      <c r="G23" s="139"/>
      <c r="H23"/>
      <c r="I23" s="51"/>
      <c r="J23" s="51"/>
      <c r="K23" s="51"/>
      <c r="L23" s="49"/>
      <c r="M23" s="49"/>
      <c r="N23" s="49"/>
    </row>
    <row r="24" spans="1:14" s="95" customFormat="1" x14ac:dyDescent="0.25">
      <c r="A24" s="68" t="s">
        <v>2752</v>
      </c>
      <c r="B24" s="181" t="s">
        <v>140</v>
      </c>
      <c r="C24" s="134"/>
      <c r="D24" s="76"/>
      <c r="E24"/>
      <c r="F24" s="139"/>
      <c r="G24" s="139"/>
      <c r="H24"/>
      <c r="I24" s="51"/>
      <c r="J24" s="51"/>
      <c r="K24" s="51"/>
      <c r="L24" s="49"/>
      <c r="M24" s="49"/>
      <c r="N24" s="49"/>
    </row>
    <row r="25" spans="1:14" s="95" customFormat="1" x14ac:dyDescent="0.25">
      <c r="A25" s="68" t="s">
        <v>2753</v>
      </c>
      <c r="B25" s="181" t="s">
        <v>140</v>
      </c>
      <c r="C25" s="134"/>
      <c r="D25" s="76"/>
      <c r="E25"/>
      <c r="F25" s="139"/>
      <c r="G25" s="139"/>
      <c r="H25"/>
      <c r="I25" s="51"/>
      <c r="J25" s="51"/>
      <c r="K25" s="51"/>
      <c r="L25" s="49"/>
      <c r="M25" s="49"/>
      <c r="N25" s="49"/>
    </row>
    <row r="26" spans="1:14" s="95" customFormat="1" x14ac:dyDescent="0.25">
      <c r="A26" s="68" t="s">
        <v>2754</v>
      </c>
      <c r="B26" s="181" t="s">
        <v>140</v>
      </c>
      <c r="C26" s="134"/>
      <c r="D26" s="76"/>
      <c r="E26"/>
      <c r="F26" s="139"/>
      <c r="G26" s="139"/>
      <c r="H26"/>
      <c r="I26" s="51"/>
      <c r="J26" s="51"/>
      <c r="K26" s="51"/>
      <c r="L26" s="49"/>
      <c r="M26" s="49"/>
      <c r="N26" s="49"/>
    </row>
    <row r="27" spans="1:14" s="95" customFormat="1" x14ac:dyDescent="0.25">
      <c r="A27" s="68" t="s">
        <v>2755</v>
      </c>
      <c r="B27" s="181" t="s">
        <v>140</v>
      </c>
      <c r="C27" s="134"/>
      <c r="D27" s="76"/>
      <c r="E27"/>
      <c r="F27" s="139"/>
      <c r="G27" s="139"/>
      <c r="H27"/>
      <c r="I27" s="51"/>
      <c r="J27" s="51"/>
      <c r="K27" s="51"/>
      <c r="L27" s="49"/>
      <c r="M27" s="49"/>
      <c r="N27" s="49"/>
    </row>
    <row r="28" spans="1:14" s="95" customFormat="1" x14ac:dyDescent="0.25">
      <c r="A28" s="68"/>
      <c r="B28" s="181"/>
      <c r="C28" s="134"/>
      <c r="D28" s="76"/>
      <c r="E28"/>
      <c r="F28" s="139"/>
      <c r="G28" s="139"/>
      <c r="H28"/>
      <c r="I28" s="51"/>
      <c r="J28" s="51"/>
      <c r="K28" s="51"/>
      <c r="L28" s="49"/>
      <c r="M28" s="49"/>
      <c r="N28" s="49"/>
    </row>
    <row r="29" spans="1:14" s="95" customFormat="1" x14ac:dyDescent="0.25">
      <c r="A29" s="68"/>
      <c r="B29" s="181"/>
      <c r="C29" s="134"/>
      <c r="D29" s="76"/>
      <c r="E29"/>
      <c r="F29" s="139"/>
      <c r="G29" s="139"/>
      <c r="H29"/>
      <c r="I29" s="51"/>
      <c r="J29" s="51"/>
      <c r="K29" s="51"/>
      <c r="L29" s="49"/>
      <c r="M29" s="49"/>
      <c r="N29" s="49"/>
    </row>
    <row r="30" spans="1:14" s="95" customFormat="1" ht="15" customHeight="1" x14ac:dyDescent="0.25">
      <c r="A30" s="70"/>
      <c r="B30" s="70" t="s">
        <v>2940</v>
      </c>
      <c r="C30" s="70" t="s">
        <v>107</v>
      </c>
      <c r="D30" s="70" t="s">
        <v>1619</v>
      </c>
      <c r="E30" s="70"/>
      <c r="F30" s="70" t="s">
        <v>2745</v>
      </c>
      <c r="G30" s="70" t="s">
        <v>2746</v>
      </c>
      <c r="H30"/>
      <c r="I30" s="51"/>
      <c r="J30" s="51"/>
      <c r="K30" s="51"/>
      <c r="L30" s="49"/>
      <c r="M30" s="49"/>
      <c r="N30" s="49"/>
    </row>
    <row r="31" spans="1:14" s="95" customFormat="1" x14ac:dyDescent="0.25">
      <c r="A31" s="51" t="s">
        <v>2941</v>
      </c>
      <c r="B31" s="134" t="s">
        <v>2925</v>
      </c>
      <c r="C31" s="177" t="s">
        <v>80</v>
      </c>
      <c r="D31" s="178" t="s">
        <v>80</v>
      </c>
      <c r="E31"/>
      <c r="F31" s="139" t="str">
        <f>IF(OR('B2. HTT Public Sector Assets'!$C$37=0,C31="[For completion]"),"",C31/'B2. HTT Public Sector Assets'!$C$37)</f>
        <v/>
      </c>
      <c r="G31" s="139" t="str">
        <f>IF(OR('B2. HTT Public Sector Assets'!$C$10=0,D31="[For completion]"),"",D31/'B2. HTT Public Sector Assets'!$C$10)</f>
        <v/>
      </c>
      <c r="H31"/>
      <c r="I31" s="51"/>
      <c r="J31" s="51"/>
      <c r="K31" s="51"/>
      <c r="L31" s="49"/>
      <c r="M31" s="49"/>
      <c r="N31" s="49"/>
    </row>
    <row r="32" spans="1:14" s="95" customFormat="1" x14ac:dyDescent="0.25">
      <c r="A32" s="51" t="s">
        <v>2942</v>
      </c>
      <c r="B32" s="134" t="s">
        <v>2926</v>
      </c>
      <c r="C32" s="177" t="s">
        <v>80</v>
      </c>
      <c r="D32" s="178" t="s">
        <v>80</v>
      </c>
      <c r="E32"/>
      <c r="F32" s="139" t="str">
        <f>IF(OR('B2. HTT Public Sector Assets'!$C$37=0,C32="[For completion]"),"",C32/'B2. HTT Public Sector Assets'!$C$37)</f>
        <v/>
      </c>
      <c r="G32" s="139" t="str">
        <f>IF(OR('B2. HTT Public Sector Assets'!$C$10=0,D32="[For completion]"),"",D32/'B2. HTT Public Sector Assets'!$C$10)</f>
        <v/>
      </c>
      <c r="H32"/>
      <c r="I32" s="51"/>
      <c r="J32" s="51"/>
      <c r="K32" s="51"/>
      <c r="L32" s="49"/>
      <c r="M32" s="49"/>
      <c r="N32" s="49"/>
    </row>
    <row r="33" spans="1:14" s="95" customFormat="1" x14ac:dyDescent="0.25">
      <c r="A33" s="51" t="s">
        <v>2943</v>
      </c>
      <c r="B33" s="134" t="s">
        <v>2927</v>
      </c>
      <c r="C33" s="177" t="s">
        <v>80</v>
      </c>
      <c r="D33" s="178" t="s">
        <v>80</v>
      </c>
      <c r="E33"/>
      <c r="F33" s="139" t="str">
        <f>IF(OR('B2. HTT Public Sector Assets'!$C$37=0,C33="[For completion]"),"",C33/'B2. HTT Public Sector Assets'!$C$37)</f>
        <v/>
      </c>
      <c r="G33" s="139" t="str">
        <f>IF(OR('B2. HTT Public Sector Assets'!$C$10=0,D33="[For completion]"),"",D33/'B2. HTT Public Sector Assets'!$C$10)</f>
        <v/>
      </c>
      <c r="H33"/>
      <c r="I33" s="51"/>
      <c r="J33" s="51"/>
      <c r="K33" s="51"/>
      <c r="L33" s="49"/>
      <c r="M33" s="49"/>
      <c r="N33" s="49"/>
    </row>
    <row r="34" spans="1:14" s="95" customFormat="1" ht="30" x14ac:dyDescent="0.25">
      <c r="A34" s="51" t="s">
        <v>2944</v>
      </c>
      <c r="B34" s="134" t="s">
        <v>2928</v>
      </c>
      <c r="C34" s="177" t="s">
        <v>80</v>
      </c>
      <c r="D34" s="178" t="s">
        <v>80</v>
      </c>
      <c r="E34"/>
      <c r="F34" s="139" t="str">
        <f>IF(OR('B2. HTT Public Sector Assets'!$C$37=0,C34="[For completion]"),"",C34/'B2. HTT Public Sector Assets'!$C$37)</f>
        <v/>
      </c>
      <c r="G34" s="139" t="str">
        <f>IF(OR('B2. HTT Public Sector Assets'!$C$10=0,D34="[For completion]"),"",D34/'B2. HTT Public Sector Assets'!$C$10)</f>
        <v/>
      </c>
      <c r="H34"/>
      <c r="I34" s="51"/>
      <c r="J34" s="51"/>
      <c r="K34" s="51"/>
      <c r="L34" s="49"/>
      <c r="M34" s="49"/>
      <c r="N34" s="49"/>
    </row>
    <row r="35" spans="1:14" s="95" customFormat="1" x14ac:dyDescent="0.25">
      <c r="A35" s="51" t="s">
        <v>2945</v>
      </c>
      <c r="B35" s="134" t="s">
        <v>2929</v>
      </c>
      <c r="C35" s="177" t="s">
        <v>80</v>
      </c>
      <c r="D35" s="178" t="s">
        <v>80</v>
      </c>
      <c r="E35"/>
      <c r="F35" s="139" t="str">
        <f>IF(OR('B2. HTT Public Sector Assets'!$C$37=0,C35="[For completion]"),"",C35/'B2. HTT Public Sector Assets'!$C$37)</f>
        <v/>
      </c>
      <c r="G35" s="139" t="str">
        <f>IF(OR('B2. HTT Public Sector Assets'!$C$10=0,D35="[For completion]"),"",D35/'B2. HTT Public Sector Assets'!$C$10)</f>
        <v/>
      </c>
      <c r="H35"/>
      <c r="I35" s="51"/>
      <c r="J35" s="51"/>
      <c r="K35" s="51"/>
      <c r="L35" s="49"/>
      <c r="M35" s="49"/>
      <c r="N35" s="49"/>
    </row>
    <row r="36" spans="1:14" s="95" customFormat="1" x14ac:dyDescent="0.25">
      <c r="A36" s="51" t="s">
        <v>2946</v>
      </c>
      <c r="B36" s="134" t="s">
        <v>2930</v>
      </c>
      <c r="C36" s="177" t="s">
        <v>80</v>
      </c>
      <c r="D36" s="178" t="s">
        <v>80</v>
      </c>
      <c r="E36"/>
      <c r="F36" s="139" t="str">
        <f>IF(OR('B2. HTT Public Sector Assets'!$C$37=0,C36="[For completion]"),"",C36/'B2. HTT Public Sector Assets'!$C$37)</f>
        <v/>
      </c>
      <c r="G36" s="139" t="str">
        <f>IF(OR('B2. HTT Public Sector Assets'!$C$10=0,D36="[For completion]"),"",D36/'B2. HTT Public Sector Assets'!$C$10)</f>
        <v/>
      </c>
      <c r="H36"/>
      <c r="I36" s="51"/>
      <c r="J36" s="51"/>
      <c r="K36" s="51"/>
      <c r="L36" s="49"/>
      <c r="M36" s="49"/>
      <c r="N36" s="49"/>
    </row>
    <row r="37" spans="1:14" s="95" customFormat="1" x14ac:dyDescent="0.25">
      <c r="A37" s="51" t="s">
        <v>2947</v>
      </c>
      <c r="B37" s="134" t="s">
        <v>2931</v>
      </c>
      <c r="C37" s="177" t="s">
        <v>80</v>
      </c>
      <c r="D37" s="178" t="s">
        <v>80</v>
      </c>
      <c r="E37"/>
      <c r="F37" s="139" t="str">
        <f>IF(OR('B2. HTT Public Sector Assets'!$C$37=0,C37="[For completion]"),"",C37/'B2. HTT Public Sector Assets'!$C$37)</f>
        <v/>
      </c>
      <c r="G37" s="139" t="str">
        <f>IF(OR('B2. HTT Public Sector Assets'!$C$10=0,D37="[For completion]"),"",D37/'B2. HTT Public Sector Assets'!$C$10)</f>
        <v/>
      </c>
      <c r="H37"/>
      <c r="I37" s="51"/>
      <c r="J37" s="51"/>
      <c r="K37" s="51"/>
      <c r="L37" s="49"/>
      <c r="M37" s="49"/>
      <c r="N37" s="49"/>
    </row>
    <row r="38" spans="1:14" s="95" customFormat="1" x14ac:dyDescent="0.25">
      <c r="A38" s="51" t="s">
        <v>2948</v>
      </c>
      <c r="B38" s="134" t="s">
        <v>2932</v>
      </c>
      <c r="C38" s="177" t="s">
        <v>80</v>
      </c>
      <c r="D38" s="178" t="s">
        <v>80</v>
      </c>
      <c r="E38"/>
      <c r="F38" s="139" t="str">
        <f>IF(OR('B2. HTT Public Sector Assets'!$C$37=0,C38="[For completion]"),"",C38/'B2. HTT Public Sector Assets'!$C$37)</f>
        <v/>
      </c>
      <c r="G38" s="139" t="str">
        <f>IF(OR('B2. HTT Public Sector Assets'!$C$10=0,D38="[For completion]"),"",D38/'B2. HTT Public Sector Assets'!$C$10)</f>
        <v/>
      </c>
      <c r="H38"/>
      <c r="I38" s="51"/>
      <c r="J38" s="51"/>
      <c r="K38" s="51"/>
      <c r="L38" s="49"/>
      <c r="M38" s="49"/>
      <c r="N38" s="49"/>
    </row>
    <row r="39" spans="1:14" s="95" customFormat="1" ht="30" x14ac:dyDescent="0.25">
      <c r="A39" s="51" t="s">
        <v>2949</v>
      </c>
      <c r="B39" s="134" t="s">
        <v>2933</v>
      </c>
      <c r="C39" s="177" t="s">
        <v>80</v>
      </c>
      <c r="D39" s="178" t="s">
        <v>80</v>
      </c>
      <c r="E39"/>
      <c r="F39" s="139" t="str">
        <f>IF(OR('B2. HTT Public Sector Assets'!$C$37=0,C39="[For completion]"),"",C39/'B2. HTT Public Sector Assets'!$C$37)</f>
        <v/>
      </c>
      <c r="G39" s="139" t="str">
        <f>IF(OR('B2. HTT Public Sector Assets'!$C$10=0,D39="[For completion]"),"",D39/'B2. HTT Public Sector Assets'!$C$10)</f>
        <v/>
      </c>
      <c r="H39"/>
      <c r="I39" s="51"/>
      <c r="J39" s="51"/>
      <c r="K39" s="51"/>
      <c r="L39" s="49"/>
      <c r="M39" s="49"/>
      <c r="N39" s="49"/>
    </row>
    <row r="40" spans="1:14" s="95" customFormat="1" x14ac:dyDescent="0.25">
      <c r="A40" s="51" t="s">
        <v>2950</v>
      </c>
      <c r="B40" s="134" t="s">
        <v>2934</v>
      </c>
      <c r="C40" s="177" t="s">
        <v>80</v>
      </c>
      <c r="D40" s="178" t="s">
        <v>80</v>
      </c>
      <c r="E40"/>
      <c r="F40" s="139" t="str">
        <f>IF(OR('B2. HTT Public Sector Assets'!$C$37=0,C40="[For completion]"),"",C40/'B2. HTT Public Sector Assets'!$C$37)</f>
        <v/>
      </c>
      <c r="G40" s="139" t="str">
        <f>IF(OR('B2. HTT Public Sector Assets'!$C$10=0,D40="[For completion]"),"",D40/'B2. HTT Public Sector Assets'!$C$10)</f>
        <v/>
      </c>
      <c r="H40"/>
      <c r="I40" s="51"/>
      <c r="J40" s="51"/>
      <c r="K40" s="51"/>
      <c r="L40" s="49"/>
      <c r="M40" s="49"/>
      <c r="N40" s="49"/>
    </row>
    <row r="41" spans="1:14" s="95" customFormat="1" x14ac:dyDescent="0.25">
      <c r="A41" s="51" t="s">
        <v>2951</v>
      </c>
      <c r="B41" s="134" t="s">
        <v>2935</v>
      </c>
      <c r="C41" s="177" t="s">
        <v>80</v>
      </c>
      <c r="D41" s="178" t="s">
        <v>80</v>
      </c>
      <c r="E41"/>
      <c r="F41" s="139" t="str">
        <f>IF(OR('B2. HTT Public Sector Assets'!$C$37=0,C41="[For completion]"),"",C41/'B2. HTT Public Sector Assets'!$C$37)</f>
        <v/>
      </c>
      <c r="G41" s="139" t="str">
        <f>IF(OR('B2. HTT Public Sector Assets'!$C$10=0,D41="[For completion]"),"",D41/'B2. HTT Public Sector Assets'!$C$10)</f>
        <v/>
      </c>
      <c r="H41"/>
      <c r="I41" s="51"/>
      <c r="J41" s="51"/>
      <c r="K41" s="51"/>
      <c r="L41" s="49"/>
      <c r="M41" s="49"/>
      <c r="N41" s="49"/>
    </row>
    <row r="42" spans="1:14" s="95" customFormat="1" x14ac:dyDescent="0.25">
      <c r="A42" s="51" t="s">
        <v>2952</v>
      </c>
      <c r="B42" s="134" t="s">
        <v>2936</v>
      </c>
      <c r="C42" s="177" t="s">
        <v>80</v>
      </c>
      <c r="D42" s="178" t="s">
        <v>80</v>
      </c>
      <c r="E42"/>
      <c r="F42" s="139" t="str">
        <f>IF(OR('B2. HTT Public Sector Assets'!$C$37=0,C42="[For completion]"),"",C42/'B2. HTT Public Sector Assets'!$C$37)</f>
        <v/>
      </c>
      <c r="G42" s="139" t="str">
        <f>IF(OR('B2. HTT Public Sector Assets'!$C$10=0,D42="[For completion]"),"",D42/'B2. HTT Public Sector Assets'!$C$10)</f>
        <v/>
      </c>
      <c r="H42"/>
      <c r="I42" s="51"/>
      <c r="J42" s="51"/>
      <c r="K42" s="51"/>
      <c r="L42" s="49"/>
      <c r="M42" s="49"/>
      <c r="N42" s="49"/>
    </row>
    <row r="43" spans="1:14" s="95" customFormat="1" x14ac:dyDescent="0.25">
      <c r="A43" s="51" t="s">
        <v>2953</v>
      </c>
      <c r="B43" s="179" t="s">
        <v>2937</v>
      </c>
      <c r="C43" s="177" t="s">
        <v>80</v>
      </c>
      <c r="D43" s="178" t="s">
        <v>80</v>
      </c>
      <c r="E43"/>
      <c r="F43" s="139" t="str">
        <f>IF(OR('B2. HTT Public Sector Assets'!$C$37=0,C43="[For completion]"),"",C43/'B2. HTT Public Sector Assets'!$C$37)</f>
        <v/>
      </c>
      <c r="G43" s="139" t="str">
        <f>IF(OR('B2. HTT Public Sector Assets'!$C$10=0,D43="[For completion]"),"",D43/'B2. HTT Public Sector Assets'!$C$10)</f>
        <v/>
      </c>
      <c r="H43"/>
      <c r="I43" s="51"/>
      <c r="J43" s="51"/>
      <c r="K43" s="51"/>
      <c r="L43" s="49"/>
      <c r="M43" s="49"/>
      <c r="N43" s="49"/>
    </row>
    <row r="44" spans="1:14" s="95" customFormat="1" x14ac:dyDescent="0.25">
      <c r="A44" s="51" t="s">
        <v>2954</v>
      </c>
      <c r="B44" s="179" t="s">
        <v>2938</v>
      </c>
      <c r="C44" s="177" t="s">
        <v>80</v>
      </c>
      <c r="D44" s="178" t="s">
        <v>80</v>
      </c>
      <c r="E44"/>
      <c r="F44" s="139" t="str">
        <f>IF(OR('B2. HTT Public Sector Assets'!$C$37=0,C44="[For completion]"),"",C44/'B2. HTT Public Sector Assets'!$C$37)</f>
        <v/>
      </c>
      <c r="G44" s="139" t="str">
        <f>IF(OR('B2. HTT Public Sector Assets'!$C$10=0,D44="[For completion]"),"",D44/'B2. HTT Public Sector Assets'!$C$10)</f>
        <v/>
      </c>
      <c r="H44"/>
      <c r="I44" s="51"/>
      <c r="J44" s="51"/>
      <c r="K44" s="51"/>
      <c r="L44" s="49"/>
      <c r="M44" s="49"/>
      <c r="N44" s="49"/>
    </row>
    <row r="45" spans="1:14" s="95" customFormat="1" x14ac:dyDescent="0.25">
      <c r="A45" s="51" t="s">
        <v>2955</v>
      </c>
      <c r="B45" s="179" t="s">
        <v>2939</v>
      </c>
      <c r="C45" s="177" t="s">
        <v>80</v>
      </c>
      <c r="D45" s="178" t="s">
        <v>80</v>
      </c>
      <c r="E45"/>
      <c r="F45" s="139" t="str">
        <f>IF(OR('B2. HTT Public Sector Assets'!$C$37=0,C45="[For completion]"),"",C45/'B2. HTT Public Sector Assets'!$C$37)</f>
        <v/>
      </c>
      <c r="G45" s="139" t="str">
        <f>IF(OR('B2. HTT Public Sector Assets'!$C$10=0,D45="[For completion]"),"",D45/'B2. HTT Public Sector Assets'!$C$10)</f>
        <v/>
      </c>
      <c r="H45"/>
      <c r="I45" s="51"/>
      <c r="J45" s="51"/>
      <c r="K45" s="51"/>
      <c r="L45" s="49"/>
      <c r="M45" s="49"/>
      <c r="N45" s="49"/>
    </row>
    <row r="46" spans="1:14" s="95" customFormat="1" x14ac:dyDescent="0.25">
      <c r="A46" s="51" t="s">
        <v>2956</v>
      </c>
      <c r="B46" s="68" t="s">
        <v>2744</v>
      </c>
      <c r="C46" s="134">
        <f>SUM(C31,C36,C40)</f>
        <v>0</v>
      </c>
      <c r="D46" s="76">
        <f>SUM(D31,D36,D40)</f>
        <v>0</v>
      </c>
      <c r="E46"/>
      <c r="F46" s="139">
        <f>SUM(F31:F40)</f>
        <v>0</v>
      </c>
      <c r="G46" s="139">
        <f>SUM(G31:G40)</f>
        <v>0</v>
      </c>
      <c r="H46"/>
      <c r="I46" s="51"/>
      <c r="J46" s="51"/>
      <c r="K46" s="51"/>
      <c r="L46" s="49"/>
      <c r="M46" s="49"/>
      <c r="N46" s="49"/>
    </row>
    <row r="47" spans="1:14" s="95" customFormat="1" x14ac:dyDescent="0.25">
      <c r="A47" s="179"/>
      <c r="B47" s="179"/>
      <c r="C47" s="179"/>
      <c r="D47" s="179"/>
      <c r="E47"/>
      <c r="F47" s="68"/>
      <c r="G47" s="68"/>
      <c r="H47"/>
      <c r="I47" s="51"/>
      <c r="J47" s="51"/>
      <c r="K47" s="51"/>
      <c r="L47" s="49"/>
      <c r="M47" s="49"/>
      <c r="N47" s="49"/>
    </row>
    <row r="48" spans="1:14" ht="18.75" x14ac:dyDescent="0.25">
      <c r="A48" s="62"/>
      <c r="B48" s="62" t="s">
        <v>2957</v>
      </c>
      <c r="C48" s="63"/>
      <c r="D48" s="63"/>
      <c r="E48" s="63"/>
      <c r="F48" s="63"/>
      <c r="G48" s="64"/>
      <c r="H48"/>
      <c r="I48" s="68"/>
      <c r="J48" s="57"/>
      <c r="K48" s="57"/>
      <c r="L48" s="57"/>
      <c r="M48" s="57"/>
    </row>
    <row r="49" spans="1:14" ht="15" customHeight="1" x14ac:dyDescent="0.25">
      <c r="A49" s="70"/>
      <c r="B49" s="71" t="s">
        <v>776</v>
      </c>
      <c r="C49" s="70"/>
      <c r="D49" s="70"/>
      <c r="E49" s="70"/>
      <c r="F49" s="73"/>
      <c r="G49" s="73"/>
      <c r="H49"/>
      <c r="I49" s="68"/>
      <c r="J49" s="65"/>
      <c r="K49" s="65"/>
      <c r="L49" s="65"/>
      <c r="M49" s="83"/>
      <c r="N49" s="83"/>
    </row>
    <row r="50" spans="1:14" x14ac:dyDescent="0.25">
      <c r="A50" s="51" t="s">
        <v>2756</v>
      </c>
      <c r="B50" s="51" t="s">
        <v>778</v>
      </c>
      <c r="C50" s="133" t="s">
        <v>80</v>
      </c>
      <c r="E50" s="68"/>
      <c r="F50" s="68"/>
      <c r="H50"/>
      <c r="I50" s="68"/>
      <c r="L50" s="68"/>
      <c r="M50" s="68"/>
    </row>
    <row r="51" spans="1:14" outlineLevel="1" x14ac:dyDescent="0.25">
      <c r="A51" s="51" t="s">
        <v>2757</v>
      </c>
      <c r="B51" s="80" t="s">
        <v>473</v>
      </c>
      <c r="C51" s="133"/>
      <c r="E51" s="68"/>
      <c r="F51" s="68"/>
      <c r="H51"/>
      <c r="I51" s="68"/>
      <c r="L51" s="68"/>
      <c r="M51" s="68"/>
    </row>
    <row r="52" spans="1:14" outlineLevel="1" x14ac:dyDescent="0.25">
      <c r="A52" s="51" t="s">
        <v>2758</v>
      </c>
      <c r="B52" s="80" t="s">
        <v>475</v>
      </c>
      <c r="C52" s="133"/>
      <c r="E52" s="68"/>
      <c r="F52" s="68"/>
      <c r="H52"/>
      <c r="I52" s="68"/>
      <c r="L52" s="68"/>
      <c r="M52" s="68"/>
    </row>
    <row r="53" spans="1:14" outlineLevel="1" x14ac:dyDescent="0.25">
      <c r="A53" s="51" t="s">
        <v>2759</v>
      </c>
      <c r="E53" s="68"/>
      <c r="F53" s="68"/>
      <c r="H53"/>
      <c r="I53" s="68"/>
      <c r="L53" s="68"/>
      <c r="M53" s="68"/>
    </row>
    <row r="54" spans="1:14" outlineLevel="1" x14ac:dyDescent="0.25">
      <c r="A54" s="51" t="s">
        <v>2760</v>
      </c>
      <c r="E54" s="68"/>
      <c r="F54" s="68"/>
      <c r="H54"/>
      <c r="I54" s="68"/>
      <c r="L54" s="68"/>
      <c r="M54" s="68"/>
    </row>
    <row r="55" spans="1:14" outlineLevel="1" x14ac:dyDescent="0.25">
      <c r="A55" s="51" t="s">
        <v>2761</v>
      </c>
      <c r="E55" s="68"/>
      <c r="F55" s="68"/>
      <c r="H55"/>
      <c r="I55" s="68"/>
      <c r="L55" s="68"/>
      <c r="M55" s="68"/>
    </row>
    <row r="56" spans="1:14" outlineLevel="1" x14ac:dyDescent="0.25">
      <c r="A56" s="51" t="s">
        <v>2762</v>
      </c>
      <c r="E56" s="68"/>
      <c r="F56" s="68"/>
      <c r="H56"/>
      <c r="I56" s="68"/>
      <c r="L56" s="68"/>
      <c r="M56" s="68"/>
    </row>
    <row r="57" spans="1:14" outlineLevel="1" x14ac:dyDescent="0.25">
      <c r="A57" s="51" t="s">
        <v>2763</v>
      </c>
      <c r="E57" s="68"/>
      <c r="F57" s="68"/>
      <c r="H57"/>
      <c r="I57" s="68"/>
      <c r="L57" s="68"/>
      <c r="M57" s="68"/>
    </row>
    <row r="58" spans="1:14" x14ac:dyDescent="0.25">
      <c r="A58" s="70"/>
      <c r="B58" s="70" t="s">
        <v>786</v>
      </c>
      <c r="C58" s="70" t="s">
        <v>645</v>
      </c>
      <c r="D58" s="70" t="s">
        <v>787</v>
      </c>
      <c r="E58" s="70"/>
      <c r="F58" s="70" t="s">
        <v>788</v>
      </c>
      <c r="G58" s="70" t="s">
        <v>789</v>
      </c>
      <c r="H58"/>
      <c r="I58" s="94"/>
      <c r="J58" s="65"/>
      <c r="K58" s="65"/>
      <c r="L58" s="57"/>
      <c r="M58" s="65"/>
      <c r="N58" s="65"/>
    </row>
    <row r="59" spans="1:14" x14ac:dyDescent="0.25">
      <c r="A59" s="51" t="s">
        <v>2764</v>
      </c>
      <c r="B59" s="51" t="s">
        <v>791</v>
      </c>
      <c r="C59" s="132" t="s">
        <v>80</v>
      </c>
      <c r="D59" s="65"/>
      <c r="E59" s="65"/>
      <c r="F59" s="83"/>
      <c r="G59" s="83"/>
      <c r="H59"/>
      <c r="I59" s="68"/>
      <c r="L59" s="65"/>
      <c r="M59" s="83"/>
      <c r="N59" s="83"/>
    </row>
    <row r="60" spans="1:14" x14ac:dyDescent="0.25">
      <c r="A60" s="65"/>
      <c r="B60" s="94"/>
      <c r="C60" s="65"/>
      <c r="D60" s="65"/>
      <c r="E60" s="65"/>
      <c r="F60" s="83"/>
      <c r="G60" s="83"/>
      <c r="H60"/>
      <c r="I60" s="94"/>
      <c r="J60" s="65"/>
      <c r="K60" s="65"/>
      <c r="L60" s="65"/>
      <c r="M60" s="83"/>
      <c r="N60" s="83"/>
    </row>
    <row r="61" spans="1:14" x14ac:dyDescent="0.25">
      <c r="B61" s="51" t="s">
        <v>650</v>
      </c>
      <c r="C61" s="65"/>
      <c r="D61" s="65"/>
      <c r="E61" s="65"/>
      <c r="F61" s="83"/>
      <c r="G61" s="83"/>
      <c r="H61"/>
      <c r="I61" s="68"/>
      <c r="J61" s="65"/>
      <c r="K61" s="65"/>
      <c r="L61" s="65"/>
      <c r="M61" s="83"/>
      <c r="N61" s="83"/>
    </row>
    <row r="62" spans="1:14" x14ac:dyDescent="0.25">
      <c r="A62" s="51" t="s">
        <v>2765</v>
      </c>
      <c r="B62" s="68" t="s">
        <v>572</v>
      </c>
      <c r="C62" s="132" t="s">
        <v>80</v>
      </c>
      <c r="D62" s="133" t="s">
        <v>80</v>
      </c>
      <c r="E62" s="68"/>
      <c r="F62" s="139" t="str">
        <f>IF($C$77=0,"",IF(C62="[for completion]","",C62/$C$77))</f>
        <v/>
      </c>
      <c r="G62" s="139" t="str">
        <f>IF($D$77=0,"",IF(D62="[for completion]","",D62/$D$77))</f>
        <v/>
      </c>
      <c r="H62"/>
      <c r="I62" s="68"/>
      <c r="L62" s="68"/>
      <c r="M62" s="77"/>
      <c r="N62" s="77"/>
    </row>
    <row r="63" spans="1:14" x14ac:dyDescent="0.25">
      <c r="A63" s="51" t="s">
        <v>2766</v>
      </c>
      <c r="B63" s="68" t="s">
        <v>572</v>
      </c>
      <c r="C63" s="132" t="s">
        <v>80</v>
      </c>
      <c r="D63" s="133" t="s">
        <v>80</v>
      </c>
      <c r="E63" s="68"/>
      <c r="F63" s="139" t="str">
        <f t="shared" ref="F63:F76" si="0">IF($C$77=0,"",IF(C63="[for completion]","",C63/$C$77))</f>
        <v/>
      </c>
      <c r="G63" s="139" t="str">
        <f t="shared" ref="G63:G76" si="1">IF($D$77=0,"",IF(D63="[for completion]","",D63/$D$77))</f>
        <v/>
      </c>
      <c r="H63"/>
      <c r="I63" s="68"/>
      <c r="L63" s="68"/>
      <c r="M63" s="77"/>
      <c r="N63" s="77"/>
    </row>
    <row r="64" spans="1:14" x14ac:dyDescent="0.25">
      <c r="A64" s="51" t="s">
        <v>2767</v>
      </c>
      <c r="B64" s="68" t="s">
        <v>572</v>
      </c>
      <c r="C64" s="132" t="s">
        <v>80</v>
      </c>
      <c r="D64" s="133" t="s">
        <v>80</v>
      </c>
      <c r="F64" s="139" t="str">
        <f t="shared" si="0"/>
        <v/>
      </c>
      <c r="G64" s="139" t="str">
        <f t="shared" si="1"/>
        <v/>
      </c>
      <c r="H64"/>
      <c r="I64" s="68"/>
      <c r="M64" s="77"/>
      <c r="N64" s="77"/>
    </row>
    <row r="65" spans="1:14" x14ac:dyDescent="0.25">
      <c r="A65" s="51" t="s">
        <v>2768</v>
      </c>
      <c r="B65" s="68" t="s">
        <v>572</v>
      </c>
      <c r="C65" s="132" t="s">
        <v>80</v>
      </c>
      <c r="D65" s="133" t="s">
        <v>80</v>
      </c>
      <c r="E65" s="87"/>
      <c r="F65" s="139" t="str">
        <f t="shared" si="0"/>
        <v/>
      </c>
      <c r="G65" s="139" t="str">
        <f t="shared" si="1"/>
        <v/>
      </c>
      <c r="H65"/>
      <c r="I65" s="68"/>
      <c r="L65" s="87"/>
      <c r="M65" s="77"/>
      <c r="N65" s="77"/>
    </row>
    <row r="66" spans="1:14" x14ac:dyDescent="0.25">
      <c r="A66" s="51" t="s">
        <v>2769</v>
      </c>
      <c r="B66" s="68" t="s">
        <v>572</v>
      </c>
      <c r="C66" s="132" t="s">
        <v>80</v>
      </c>
      <c r="D66" s="133" t="s">
        <v>80</v>
      </c>
      <c r="E66" s="87"/>
      <c r="F66" s="139" t="str">
        <f t="shared" si="0"/>
        <v/>
      </c>
      <c r="G66" s="139" t="str">
        <f t="shared" si="1"/>
        <v/>
      </c>
      <c r="H66"/>
      <c r="I66" s="68"/>
      <c r="L66" s="87"/>
      <c r="M66" s="77"/>
      <c r="N66" s="77"/>
    </row>
    <row r="67" spans="1:14" x14ac:dyDescent="0.25">
      <c r="A67" s="51" t="s">
        <v>2770</v>
      </c>
      <c r="B67" s="68" t="s">
        <v>572</v>
      </c>
      <c r="C67" s="132" t="s">
        <v>80</v>
      </c>
      <c r="D67" s="133" t="s">
        <v>80</v>
      </c>
      <c r="E67" s="87"/>
      <c r="F67" s="139" t="str">
        <f t="shared" si="0"/>
        <v/>
      </c>
      <c r="G67" s="139" t="str">
        <f t="shared" si="1"/>
        <v/>
      </c>
      <c r="H67"/>
      <c r="I67" s="68"/>
      <c r="L67" s="87"/>
      <c r="M67" s="77"/>
      <c r="N67" s="77"/>
    </row>
    <row r="68" spans="1:14" x14ac:dyDescent="0.25">
      <c r="A68" s="51" t="s">
        <v>2771</v>
      </c>
      <c r="B68" s="68" t="s">
        <v>572</v>
      </c>
      <c r="C68" s="132" t="s">
        <v>80</v>
      </c>
      <c r="D68" s="133" t="s">
        <v>80</v>
      </c>
      <c r="E68" s="87"/>
      <c r="F68" s="139" t="str">
        <f t="shared" si="0"/>
        <v/>
      </c>
      <c r="G68" s="139" t="str">
        <f t="shared" si="1"/>
        <v/>
      </c>
      <c r="H68"/>
      <c r="I68" s="68"/>
      <c r="L68" s="87"/>
      <c r="M68" s="77"/>
      <c r="N68" s="77"/>
    </row>
    <row r="69" spans="1:14" x14ac:dyDescent="0.25">
      <c r="A69" s="51" t="s">
        <v>2772</v>
      </c>
      <c r="B69" s="68" t="s">
        <v>572</v>
      </c>
      <c r="C69" s="132" t="s">
        <v>80</v>
      </c>
      <c r="D69" s="133" t="s">
        <v>80</v>
      </c>
      <c r="E69" s="87"/>
      <c r="F69" s="139" t="str">
        <f t="shared" si="0"/>
        <v/>
      </c>
      <c r="G69" s="139" t="str">
        <f t="shared" si="1"/>
        <v/>
      </c>
      <c r="H69"/>
      <c r="I69" s="68"/>
      <c r="L69" s="87"/>
      <c r="M69" s="77"/>
      <c r="N69" s="77"/>
    </row>
    <row r="70" spans="1:14" x14ac:dyDescent="0.25">
      <c r="A70" s="51" t="s">
        <v>2773</v>
      </c>
      <c r="B70" s="68" t="s">
        <v>572</v>
      </c>
      <c r="C70" s="132" t="s">
        <v>80</v>
      </c>
      <c r="D70" s="133" t="s">
        <v>80</v>
      </c>
      <c r="E70" s="87"/>
      <c r="F70" s="139" t="str">
        <f t="shared" si="0"/>
        <v/>
      </c>
      <c r="G70" s="139" t="str">
        <f t="shared" si="1"/>
        <v/>
      </c>
      <c r="H70"/>
      <c r="I70" s="68"/>
      <c r="L70" s="87"/>
      <c r="M70" s="77"/>
      <c r="N70" s="77"/>
    </row>
    <row r="71" spans="1:14" x14ac:dyDescent="0.25">
      <c r="A71" s="51" t="s">
        <v>2774</v>
      </c>
      <c r="B71" s="68" t="s">
        <v>572</v>
      </c>
      <c r="C71" s="132" t="s">
        <v>80</v>
      </c>
      <c r="D71" s="133" t="s">
        <v>80</v>
      </c>
      <c r="E71" s="87"/>
      <c r="F71" s="139" t="str">
        <f t="shared" si="0"/>
        <v/>
      </c>
      <c r="G71" s="139" t="str">
        <f t="shared" si="1"/>
        <v/>
      </c>
      <c r="H71"/>
      <c r="I71" s="68"/>
      <c r="L71" s="87"/>
      <c r="M71" s="77"/>
      <c r="N71" s="77"/>
    </row>
    <row r="72" spans="1:14" x14ac:dyDescent="0.25">
      <c r="A72" s="51" t="s">
        <v>2775</v>
      </c>
      <c r="B72" s="68" t="s">
        <v>572</v>
      </c>
      <c r="C72" s="132" t="s">
        <v>80</v>
      </c>
      <c r="D72" s="133" t="s">
        <v>80</v>
      </c>
      <c r="E72" s="87"/>
      <c r="F72" s="139" t="str">
        <f t="shared" si="0"/>
        <v/>
      </c>
      <c r="G72" s="139" t="str">
        <f t="shared" si="1"/>
        <v/>
      </c>
      <c r="H72"/>
      <c r="I72" s="68"/>
      <c r="L72" s="87"/>
      <c r="M72" s="77"/>
      <c r="N72" s="77"/>
    </row>
    <row r="73" spans="1:14" x14ac:dyDescent="0.25">
      <c r="A73" s="51" t="s">
        <v>2776</v>
      </c>
      <c r="B73" s="68" t="s">
        <v>572</v>
      </c>
      <c r="C73" s="132" t="s">
        <v>80</v>
      </c>
      <c r="D73" s="133" t="s">
        <v>80</v>
      </c>
      <c r="E73" s="87"/>
      <c r="F73" s="139" t="str">
        <f t="shared" si="0"/>
        <v/>
      </c>
      <c r="G73" s="139" t="str">
        <f t="shared" si="1"/>
        <v/>
      </c>
      <c r="H73"/>
      <c r="I73" s="68"/>
      <c r="L73" s="87"/>
      <c r="M73" s="77"/>
      <c r="N73" s="77"/>
    </row>
    <row r="74" spans="1:14" x14ac:dyDescent="0.25">
      <c r="A74" s="51" t="s">
        <v>2777</v>
      </c>
      <c r="B74" s="68" t="s">
        <v>572</v>
      </c>
      <c r="C74" s="132" t="s">
        <v>80</v>
      </c>
      <c r="D74" s="133" t="s">
        <v>80</v>
      </c>
      <c r="E74" s="87"/>
      <c r="F74" s="139" t="str">
        <f t="shared" si="0"/>
        <v/>
      </c>
      <c r="G74" s="139" t="str">
        <f t="shared" si="1"/>
        <v/>
      </c>
      <c r="H74"/>
      <c r="I74" s="68"/>
      <c r="L74" s="87"/>
      <c r="M74" s="77"/>
      <c r="N74" s="77"/>
    </row>
    <row r="75" spans="1:14" x14ac:dyDescent="0.25">
      <c r="A75" s="51" t="s">
        <v>2778</v>
      </c>
      <c r="B75" s="68" t="s">
        <v>572</v>
      </c>
      <c r="C75" s="132" t="s">
        <v>80</v>
      </c>
      <c r="D75" s="133" t="s">
        <v>80</v>
      </c>
      <c r="E75" s="87"/>
      <c r="F75" s="139" t="str">
        <f t="shared" si="0"/>
        <v/>
      </c>
      <c r="G75" s="139" t="str">
        <f t="shared" si="1"/>
        <v/>
      </c>
      <c r="H75"/>
      <c r="I75" s="68"/>
      <c r="L75" s="87"/>
      <c r="M75" s="77"/>
      <c r="N75" s="77"/>
    </row>
    <row r="76" spans="1:14" x14ac:dyDescent="0.25">
      <c r="A76" s="51" t="s">
        <v>2779</v>
      </c>
      <c r="B76" s="68" t="s">
        <v>572</v>
      </c>
      <c r="C76" s="132" t="s">
        <v>80</v>
      </c>
      <c r="D76" s="133" t="s">
        <v>80</v>
      </c>
      <c r="E76" s="87"/>
      <c r="F76" s="139" t="str">
        <f t="shared" si="0"/>
        <v/>
      </c>
      <c r="G76" s="139" t="str">
        <f t="shared" si="1"/>
        <v/>
      </c>
      <c r="H76"/>
      <c r="I76" s="68"/>
      <c r="L76" s="87"/>
      <c r="M76" s="77"/>
      <c r="N76" s="77"/>
    </row>
    <row r="77" spans="1:14" x14ac:dyDescent="0.25">
      <c r="A77" s="51" t="s">
        <v>2780</v>
      </c>
      <c r="B77" s="78" t="s">
        <v>138</v>
      </c>
      <c r="C77" s="134">
        <f>SUM(C62:C76)</f>
        <v>0</v>
      </c>
      <c r="D77" s="76">
        <f>SUM(D62:D76)</f>
        <v>0</v>
      </c>
      <c r="E77" s="87"/>
      <c r="F77" s="140">
        <f>SUM(F62:F76)</f>
        <v>0</v>
      </c>
      <c r="G77" s="140">
        <f>SUM(G62:G76)</f>
        <v>0</v>
      </c>
      <c r="H77"/>
      <c r="I77" s="78"/>
      <c r="J77" s="68"/>
      <c r="K77" s="68"/>
      <c r="L77" s="87"/>
      <c r="M77" s="79"/>
      <c r="N77" s="79"/>
    </row>
    <row r="78" spans="1:14" x14ac:dyDescent="0.25">
      <c r="A78" s="70"/>
      <c r="B78" s="71" t="s">
        <v>808</v>
      </c>
      <c r="C78" s="70" t="s">
        <v>107</v>
      </c>
      <c r="D78" s="70"/>
      <c r="E78" s="72"/>
      <c r="F78" s="70" t="s">
        <v>788</v>
      </c>
      <c r="G78" s="70"/>
      <c r="H78"/>
      <c r="I78" s="94"/>
      <c r="J78" s="65"/>
      <c r="K78" s="65"/>
      <c r="L78" s="57"/>
      <c r="M78" s="65"/>
      <c r="N78" s="65"/>
    </row>
    <row r="79" spans="1:14" x14ac:dyDescent="0.25">
      <c r="A79" s="51" t="s">
        <v>2781</v>
      </c>
      <c r="B79" s="68" t="s">
        <v>810</v>
      </c>
      <c r="C79" s="132" t="s">
        <v>80</v>
      </c>
      <c r="E79" s="96"/>
      <c r="F79" s="139" t="str">
        <f>IF($C$82=0,"",IF(C79="[for completion]","",C79/$C$82))</f>
        <v/>
      </c>
      <c r="G79" s="76"/>
      <c r="H79"/>
      <c r="I79" s="68"/>
      <c r="L79" s="96"/>
      <c r="M79" s="77"/>
      <c r="N79" s="76"/>
    </row>
    <row r="80" spans="1:14" x14ac:dyDescent="0.25">
      <c r="A80" s="51" t="s">
        <v>2782</v>
      </c>
      <c r="B80" s="68" t="s">
        <v>812</v>
      </c>
      <c r="C80" s="132" t="s">
        <v>80</v>
      </c>
      <c r="E80" s="96"/>
      <c r="F80" s="139" t="str">
        <f>IF($C$82=0,"",IF(C80="[for completion]","",C80/$C$82))</f>
        <v/>
      </c>
      <c r="G80" s="76"/>
      <c r="H80"/>
      <c r="I80" s="68"/>
      <c r="L80" s="96"/>
      <c r="M80" s="77"/>
      <c r="N80" s="76"/>
    </row>
    <row r="81" spans="1:14" x14ac:dyDescent="0.25">
      <c r="A81" s="51" t="s">
        <v>2783</v>
      </c>
      <c r="B81" s="68" t="s">
        <v>136</v>
      </c>
      <c r="C81" s="132" t="s">
        <v>80</v>
      </c>
      <c r="E81" s="87"/>
      <c r="F81" s="139" t="str">
        <f>IF($C$82=0,"",IF(C81="[for completion]","",C81/$C$82))</f>
        <v/>
      </c>
      <c r="G81" s="76"/>
      <c r="H81"/>
      <c r="I81" s="68"/>
      <c r="L81" s="87"/>
      <c r="M81" s="77"/>
      <c r="N81" s="76"/>
    </row>
    <row r="82" spans="1:14" x14ac:dyDescent="0.25">
      <c r="A82" s="51" t="s">
        <v>2784</v>
      </c>
      <c r="B82" s="78" t="s">
        <v>138</v>
      </c>
      <c r="C82" s="134">
        <f>SUM(C79:C81)</f>
        <v>0</v>
      </c>
      <c r="D82" s="68"/>
      <c r="E82" s="87"/>
      <c r="F82" s="140">
        <f>SUM(F79:F81)</f>
        <v>0</v>
      </c>
      <c r="G82" s="76"/>
      <c r="H82"/>
      <c r="I82" s="68"/>
      <c r="L82" s="87"/>
      <c r="M82" s="77"/>
      <c r="N82" s="76"/>
    </row>
    <row r="83" spans="1:14" outlineLevel="1" x14ac:dyDescent="0.25">
      <c r="A83" s="51" t="s">
        <v>2785</v>
      </c>
      <c r="B83" s="78"/>
      <c r="C83" s="68"/>
      <c r="D83" s="68"/>
      <c r="E83" s="87"/>
      <c r="F83" s="79"/>
      <c r="G83" s="76"/>
      <c r="H83"/>
      <c r="I83" s="68"/>
      <c r="L83" s="87"/>
      <c r="M83" s="77"/>
      <c r="N83" s="76"/>
    </row>
    <row r="84" spans="1:14" outlineLevel="1" x14ac:dyDescent="0.25">
      <c r="A84" s="51" t="s">
        <v>2786</v>
      </c>
      <c r="B84" s="78"/>
      <c r="C84" s="68"/>
      <c r="D84" s="68"/>
      <c r="E84" s="87"/>
      <c r="F84" s="79"/>
      <c r="G84" s="76"/>
      <c r="H84"/>
      <c r="I84" s="68"/>
      <c r="L84" s="87"/>
      <c r="M84" s="77"/>
      <c r="N84" s="76"/>
    </row>
    <row r="85" spans="1:14" outlineLevel="1" x14ac:dyDescent="0.25">
      <c r="A85" s="51" t="s">
        <v>2787</v>
      </c>
      <c r="B85" s="68"/>
      <c r="E85" s="87"/>
      <c r="F85" s="77"/>
      <c r="G85" s="76"/>
      <c r="H85"/>
      <c r="I85" s="68"/>
      <c r="L85" s="87"/>
      <c r="M85" s="77"/>
      <c r="N85" s="76"/>
    </row>
    <row r="86" spans="1:14" outlineLevel="1" x14ac:dyDescent="0.25">
      <c r="A86" s="51" t="s">
        <v>2788</v>
      </c>
      <c r="B86" s="68"/>
      <c r="E86" s="87"/>
      <c r="F86" s="77"/>
      <c r="G86" s="76"/>
      <c r="H86"/>
      <c r="I86" s="68"/>
      <c r="L86" s="87"/>
      <c r="M86" s="77"/>
      <c r="N86" s="76"/>
    </row>
    <row r="87" spans="1:14" outlineLevel="1" x14ac:dyDescent="0.25">
      <c r="A87" s="51" t="s">
        <v>2789</v>
      </c>
      <c r="B87" s="68"/>
      <c r="E87" s="87"/>
      <c r="F87" s="77"/>
      <c r="G87" s="76"/>
      <c r="H87"/>
      <c r="I87" s="68"/>
      <c r="L87" s="87"/>
      <c r="M87" s="77"/>
      <c r="N87" s="76"/>
    </row>
    <row r="88" spans="1:14" ht="15" customHeight="1" x14ac:dyDescent="0.25">
      <c r="A88" s="70"/>
      <c r="B88" s="71" t="s">
        <v>489</v>
      </c>
      <c r="C88" s="70" t="s">
        <v>788</v>
      </c>
      <c r="D88" s="70"/>
      <c r="E88" s="72"/>
      <c r="F88" s="73"/>
      <c r="G88" s="73"/>
      <c r="H88"/>
      <c r="I88" s="94"/>
      <c r="J88" s="65"/>
      <c r="K88" s="65"/>
      <c r="L88" s="57"/>
      <c r="M88" s="83"/>
      <c r="N88" s="83"/>
    </row>
    <row r="89" spans="1:14" x14ac:dyDescent="0.25">
      <c r="A89" s="51" t="s">
        <v>2790</v>
      </c>
      <c r="B89" s="93" t="s">
        <v>491</v>
      </c>
      <c r="C89" s="129">
        <f>SUM(C90:C116)</f>
        <v>0</v>
      </c>
      <c r="G89" s="51"/>
      <c r="H89"/>
      <c r="I89" s="57"/>
      <c r="N89" s="51"/>
    </row>
    <row r="90" spans="1:14" x14ac:dyDescent="0.25">
      <c r="A90" s="51" t="s">
        <v>2791</v>
      </c>
      <c r="B90" s="51" t="s">
        <v>493</v>
      </c>
      <c r="C90" s="129" t="s">
        <v>80</v>
      </c>
      <c r="G90" s="51"/>
      <c r="H90"/>
      <c r="N90" s="51"/>
    </row>
    <row r="91" spans="1:14" x14ac:dyDescent="0.25">
      <c r="A91" s="51" t="s">
        <v>2792</v>
      </c>
      <c r="B91" s="51" t="s">
        <v>495</v>
      </c>
      <c r="C91" s="129" t="s">
        <v>80</v>
      </c>
      <c r="G91" s="51"/>
      <c r="H91"/>
      <c r="N91" s="51"/>
    </row>
    <row r="92" spans="1:14" x14ac:dyDescent="0.25">
      <c r="A92" s="51" t="s">
        <v>2793</v>
      </c>
      <c r="B92" s="51" t="s">
        <v>497</v>
      </c>
      <c r="C92" s="129" t="s">
        <v>80</v>
      </c>
      <c r="G92" s="51"/>
      <c r="H92"/>
      <c r="N92" s="51"/>
    </row>
    <row r="93" spans="1:14" x14ac:dyDescent="0.25">
      <c r="A93" s="51" t="s">
        <v>2794</v>
      </c>
      <c r="B93" s="51" t="s">
        <v>499</v>
      </c>
      <c r="C93" s="129" t="s">
        <v>80</v>
      </c>
      <c r="G93" s="51"/>
      <c r="H93"/>
      <c r="N93" s="51"/>
    </row>
    <row r="94" spans="1:14" x14ac:dyDescent="0.25">
      <c r="A94" s="51" t="s">
        <v>2795</v>
      </c>
      <c r="B94" s="51" t="s">
        <v>501</v>
      </c>
      <c r="C94" s="129" t="s">
        <v>80</v>
      </c>
      <c r="G94" s="51"/>
      <c r="H94"/>
      <c r="N94" s="51"/>
    </row>
    <row r="95" spans="1:14" x14ac:dyDescent="0.25">
      <c r="A95" s="51" t="s">
        <v>2796</v>
      </c>
      <c r="B95" s="51" t="s">
        <v>2262</v>
      </c>
      <c r="C95" s="129" t="s">
        <v>80</v>
      </c>
      <c r="G95" s="51"/>
      <c r="H95"/>
      <c r="N95" s="51"/>
    </row>
    <row r="96" spans="1:14" x14ac:dyDescent="0.25">
      <c r="A96" s="51" t="s">
        <v>2797</v>
      </c>
      <c r="B96" s="51" t="s">
        <v>504</v>
      </c>
      <c r="C96" s="129" t="s">
        <v>80</v>
      </c>
      <c r="G96" s="51"/>
      <c r="H96"/>
      <c r="N96" s="51"/>
    </row>
    <row r="97" spans="1:14" x14ac:dyDescent="0.25">
      <c r="A97" s="51" t="s">
        <v>2798</v>
      </c>
      <c r="B97" s="51" t="s">
        <v>506</v>
      </c>
      <c r="C97" s="129" t="s">
        <v>80</v>
      </c>
      <c r="G97" s="51"/>
      <c r="H97"/>
      <c r="N97" s="51"/>
    </row>
    <row r="98" spans="1:14" x14ac:dyDescent="0.25">
      <c r="A98" s="51" t="s">
        <v>2799</v>
      </c>
      <c r="B98" s="51" t="s">
        <v>508</v>
      </c>
      <c r="C98" s="129" t="s">
        <v>80</v>
      </c>
      <c r="G98" s="51"/>
      <c r="H98"/>
      <c r="N98" s="51"/>
    </row>
    <row r="99" spans="1:14" x14ac:dyDescent="0.25">
      <c r="A99" s="51" t="s">
        <v>2800</v>
      </c>
      <c r="B99" s="51" t="s">
        <v>510</v>
      </c>
      <c r="C99" s="129" t="s">
        <v>80</v>
      </c>
      <c r="G99" s="51"/>
      <c r="H99"/>
      <c r="N99" s="51"/>
    </row>
    <row r="100" spans="1:14" x14ac:dyDescent="0.25">
      <c r="A100" s="51" t="s">
        <v>2801</v>
      </c>
      <c r="B100" s="51" t="s">
        <v>512</v>
      </c>
      <c r="C100" s="129" t="s">
        <v>80</v>
      </c>
      <c r="G100" s="51"/>
      <c r="H100"/>
      <c r="N100" s="51"/>
    </row>
    <row r="101" spans="1:14" x14ac:dyDescent="0.25">
      <c r="A101" s="51" t="s">
        <v>2802</v>
      </c>
      <c r="B101" s="51" t="s">
        <v>514</v>
      </c>
      <c r="C101" s="129" t="s">
        <v>80</v>
      </c>
      <c r="G101" s="51"/>
      <c r="H101"/>
      <c r="N101" s="51"/>
    </row>
    <row r="102" spans="1:14" x14ac:dyDescent="0.25">
      <c r="A102" s="51" t="s">
        <v>2803</v>
      </c>
      <c r="B102" s="51" t="s">
        <v>516</v>
      </c>
      <c r="C102" s="129" t="s">
        <v>80</v>
      </c>
      <c r="G102" s="51"/>
      <c r="H102"/>
      <c r="N102" s="51"/>
    </row>
    <row r="103" spans="1:14" x14ac:dyDescent="0.25">
      <c r="A103" s="51" t="s">
        <v>2804</v>
      </c>
      <c r="B103" s="51" t="s">
        <v>518</v>
      </c>
      <c r="C103" s="129" t="s">
        <v>80</v>
      </c>
      <c r="G103" s="51"/>
      <c r="H103"/>
      <c r="N103" s="51"/>
    </row>
    <row r="104" spans="1:14" x14ac:dyDescent="0.25">
      <c r="A104" s="51" t="s">
        <v>2805</v>
      </c>
      <c r="B104" s="51" t="s">
        <v>520</v>
      </c>
      <c r="C104" s="129" t="s">
        <v>80</v>
      </c>
      <c r="G104" s="51"/>
      <c r="H104"/>
      <c r="N104" s="51"/>
    </row>
    <row r="105" spans="1:14" x14ac:dyDescent="0.25">
      <c r="A105" s="51" t="s">
        <v>2806</v>
      </c>
      <c r="B105" s="51" t="s">
        <v>2</v>
      </c>
      <c r="C105" s="129" t="s">
        <v>80</v>
      </c>
      <c r="G105" s="51"/>
      <c r="H105"/>
      <c r="N105" s="51"/>
    </row>
    <row r="106" spans="1:14" x14ac:dyDescent="0.25">
      <c r="A106" s="51" t="s">
        <v>2807</v>
      </c>
      <c r="B106" s="51" t="s">
        <v>523</v>
      </c>
      <c r="C106" s="129" t="s">
        <v>80</v>
      </c>
      <c r="G106" s="51"/>
      <c r="H106"/>
      <c r="N106" s="51"/>
    </row>
    <row r="107" spans="1:14" x14ac:dyDescent="0.25">
      <c r="A107" s="51" t="s">
        <v>2808</v>
      </c>
      <c r="B107" s="51" t="s">
        <v>525</v>
      </c>
      <c r="C107" s="129" t="s">
        <v>80</v>
      </c>
      <c r="G107" s="51"/>
      <c r="H107"/>
      <c r="N107" s="51"/>
    </row>
    <row r="108" spans="1:14" x14ac:dyDescent="0.25">
      <c r="A108" s="51" t="s">
        <v>2809</v>
      </c>
      <c r="B108" s="51" t="s">
        <v>527</v>
      </c>
      <c r="C108" s="129" t="s">
        <v>80</v>
      </c>
      <c r="G108" s="51"/>
      <c r="H108"/>
      <c r="N108" s="51"/>
    </row>
    <row r="109" spans="1:14" x14ac:dyDescent="0.25">
      <c r="A109" s="51" t="s">
        <v>2810</v>
      </c>
      <c r="B109" s="51" t="s">
        <v>529</v>
      </c>
      <c r="C109" s="129" t="s">
        <v>80</v>
      </c>
      <c r="G109" s="51"/>
      <c r="H109"/>
      <c r="N109" s="51"/>
    </row>
    <row r="110" spans="1:14" x14ac:dyDescent="0.25">
      <c r="A110" s="51" t="s">
        <v>2811</v>
      </c>
      <c r="B110" s="51" t="s">
        <v>531</v>
      </c>
      <c r="C110" s="129" t="s">
        <v>80</v>
      </c>
      <c r="G110" s="51"/>
      <c r="H110"/>
      <c r="N110" s="51"/>
    </row>
    <row r="111" spans="1:14" x14ac:dyDescent="0.25">
      <c r="A111" s="51" t="s">
        <v>2812</v>
      </c>
      <c r="B111" s="51" t="s">
        <v>533</v>
      </c>
      <c r="C111" s="129" t="s">
        <v>80</v>
      </c>
      <c r="G111" s="51"/>
      <c r="H111"/>
      <c r="N111" s="51"/>
    </row>
    <row r="112" spans="1:14" x14ac:dyDescent="0.25">
      <c r="A112" s="51" t="s">
        <v>2813</v>
      </c>
      <c r="B112" s="51" t="s">
        <v>535</v>
      </c>
      <c r="C112" s="129" t="s">
        <v>80</v>
      </c>
      <c r="G112" s="51"/>
      <c r="H112"/>
      <c r="N112" s="51"/>
    </row>
    <row r="113" spans="1:14" x14ac:dyDescent="0.25">
      <c r="A113" s="51" t="s">
        <v>2814</v>
      </c>
      <c r="B113" s="51" t="s">
        <v>537</v>
      </c>
      <c r="C113" s="129" t="s">
        <v>80</v>
      </c>
      <c r="G113" s="51"/>
      <c r="H113"/>
      <c r="N113" s="51"/>
    </row>
    <row r="114" spans="1:14" x14ac:dyDescent="0.25">
      <c r="A114" s="51" t="s">
        <v>2815</v>
      </c>
      <c r="B114" s="51" t="s">
        <v>539</v>
      </c>
      <c r="C114" s="129" t="s">
        <v>80</v>
      </c>
      <c r="G114" s="51"/>
      <c r="H114"/>
      <c r="N114" s="51"/>
    </row>
    <row r="115" spans="1:14" x14ac:dyDescent="0.25">
      <c r="A115" s="51" t="s">
        <v>2816</v>
      </c>
      <c r="B115" s="51" t="s">
        <v>541</v>
      </c>
      <c r="C115" s="129" t="s">
        <v>80</v>
      </c>
      <c r="G115" s="51"/>
      <c r="H115"/>
      <c r="N115" s="51"/>
    </row>
    <row r="116" spans="1:14" x14ac:dyDescent="0.25">
      <c r="A116" s="51" t="s">
        <v>2817</v>
      </c>
      <c r="B116" s="51" t="s">
        <v>5</v>
      </c>
      <c r="C116" s="129" t="s">
        <v>80</v>
      </c>
      <c r="G116" s="51"/>
      <c r="H116"/>
      <c r="N116" s="51"/>
    </row>
    <row r="117" spans="1:14" x14ac:dyDescent="0.25">
      <c r="A117" s="51" t="s">
        <v>2818</v>
      </c>
      <c r="B117" s="93" t="s">
        <v>306</v>
      </c>
      <c r="C117" s="129">
        <f>SUM(C118:C120)</f>
        <v>0</v>
      </c>
      <c r="G117" s="51"/>
      <c r="H117"/>
      <c r="I117" s="57"/>
      <c r="N117" s="51"/>
    </row>
    <row r="118" spans="1:14" x14ac:dyDescent="0.25">
      <c r="A118" s="51" t="s">
        <v>2819</v>
      </c>
      <c r="B118" s="51" t="s">
        <v>547</v>
      </c>
      <c r="C118" s="129" t="s">
        <v>80</v>
      </c>
      <c r="G118" s="51"/>
      <c r="H118"/>
      <c r="N118" s="51"/>
    </row>
    <row r="119" spans="1:14" x14ac:dyDescent="0.25">
      <c r="A119" s="51" t="s">
        <v>2820</v>
      </c>
      <c r="B119" s="51" t="s">
        <v>549</v>
      </c>
      <c r="C119" s="129" t="s">
        <v>80</v>
      </c>
      <c r="G119" s="51"/>
      <c r="H119"/>
      <c r="N119" s="51"/>
    </row>
    <row r="120" spans="1:14" x14ac:dyDescent="0.25">
      <c r="A120" s="51" t="s">
        <v>2821</v>
      </c>
      <c r="B120" s="51" t="s">
        <v>1</v>
      </c>
      <c r="C120" s="129" t="s">
        <v>80</v>
      </c>
      <c r="G120" s="51"/>
      <c r="H120"/>
      <c r="N120" s="51"/>
    </row>
    <row r="121" spans="1:14" x14ac:dyDescent="0.25">
      <c r="A121" s="51" t="s">
        <v>2822</v>
      </c>
      <c r="B121" s="93" t="s">
        <v>136</v>
      </c>
      <c r="C121" s="129">
        <f>SUM(C122:C132)</f>
        <v>0</v>
      </c>
      <c r="G121" s="51"/>
      <c r="H121"/>
      <c r="I121" s="57"/>
      <c r="N121" s="51"/>
    </row>
    <row r="122" spans="1:14" x14ac:dyDescent="0.25">
      <c r="A122" s="51" t="s">
        <v>2823</v>
      </c>
      <c r="B122" s="68" t="s">
        <v>308</v>
      </c>
      <c r="C122" s="129" t="s">
        <v>80</v>
      </c>
      <c r="G122" s="51"/>
      <c r="H122"/>
      <c r="I122" s="68"/>
      <c r="N122" s="51"/>
    </row>
    <row r="123" spans="1:14" x14ac:dyDescent="0.25">
      <c r="A123" s="51" t="s">
        <v>2824</v>
      </c>
      <c r="B123" s="51" t="s">
        <v>544</v>
      </c>
      <c r="C123" s="129" t="s">
        <v>80</v>
      </c>
      <c r="G123" s="51"/>
      <c r="H123"/>
      <c r="I123" s="68"/>
      <c r="N123" s="51"/>
    </row>
    <row r="124" spans="1:14" x14ac:dyDescent="0.25">
      <c r="A124" s="51" t="s">
        <v>2825</v>
      </c>
      <c r="B124" s="68" t="s">
        <v>310</v>
      </c>
      <c r="C124" s="129" t="s">
        <v>80</v>
      </c>
      <c r="G124" s="51"/>
      <c r="H124"/>
      <c r="I124" s="68"/>
      <c r="N124" s="51"/>
    </row>
    <row r="125" spans="1:14" x14ac:dyDescent="0.25">
      <c r="A125" s="51" t="s">
        <v>2826</v>
      </c>
      <c r="B125" s="68" t="s">
        <v>312</v>
      </c>
      <c r="C125" s="129" t="s">
        <v>80</v>
      </c>
      <c r="G125" s="51"/>
      <c r="H125"/>
      <c r="I125" s="68"/>
      <c r="N125" s="51"/>
    </row>
    <row r="126" spans="1:14" x14ac:dyDescent="0.25">
      <c r="A126" s="51" t="s">
        <v>2827</v>
      </c>
      <c r="B126" s="68" t="s">
        <v>11</v>
      </c>
      <c r="C126" s="129" t="s">
        <v>80</v>
      </c>
      <c r="G126" s="51"/>
      <c r="H126"/>
      <c r="I126" s="68"/>
      <c r="N126" s="51"/>
    </row>
    <row r="127" spans="1:14" x14ac:dyDescent="0.25">
      <c r="A127" s="51" t="s">
        <v>2828</v>
      </c>
      <c r="B127" s="68" t="s">
        <v>315</v>
      </c>
      <c r="C127" s="129" t="s">
        <v>80</v>
      </c>
      <c r="G127" s="51"/>
      <c r="H127"/>
      <c r="I127" s="68"/>
      <c r="N127" s="51"/>
    </row>
    <row r="128" spans="1:14" x14ac:dyDescent="0.25">
      <c r="A128" s="51" t="s">
        <v>2829</v>
      </c>
      <c r="B128" s="68" t="s">
        <v>317</v>
      </c>
      <c r="C128" s="129" t="s">
        <v>80</v>
      </c>
      <c r="G128" s="51"/>
      <c r="H128"/>
      <c r="I128" s="68"/>
      <c r="N128" s="51"/>
    </row>
    <row r="129" spans="1:14" x14ac:dyDescent="0.25">
      <c r="A129" s="51" t="s">
        <v>2830</v>
      </c>
      <c r="B129" s="68" t="s">
        <v>319</v>
      </c>
      <c r="C129" s="129" t="s">
        <v>80</v>
      </c>
      <c r="G129" s="51"/>
      <c r="H129"/>
      <c r="I129" s="68"/>
      <c r="N129" s="51"/>
    </row>
    <row r="130" spans="1:14" x14ac:dyDescent="0.25">
      <c r="A130" s="51" t="s">
        <v>2831</v>
      </c>
      <c r="B130" s="68" t="s">
        <v>321</v>
      </c>
      <c r="C130" s="129" t="s">
        <v>80</v>
      </c>
      <c r="G130" s="51"/>
      <c r="H130"/>
      <c r="I130" s="68"/>
      <c r="N130" s="51"/>
    </row>
    <row r="131" spans="1:14" x14ac:dyDescent="0.25">
      <c r="A131" s="51" t="s">
        <v>2832</v>
      </c>
      <c r="B131" s="68" t="s">
        <v>323</v>
      </c>
      <c r="C131" s="129" t="s">
        <v>80</v>
      </c>
      <c r="G131" s="51"/>
      <c r="H131"/>
      <c r="I131" s="68"/>
      <c r="N131" s="51"/>
    </row>
    <row r="132" spans="1:14" x14ac:dyDescent="0.25">
      <c r="A132" s="51" t="s">
        <v>2833</v>
      </c>
      <c r="B132" s="68" t="s">
        <v>136</v>
      </c>
      <c r="C132" s="129" t="s">
        <v>80</v>
      </c>
      <c r="G132" s="51"/>
      <c r="H132"/>
      <c r="I132" s="68"/>
      <c r="N132" s="51"/>
    </row>
    <row r="133" spans="1:14" outlineLevel="1" x14ac:dyDescent="0.25">
      <c r="A133" s="51" t="s">
        <v>2834</v>
      </c>
      <c r="B133" s="80" t="s">
        <v>140</v>
      </c>
      <c r="C133" s="129"/>
      <c r="G133" s="51"/>
      <c r="H133"/>
      <c r="I133" s="68"/>
      <c r="N133" s="51"/>
    </row>
    <row r="134" spans="1:14" outlineLevel="1" x14ac:dyDescent="0.25">
      <c r="A134" s="51" t="s">
        <v>2835</v>
      </c>
      <c r="B134" s="80" t="s">
        <v>140</v>
      </c>
      <c r="C134" s="129"/>
      <c r="G134" s="51"/>
      <c r="H134"/>
      <c r="I134" s="68"/>
      <c r="N134" s="51"/>
    </row>
    <row r="135" spans="1:14" outlineLevel="1" x14ac:dyDescent="0.25">
      <c r="A135" s="51" t="s">
        <v>2836</v>
      </c>
      <c r="B135" s="80" t="s">
        <v>140</v>
      </c>
      <c r="C135" s="129"/>
      <c r="G135" s="51"/>
      <c r="H135"/>
      <c r="I135" s="68"/>
      <c r="N135" s="51"/>
    </row>
    <row r="136" spans="1:14" outlineLevel="1" x14ac:dyDescent="0.25">
      <c r="A136" s="51" t="s">
        <v>2837</v>
      </c>
      <c r="B136" s="80" t="s">
        <v>140</v>
      </c>
      <c r="C136" s="129"/>
      <c r="G136" s="51"/>
      <c r="H136"/>
      <c r="I136" s="68"/>
      <c r="N136" s="51"/>
    </row>
    <row r="137" spans="1:14" outlineLevel="1" x14ac:dyDescent="0.25">
      <c r="A137" s="51" t="s">
        <v>2838</v>
      </c>
      <c r="B137" s="80" t="s">
        <v>140</v>
      </c>
      <c r="C137" s="129"/>
      <c r="G137" s="51"/>
      <c r="H137"/>
      <c r="I137" s="68"/>
      <c r="N137" s="51"/>
    </row>
    <row r="138" spans="1:14" outlineLevel="1" x14ac:dyDescent="0.25">
      <c r="A138" s="51" t="s">
        <v>2839</v>
      </c>
      <c r="B138" s="80" t="s">
        <v>140</v>
      </c>
      <c r="C138" s="129"/>
      <c r="G138" s="51"/>
      <c r="H138"/>
      <c r="I138" s="68"/>
      <c r="N138" s="51"/>
    </row>
    <row r="139" spans="1:14" outlineLevel="1" x14ac:dyDescent="0.25">
      <c r="A139" s="51" t="s">
        <v>2840</v>
      </c>
      <c r="B139" s="80" t="s">
        <v>140</v>
      </c>
      <c r="C139" s="129"/>
      <c r="G139" s="51"/>
      <c r="H139"/>
      <c r="I139" s="68"/>
      <c r="N139" s="51"/>
    </row>
    <row r="140" spans="1:14" outlineLevel="1" x14ac:dyDescent="0.25">
      <c r="A140" s="51" t="s">
        <v>2841</v>
      </c>
      <c r="B140" s="80" t="s">
        <v>140</v>
      </c>
      <c r="C140" s="129"/>
      <c r="G140" s="51"/>
      <c r="H140"/>
      <c r="I140" s="68"/>
      <c r="N140" s="51"/>
    </row>
    <row r="141" spans="1:14" outlineLevel="1" x14ac:dyDescent="0.25">
      <c r="A141" s="51" t="s">
        <v>2842</v>
      </c>
      <c r="B141" s="80" t="s">
        <v>140</v>
      </c>
      <c r="C141" s="129"/>
      <c r="G141" s="51"/>
      <c r="H141"/>
      <c r="I141" s="68"/>
      <c r="N141" s="51"/>
    </row>
    <row r="142" spans="1:14" outlineLevel="1" x14ac:dyDescent="0.25">
      <c r="A142" s="51" t="s">
        <v>2843</v>
      </c>
      <c r="B142" s="80" t="s">
        <v>140</v>
      </c>
      <c r="C142" s="129"/>
      <c r="G142" s="51"/>
      <c r="H142"/>
      <c r="I142" s="68"/>
      <c r="N142" s="51"/>
    </row>
    <row r="143" spans="1:14" ht="15" customHeight="1" x14ac:dyDescent="0.25">
      <c r="A143" s="70"/>
      <c r="B143" s="138" t="s">
        <v>1528</v>
      </c>
      <c r="C143" s="130" t="s">
        <v>788</v>
      </c>
      <c r="D143" s="70"/>
      <c r="E143" s="72"/>
      <c r="F143" s="70"/>
      <c r="G143" s="73"/>
      <c r="H143"/>
      <c r="I143" s="94"/>
      <c r="J143" s="65"/>
      <c r="K143" s="65"/>
      <c r="L143" s="57"/>
      <c r="M143" s="65"/>
      <c r="N143" s="83"/>
    </row>
    <row r="144" spans="1:14" x14ac:dyDescent="0.25">
      <c r="A144" s="51" t="s">
        <v>2844</v>
      </c>
      <c r="B144" s="68" t="s">
        <v>572</v>
      </c>
      <c r="C144" s="129" t="s">
        <v>80</v>
      </c>
      <c r="G144" s="51"/>
      <c r="H144"/>
      <c r="I144" s="68"/>
      <c r="N144" s="51"/>
    </row>
    <row r="145" spans="1:14" x14ac:dyDescent="0.25">
      <c r="A145" s="51" t="s">
        <v>2845</v>
      </c>
      <c r="B145" s="68" t="s">
        <v>572</v>
      </c>
      <c r="C145" s="129" t="s">
        <v>80</v>
      </c>
      <c r="G145" s="51"/>
      <c r="H145"/>
      <c r="I145" s="68"/>
      <c r="N145" s="51"/>
    </row>
    <row r="146" spans="1:14" x14ac:dyDescent="0.25">
      <c r="A146" s="51" t="s">
        <v>2846</v>
      </c>
      <c r="B146" s="68" t="s">
        <v>572</v>
      </c>
      <c r="C146" s="129" t="s">
        <v>80</v>
      </c>
      <c r="G146" s="51"/>
      <c r="H146"/>
      <c r="I146" s="68"/>
      <c r="N146" s="51"/>
    </row>
    <row r="147" spans="1:14" x14ac:dyDescent="0.25">
      <c r="A147" s="51" t="s">
        <v>2847</v>
      </c>
      <c r="B147" s="68" t="s">
        <v>572</v>
      </c>
      <c r="C147" s="129" t="s">
        <v>80</v>
      </c>
      <c r="G147" s="51"/>
      <c r="H147"/>
      <c r="I147" s="68"/>
      <c r="N147" s="51"/>
    </row>
    <row r="148" spans="1:14" x14ac:dyDescent="0.25">
      <c r="A148" s="51" t="s">
        <v>2848</v>
      </c>
      <c r="B148" s="68" t="s">
        <v>572</v>
      </c>
      <c r="C148" s="129" t="s">
        <v>80</v>
      </c>
      <c r="G148" s="51"/>
      <c r="H148"/>
      <c r="I148" s="68"/>
      <c r="N148" s="51"/>
    </row>
    <row r="149" spans="1:14" x14ac:dyDescent="0.25">
      <c r="A149" s="51" t="s">
        <v>2849</v>
      </c>
      <c r="B149" s="68" t="s">
        <v>572</v>
      </c>
      <c r="C149" s="129" t="s">
        <v>80</v>
      </c>
      <c r="G149" s="51"/>
      <c r="H149"/>
      <c r="I149" s="68"/>
      <c r="N149" s="51"/>
    </row>
    <row r="150" spans="1:14" x14ac:dyDescent="0.25">
      <c r="A150" s="51" t="s">
        <v>2850</v>
      </c>
      <c r="B150" s="68" t="s">
        <v>572</v>
      </c>
      <c r="C150" s="129" t="s">
        <v>80</v>
      </c>
      <c r="G150" s="51"/>
      <c r="H150"/>
      <c r="I150" s="68"/>
      <c r="N150" s="51"/>
    </row>
    <row r="151" spans="1:14" x14ac:dyDescent="0.25">
      <c r="A151" s="51" t="s">
        <v>2851</v>
      </c>
      <c r="B151" s="68" t="s">
        <v>572</v>
      </c>
      <c r="C151" s="129" t="s">
        <v>80</v>
      </c>
      <c r="G151" s="51"/>
      <c r="H151"/>
      <c r="I151" s="68"/>
      <c r="N151" s="51"/>
    </row>
    <row r="152" spans="1:14" x14ac:dyDescent="0.25">
      <c r="A152" s="51" t="s">
        <v>2852</v>
      </c>
      <c r="B152" s="68" t="s">
        <v>572</v>
      </c>
      <c r="C152" s="129" t="s">
        <v>80</v>
      </c>
      <c r="G152" s="51"/>
      <c r="H152"/>
      <c r="I152" s="68"/>
      <c r="N152" s="51"/>
    </row>
    <row r="153" spans="1:14" x14ac:dyDescent="0.25">
      <c r="A153" s="51" t="s">
        <v>2853</v>
      </c>
      <c r="B153" s="68" t="s">
        <v>572</v>
      </c>
      <c r="C153" s="129" t="s">
        <v>80</v>
      </c>
      <c r="G153" s="51"/>
      <c r="H153"/>
      <c r="I153" s="68"/>
      <c r="N153" s="51"/>
    </row>
    <row r="154" spans="1:14" x14ac:dyDescent="0.25">
      <c r="A154" s="51" t="s">
        <v>2854</v>
      </c>
      <c r="B154" s="68" t="s">
        <v>572</v>
      </c>
      <c r="C154" s="129" t="s">
        <v>80</v>
      </c>
      <c r="G154" s="51"/>
      <c r="H154"/>
      <c r="I154" s="68"/>
      <c r="N154" s="51"/>
    </row>
    <row r="155" spans="1:14" x14ac:dyDescent="0.25">
      <c r="A155" s="51" t="s">
        <v>2855</v>
      </c>
      <c r="B155" s="68" t="s">
        <v>572</v>
      </c>
      <c r="C155" s="129" t="s">
        <v>80</v>
      </c>
      <c r="G155" s="51"/>
      <c r="H155"/>
      <c r="I155" s="68"/>
      <c r="N155" s="51"/>
    </row>
    <row r="156" spans="1:14" x14ac:dyDescent="0.25">
      <c r="A156" s="51" t="s">
        <v>2856</v>
      </c>
      <c r="B156" s="68" t="s">
        <v>572</v>
      </c>
      <c r="C156" s="129" t="s">
        <v>80</v>
      </c>
      <c r="G156" s="51"/>
      <c r="H156"/>
      <c r="I156" s="68"/>
      <c r="N156" s="51"/>
    </row>
    <row r="157" spans="1:14" x14ac:dyDescent="0.25">
      <c r="A157" s="51" t="s">
        <v>2857</v>
      </c>
      <c r="B157" s="68" t="s">
        <v>572</v>
      </c>
      <c r="C157" s="129" t="s">
        <v>80</v>
      </c>
      <c r="G157" s="51"/>
      <c r="H157"/>
      <c r="I157" s="68"/>
      <c r="N157" s="51"/>
    </row>
    <row r="158" spans="1:14" x14ac:dyDescent="0.25">
      <c r="A158" s="51" t="s">
        <v>2858</v>
      </c>
      <c r="B158" s="68" t="s">
        <v>572</v>
      </c>
      <c r="C158" s="129" t="s">
        <v>80</v>
      </c>
      <c r="G158" s="51"/>
      <c r="H158"/>
      <c r="I158" s="68"/>
      <c r="N158" s="51"/>
    </row>
    <row r="159" spans="1:14" x14ac:dyDescent="0.25">
      <c r="A159" s="51" t="s">
        <v>2859</v>
      </c>
      <c r="B159" s="68" t="s">
        <v>572</v>
      </c>
      <c r="C159" s="129" t="s">
        <v>80</v>
      </c>
      <c r="G159" s="51"/>
      <c r="H159"/>
      <c r="I159" s="68"/>
      <c r="N159" s="51"/>
    </row>
    <row r="160" spans="1:14" x14ac:dyDescent="0.25">
      <c r="A160" s="51" t="s">
        <v>2860</v>
      </c>
      <c r="B160" s="68" t="s">
        <v>572</v>
      </c>
      <c r="C160" s="129" t="s">
        <v>80</v>
      </c>
      <c r="G160" s="51"/>
      <c r="H160"/>
      <c r="I160" s="68"/>
      <c r="N160" s="51"/>
    </row>
    <row r="161" spans="1:14" x14ac:dyDescent="0.25">
      <c r="A161" s="51" t="s">
        <v>2861</v>
      </c>
      <c r="B161" s="68" t="s">
        <v>572</v>
      </c>
      <c r="C161" s="129" t="s">
        <v>80</v>
      </c>
      <c r="G161" s="51"/>
      <c r="H161"/>
      <c r="I161" s="68"/>
      <c r="N161" s="51"/>
    </row>
    <row r="162" spans="1:14" x14ac:dyDescent="0.25">
      <c r="A162" s="51" t="s">
        <v>2862</v>
      </c>
      <c r="B162" s="68" t="s">
        <v>572</v>
      </c>
      <c r="C162" s="129" t="s">
        <v>80</v>
      </c>
      <c r="G162" s="51"/>
      <c r="H162"/>
      <c r="I162" s="68"/>
      <c r="N162" s="51"/>
    </row>
    <row r="163" spans="1:14" x14ac:dyDescent="0.25">
      <c r="A163" s="51" t="s">
        <v>2863</v>
      </c>
      <c r="B163" s="68" t="s">
        <v>572</v>
      </c>
      <c r="C163" s="129" t="s">
        <v>80</v>
      </c>
      <c r="G163" s="51"/>
      <c r="H163"/>
      <c r="I163" s="68"/>
      <c r="N163" s="51"/>
    </row>
    <row r="164" spans="1:14" x14ac:dyDescent="0.25">
      <c r="A164" s="51" t="s">
        <v>2864</v>
      </c>
      <c r="B164" s="68" t="s">
        <v>572</v>
      </c>
      <c r="C164" s="129" t="s">
        <v>80</v>
      </c>
      <c r="G164" s="51"/>
      <c r="H164"/>
      <c r="I164" s="68"/>
      <c r="N164" s="51"/>
    </row>
    <row r="165" spans="1:14" x14ac:dyDescent="0.25">
      <c r="A165" s="51" t="s">
        <v>2865</v>
      </c>
      <c r="B165" s="68" t="s">
        <v>572</v>
      </c>
      <c r="C165" s="129" t="s">
        <v>80</v>
      </c>
      <c r="G165" s="51"/>
      <c r="H165"/>
      <c r="I165" s="68"/>
      <c r="N165" s="51"/>
    </row>
    <row r="166" spans="1:14" x14ac:dyDescent="0.25">
      <c r="A166" s="51" t="s">
        <v>2866</v>
      </c>
      <c r="B166" s="68" t="s">
        <v>572</v>
      </c>
      <c r="C166" s="129" t="s">
        <v>80</v>
      </c>
      <c r="G166" s="51"/>
      <c r="H166"/>
      <c r="I166" s="68"/>
      <c r="N166" s="51"/>
    </row>
    <row r="167" spans="1:14" x14ac:dyDescent="0.25">
      <c r="A167" s="51" t="s">
        <v>2867</v>
      </c>
      <c r="B167" s="68" t="s">
        <v>572</v>
      </c>
      <c r="C167" s="129" t="s">
        <v>80</v>
      </c>
      <c r="G167" s="51"/>
      <c r="H167"/>
      <c r="I167" s="68"/>
      <c r="N167" s="51"/>
    </row>
    <row r="168" spans="1:14" x14ac:dyDescent="0.25">
      <c r="A168" s="51" t="s">
        <v>2868</v>
      </c>
      <c r="B168" s="68" t="s">
        <v>572</v>
      </c>
      <c r="C168" s="51" t="s">
        <v>80</v>
      </c>
      <c r="G168" s="51"/>
      <c r="H168"/>
      <c r="I168" s="68"/>
      <c r="N168" s="51"/>
    </row>
    <row r="169" spans="1:14" x14ac:dyDescent="0.25">
      <c r="A169" s="70"/>
      <c r="B169" s="71" t="s">
        <v>603</v>
      </c>
      <c r="C169" s="70" t="s">
        <v>788</v>
      </c>
      <c r="D169" s="70"/>
      <c r="E169" s="70"/>
      <c r="F169" s="73"/>
      <c r="G169" s="73"/>
      <c r="H169"/>
      <c r="I169" s="94"/>
      <c r="J169" s="65"/>
      <c r="K169" s="65"/>
      <c r="L169" s="65"/>
      <c r="M169" s="83"/>
      <c r="N169" s="83"/>
    </row>
    <row r="170" spans="1:14" x14ac:dyDescent="0.25">
      <c r="A170" s="51" t="s">
        <v>2869</v>
      </c>
      <c r="B170" s="51" t="s">
        <v>605</v>
      </c>
      <c r="C170" s="129" t="s">
        <v>80</v>
      </c>
      <c r="D170"/>
      <c r="E170"/>
      <c r="F170"/>
      <c r="G170"/>
      <c r="H170"/>
      <c r="K170"/>
      <c r="L170"/>
      <c r="M170"/>
      <c r="N170"/>
    </row>
    <row r="171" spans="1:14" x14ac:dyDescent="0.25">
      <c r="A171" s="51" t="s">
        <v>2870</v>
      </c>
      <c r="B171" s="51" t="s">
        <v>607</v>
      </c>
      <c r="C171" s="129" t="s">
        <v>80</v>
      </c>
      <c r="D171"/>
      <c r="E171"/>
      <c r="F171"/>
      <c r="G171"/>
      <c r="H171"/>
      <c r="K171"/>
      <c r="L171"/>
      <c r="M171"/>
      <c r="N171"/>
    </row>
    <row r="172" spans="1:14" x14ac:dyDescent="0.25">
      <c r="A172" s="51" t="s">
        <v>2871</v>
      </c>
      <c r="B172" s="51" t="s">
        <v>136</v>
      </c>
      <c r="C172" s="129" t="s">
        <v>80</v>
      </c>
      <c r="D172"/>
      <c r="E172"/>
      <c r="F172"/>
      <c r="G172"/>
      <c r="H172"/>
      <c r="K172"/>
      <c r="L172"/>
      <c r="M172"/>
      <c r="N172"/>
    </row>
    <row r="173" spans="1:14" outlineLevel="1" x14ac:dyDescent="0.25">
      <c r="A173" s="51" t="s">
        <v>2872</v>
      </c>
      <c r="C173" s="129"/>
      <c r="D173"/>
      <c r="E173"/>
      <c r="F173"/>
      <c r="G173"/>
      <c r="H173"/>
      <c r="K173"/>
      <c r="L173"/>
      <c r="M173"/>
      <c r="N173"/>
    </row>
    <row r="174" spans="1:14" outlineLevel="1" x14ac:dyDescent="0.25">
      <c r="A174" s="51" t="s">
        <v>2873</v>
      </c>
      <c r="C174" s="129"/>
      <c r="D174"/>
      <c r="E174"/>
      <c r="F174"/>
      <c r="G174"/>
      <c r="H174"/>
      <c r="K174"/>
      <c r="L174"/>
      <c r="M174"/>
      <c r="N174"/>
    </row>
    <row r="175" spans="1:14" outlineLevel="1" x14ac:dyDescent="0.25">
      <c r="A175" s="51" t="s">
        <v>2874</v>
      </c>
      <c r="C175" s="129"/>
      <c r="D175"/>
      <c r="E175"/>
      <c r="F175"/>
      <c r="G175"/>
      <c r="H175"/>
      <c r="K175"/>
      <c r="L175"/>
      <c r="M175"/>
      <c r="N175"/>
    </row>
    <row r="176" spans="1:14" outlineLevel="1" x14ac:dyDescent="0.25">
      <c r="A176" s="51" t="s">
        <v>2875</v>
      </c>
      <c r="C176" s="129"/>
      <c r="D176"/>
      <c r="E176"/>
      <c r="F176"/>
      <c r="G176"/>
      <c r="H176"/>
      <c r="K176"/>
      <c r="L176"/>
      <c r="M176"/>
      <c r="N176"/>
    </row>
    <row r="177" spans="1:14" x14ac:dyDescent="0.25">
      <c r="A177" s="70"/>
      <c r="B177" s="71" t="s">
        <v>615</v>
      </c>
      <c r="C177" s="70" t="s">
        <v>788</v>
      </c>
      <c r="D177" s="70"/>
      <c r="E177" s="70"/>
      <c r="F177" s="73"/>
      <c r="G177" s="73"/>
      <c r="H177"/>
      <c r="I177" s="94"/>
      <c r="J177" s="65"/>
      <c r="K177" s="65"/>
      <c r="L177" s="65"/>
      <c r="M177" s="83"/>
      <c r="N177" s="83"/>
    </row>
    <row r="178" spans="1:14" x14ac:dyDescent="0.25">
      <c r="A178" s="51" t="s">
        <v>2876</v>
      </c>
      <c r="B178" s="51" t="s">
        <v>617</v>
      </c>
      <c r="C178" s="129" t="s">
        <v>80</v>
      </c>
      <c r="D178" s="96"/>
      <c r="E178" s="96"/>
      <c r="F178" s="87"/>
      <c r="G178" s="76"/>
      <c r="H178"/>
      <c r="K178" s="96"/>
      <c r="L178" s="96"/>
      <c r="M178" s="87"/>
      <c r="N178" s="76"/>
    </row>
    <row r="179" spans="1:14" x14ac:dyDescent="0.25">
      <c r="A179" s="51" t="s">
        <v>2877</v>
      </c>
      <c r="B179" s="51" t="s">
        <v>619</v>
      </c>
      <c r="C179" s="129" t="s">
        <v>80</v>
      </c>
      <c r="D179" s="96"/>
      <c r="E179" s="96"/>
      <c r="F179" s="87"/>
      <c r="G179" s="76"/>
      <c r="H179"/>
      <c r="K179" s="96"/>
      <c r="L179" s="96"/>
      <c r="M179" s="87"/>
      <c r="N179" s="76"/>
    </row>
    <row r="180" spans="1:14" x14ac:dyDescent="0.25">
      <c r="A180" s="51" t="s">
        <v>2878</v>
      </c>
      <c r="B180" s="51" t="s">
        <v>136</v>
      </c>
      <c r="C180" s="129" t="s">
        <v>80</v>
      </c>
      <c r="D180" s="96"/>
      <c r="E180" s="96"/>
      <c r="F180" s="87"/>
      <c r="G180" s="76"/>
      <c r="H180"/>
      <c r="K180" s="96"/>
      <c r="L180" s="96"/>
      <c r="M180" s="87"/>
      <c r="N180" s="76"/>
    </row>
    <row r="181" spans="1:14" outlineLevel="1" x14ac:dyDescent="0.25">
      <c r="A181" s="51" t="s">
        <v>2879</v>
      </c>
      <c r="C181" s="129"/>
      <c r="D181" s="96"/>
      <c r="E181" s="96"/>
      <c r="F181" s="87"/>
      <c r="G181" s="76"/>
      <c r="H181"/>
      <c r="K181" s="96"/>
      <c r="L181" s="96"/>
      <c r="M181" s="87"/>
      <c r="N181" s="76"/>
    </row>
    <row r="182" spans="1:14" outlineLevel="1" x14ac:dyDescent="0.25">
      <c r="A182" s="51" t="s">
        <v>2880</v>
      </c>
      <c r="C182" s="129"/>
      <c r="D182" s="96"/>
      <c r="E182" s="96"/>
      <c r="F182" s="87"/>
      <c r="G182" s="76"/>
      <c r="H182"/>
      <c r="K182" s="96"/>
      <c r="L182" s="96"/>
      <c r="M182" s="87"/>
      <c r="N182" s="76"/>
    </row>
    <row r="183" spans="1:14" outlineLevel="1" x14ac:dyDescent="0.25">
      <c r="A183" s="51" t="s">
        <v>2881</v>
      </c>
      <c r="C183" s="129"/>
      <c r="D183" s="96"/>
      <c r="E183" s="96"/>
      <c r="F183" s="87"/>
      <c r="G183" s="76"/>
      <c r="H183"/>
      <c r="K183" s="96"/>
      <c r="L183" s="96"/>
      <c r="M183" s="87"/>
      <c r="N183" s="76"/>
    </row>
    <row r="184" spans="1:14" outlineLevel="1" x14ac:dyDescent="0.25">
      <c r="A184" s="51" t="s">
        <v>2882</v>
      </c>
      <c r="C184" s="129"/>
      <c r="D184" s="96"/>
      <c r="E184" s="96"/>
      <c r="F184" s="87"/>
      <c r="G184" s="76"/>
      <c r="H184"/>
      <c r="K184" s="96"/>
      <c r="L184" s="96"/>
      <c r="M184" s="87"/>
      <c r="N184" s="76"/>
    </row>
    <row r="185" spans="1:14" outlineLevel="1" x14ac:dyDescent="0.25">
      <c r="A185" s="51" t="s">
        <v>2883</v>
      </c>
      <c r="C185" s="129"/>
      <c r="D185" s="96"/>
      <c r="E185" s="96"/>
      <c r="F185" s="87"/>
      <c r="G185" s="76"/>
      <c r="H185"/>
      <c r="K185" s="96"/>
      <c r="L185" s="96"/>
      <c r="M185" s="87"/>
      <c r="N185" s="76"/>
    </row>
    <row r="186" spans="1:14" outlineLevel="1" x14ac:dyDescent="0.25">
      <c r="A186" s="51" t="s">
        <v>2884</v>
      </c>
      <c r="C186" s="129"/>
      <c r="D186" s="96"/>
      <c r="E186" s="96"/>
      <c r="F186" s="87"/>
      <c r="G186" s="76"/>
      <c r="H186"/>
      <c r="K186" s="96"/>
      <c r="L186" s="96"/>
      <c r="M186" s="87"/>
      <c r="N186" s="76"/>
    </row>
    <row r="187" spans="1:14" x14ac:dyDescent="0.25">
      <c r="A187" s="70"/>
      <c r="B187" s="71" t="s">
        <v>915</v>
      </c>
      <c r="C187" s="70" t="s">
        <v>107</v>
      </c>
      <c r="D187" s="70"/>
      <c r="E187" s="70"/>
      <c r="F187" s="70" t="s">
        <v>788</v>
      </c>
      <c r="G187" s="73"/>
      <c r="H187"/>
      <c r="I187" s="94"/>
      <c r="J187" s="65"/>
      <c r="K187" s="65"/>
      <c r="L187" s="65"/>
      <c r="M187" s="65"/>
      <c r="N187" s="83"/>
    </row>
    <row r="188" spans="1:14" x14ac:dyDescent="0.25">
      <c r="A188" s="51" t="s">
        <v>2885</v>
      </c>
      <c r="B188" s="68" t="s">
        <v>917</v>
      </c>
      <c r="C188" s="132" t="s">
        <v>80</v>
      </c>
      <c r="D188" s="96"/>
      <c r="E188" s="96"/>
      <c r="F188" s="139" t="str">
        <f>IF($C$192=0,"",IF(C188="[for completion]","",C188/$C$192))</f>
        <v/>
      </c>
      <c r="G188" s="76"/>
      <c r="H188"/>
      <c r="I188" s="68"/>
      <c r="K188" s="96"/>
      <c r="L188" s="96"/>
      <c r="M188" s="77"/>
      <c r="N188" s="76"/>
    </row>
    <row r="189" spans="1:14" x14ac:dyDescent="0.25">
      <c r="A189" s="51" t="s">
        <v>2886</v>
      </c>
      <c r="B189" s="68" t="s">
        <v>919</v>
      </c>
      <c r="C189" s="132" t="s">
        <v>80</v>
      </c>
      <c r="D189" s="96"/>
      <c r="E189" s="96"/>
      <c r="F189" s="139" t="str">
        <f>IF($C$192=0,"",IF(C189="[for completion]","",C189/$C$192))</f>
        <v/>
      </c>
      <c r="G189" s="76"/>
      <c r="H189"/>
      <c r="I189" s="68"/>
      <c r="K189" s="96"/>
      <c r="L189" s="96"/>
      <c r="M189" s="77"/>
      <c r="N189" s="76"/>
    </row>
    <row r="190" spans="1:14" x14ac:dyDescent="0.25">
      <c r="A190" s="51" t="s">
        <v>2887</v>
      </c>
      <c r="B190" s="68" t="s">
        <v>921</v>
      </c>
      <c r="C190" s="132" t="s">
        <v>80</v>
      </c>
      <c r="D190" s="96"/>
      <c r="E190" s="96"/>
      <c r="F190" s="139" t="str">
        <f>IF($C$192=0,"",IF(C190="[for completion]","",C190/$C$192))</f>
        <v/>
      </c>
      <c r="G190" s="76"/>
      <c r="H190"/>
      <c r="I190" s="68"/>
      <c r="K190" s="96"/>
      <c r="L190" s="96"/>
      <c r="M190" s="77"/>
      <c r="N190" s="76"/>
    </row>
    <row r="191" spans="1:14" ht="15" customHeight="1" x14ac:dyDescent="0.25">
      <c r="A191" s="51" t="s">
        <v>2888</v>
      </c>
      <c r="B191" s="68" t="s">
        <v>923</v>
      </c>
      <c r="C191" s="132" t="s">
        <v>80</v>
      </c>
      <c r="D191" s="96"/>
      <c r="E191" s="96"/>
      <c r="F191" s="139" t="str">
        <f>IF($C$192=0,"",IF(C191="[for completion]","",C191/$C$192))</f>
        <v/>
      </c>
      <c r="G191" s="76"/>
      <c r="H191"/>
      <c r="I191" s="68"/>
      <c r="K191" s="96"/>
      <c r="L191" s="96"/>
      <c r="M191" s="77"/>
      <c r="N191" s="76"/>
    </row>
    <row r="192" spans="1:14" ht="15" customHeight="1" x14ac:dyDescent="0.25">
      <c r="A192" s="51" t="s">
        <v>2889</v>
      </c>
      <c r="B192" s="78" t="s">
        <v>138</v>
      </c>
      <c r="C192" s="134">
        <f>SUM(C188:C191)</f>
        <v>0</v>
      </c>
      <c r="D192" s="96"/>
      <c r="E192" s="96"/>
      <c r="F192" s="129">
        <f>SUM(F188:F191)</f>
        <v>0</v>
      </c>
      <c r="G192" s="76"/>
      <c r="H192"/>
      <c r="I192" s="68"/>
      <c r="K192" s="96"/>
      <c r="L192" s="96"/>
      <c r="M192" s="77"/>
      <c r="N192" s="76"/>
    </row>
    <row r="193" spans="1:14" ht="15" customHeight="1" outlineLevel="1" x14ac:dyDescent="0.25">
      <c r="A193" s="51" t="s">
        <v>2890</v>
      </c>
      <c r="B193" s="80" t="s">
        <v>926</v>
      </c>
      <c r="D193" s="96"/>
      <c r="E193" s="96"/>
      <c r="F193" s="139" t="str">
        <f>IF($C$192=0,"",IF(C193="[for completion]","",C193/$C$192))</f>
        <v/>
      </c>
      <c r="G193" s="76"/>
      <c r="H193"/>
      <c r="I193" s="68"/>
      <c r="K193" s="96"/>
      <c r="L193" s="96"/>
      <c r="M193" s="77"/>
      <c r="N193" s="76"/>
    </row>
    <row r="194" spans="1:14" ht="15" customHeight="1" outlineLevel="1" x14ac:dyDescent="0.25">
      <c r="A194" s="51" t="s">
        <v>2891</v>
      </c>
      <c r="B194" s="80" t="s">
        <v>928</v>
      </c>
      <c r="D194" s="96"/>
      <c r="E194" s="96"/>
      <c r="F194" s="139" t="str">
        <f t="shared" ref="F194:F199" si="2">IF($C$192=0,"",IF(C194="[for completion]","",C194/$C$192))</f>
        <v/>
      </c>
      <c r="G194" s="76"/>
      <c r="H194"/>
      <c r="I194" s="68"/>
      <c r="K194" s="96"/>
      <c r="L194" s="96"/>
      <c r="M194" s="77"/>
      <c r="N194" s="76"/>
    </row>
    <row r="195" spans="1:14" ht="15" customHeight="1" outlineLevel="1" x14ac:dyDescent="0.25">
      <c r="A195" s="51" t="s">
        <v>2892</v>
      </c>
      <c r="B195" s="80" t="s">
        <v>930</v>
      </c>
      <c r="D195" s="96"/>
      <c r="E195" s="96"/>
      <c r="F195" s="139" t="str">
        <f t="shared" si="2"/>
        <v/>
      </c>
      <c r="G195" s="76"/>
      <c r="H195"/>
      <c r="I195" s="68"/>
      <c r="K195" s="96"/>
      <c r="L195" s="96"/>
      <c r="M195" s="77"/>
      <c r="N195" s="76"/>
    </row>
    <row r="196" spans="1:14" ht="15" customHeight="1" outlineLevel="1" x14ac:dyDescent="0.25">
      <c r="A196" s="51" t="s">
        <v>2893</v>
      </c>
      <c r="B196" s="80" t="s">
        <v>932</v>
      </c>
      <c r="D196" s="96"/>
      <c r="E196" s="96"/>
      <c r="F196" s="139" t="str">
        <f t="shared" si="2"/>
        <v/>
      </c>
      <c r="G196" s="76"/>
      <c r="H196"/>
      <c r="I196" s="68"/>
      <c r="K196" s="96"/>
      <c r="L196" s="96"/>
      <c r="M196" s="77"/>
      <c r="N196" s="76"/>
    </row>
    <row r="197" spans="1:14" ht="15" customHeight="1" outlineLevel="1" x14ac:dyDescent="0.25">
      <c r="A197" s="51" t="s">
        <v>2894</v>
      </c>
      <c r="B197" s="80" t="s">
        <v>934</v>
      </c>
      <c r="D197" s="96"/>
      <c r="E197" s="96"/>
      <c r="F197" s="139" t="str">
        <f t="shared" si="2"/>
        <v/>
      </c>
      <c r="G197" s="76"/>
      <c r="H197"/>
      <c r="I197" s="68"/>
      <c r="K197" s="96"/>
      <c r="L197" s="96"/>
      <c r="M197" s="77"/>
      <c r="N197" s="76"/>
    </row>
    <row r="198" spans="1:14" ht="15" customHeight="1" outlineLevel="1" x14ac:dyDescent="0.25">
      <c r="A198" s="51" t="s">
        <v>2895</v>
      </c>
      <c r="B198" s="80" t="s">
        <v>936</v>
      </c>
      <c r="D198" s="96"/>
      <c r="E198" s="96"/>
      <c r="F198" s="139" t="str">
        <f t="shared" si="2"/>
        <v/>
      </c>
      <c r="G198" s="76"/>
      <c r="H198"/>
      <c r="I198" s="68"/>
      <c r="K198" s="96"/>
      <c r="L198" s="96"/>
      <c r="M198" s="77"/>
      <c r="N198" s="76"/>
    </row>
    <row r="199" spans="1:14" ht="15" customHeight="1" outlineLevel="1" x14ac:dyDescent="0.25">
      <c r="A199" s="51" t="s">
        <v>2896</v>
      </c>
      <c r="B199" s="80" t="s">
        <v>938</v>
      </c>
      <c r="D199" s="96"/>
      <c r="E199" s="96"/>
      <c r="F199" s="139" t="str">
        <f t="shared" si="2"/>
        <v/>
      </c>
      <c r="G199" s="76"/>
      <c r="H199"/>
      <c r="I199" s="68"/>
      <c r="K199" s="96"/>
      <c r="L199" s="96"/>
      <c r="M199" s="77"/>
      <c r="N199" s="76"/>
    </row>
    <row r="200" spans="1:14" ht="15" customHeight="1" outlineLevel="1" x14ac:dyDescent="0.25">
      <c r="A200" s="51" t="s">
        <v>2897</v>
      </c>
      <c r="B200" s="80"/>
      <c r="D200" s="96"/>
      <c r="E200" s="96"/>
      <c r="F200" s="77"/>
      <c r="G200" s="76"/>
      <c r="H200"/>
      <c r="I200" s="68"/>
      <c r="K200" s="96"/>
      <c r="L200" s="96"/>
      <c r="M200" s="77"/>
      <c r="N200" s="76"/>
    </row>
    <row r="201" spans="1:14" ht="15" customHeight="1" outlineLevel="1" x14ac:dyDescent="0.25">
      <c r="A201" s="51" t="s">
        <v>2898</v>
      </c>
      <c r="B201" s="80"/>
      <c r="D201" s="96"/>
      <c r="E201" s="96"/>
      <c r="F201" s="77"/>
      <c r="G201" s="76"/>
      <c r="H201"/>
      <c r="I201" s="68"/>
      <c r="K201" s="96"/>
      <c r="L201" s="96"/>
      <c r="M201" s="77"/>
      <c r="N201" s="76"/>
    </row>
    <row r="202" spans="1:14" ht="15" customHeight="1" outlineLevel="1" x14ac:dyDescent="0.25">
      <c r="A202" s="51" t="s">
        <v>2899</v>
      </c>
      <c r="B202" s="80"/>
      <c r="D202" s="96"/>
      <c r="E202" s="96"/>
      <c r="F202" s="77"/>
      <c r="G202" s="76"/>
      <c r="H202"/>
      <c r="I202" s="68"/>
      <c r="K202" s="96"/>
      <c r="L202" s="96"/>
      <c r="M202" s="77"/>
      <c r="N202" s="76"/>
    </row>
    <row r="203" spans="1:14" ht="15" customHeight="1" outlineLevel="1" x14ac:dyDescent="0.25">
      <c r="A203" s="51" t="s">
        <v>2900</v>
      </c>
      <c r="B203" s="80"/>
      <c r="D203" s="96"/>
      <c r="E203" s="96"/>
      <c r="F203" s="77"/>
      <c r="G203" s="76"/>
      <c r="H203"/>
      <c r="I203" s="68"/>
      <c r="K203" s="96"/>
      <c r="L203" s="96"/>
      <c r="M203" s="77"/>
      <c r="N203" s="76"/>
    </row>
    <row r="204" spans="1:14" ht="15" customHeight="1" outlineLevel="1" x14ac:dyDescent="0.25">
      <c r="A204" s="51" t="s">
        <v>2901</v>
      </c>
      <c r="B204" s="68"/>
      <c r="D204" s="96"/>
      <c r="E204" s="96"/>
      <c r="F204" s="77"/>
      <c r="G204" s="76"/>
      <c r="H204"/>
      <c r="I204" s="68"/>
      <c r="K204" s="96"/>
      <c r="L204" s="96"/>
      <c r="M204" s="77"/>
      <c r="N204" s="76"/>
    </row>
    <row r="205" spans="1:14" outlineLevel="1" x14ac:dyDescent="0.25">
      <c r="A205" s="51" t="s">
        <v>2902</v>
      </c>
      <c r="B205" s="81"/>
      <c r="C205" s="81"/>
      <c r="D205" s="81"/>
      <c r="E205" s="81"/>
      <c r="F205" s="77"/>
      <c r="G205" s="76"/>
      <c r="H205"/>
      <c r="I205" s="78"/>
      <c r="J205" s="68"/>
      <c r="K205" s="96"/>
      <c r="L205" s="96"/>
      <c r="M205" s="87"/>
      <c r="N205" s="76"/>
    </row>
    <row r="206" spans="1:14" ht="15" customHeight="1" x14ac:dyDescent="0.25">
      <c r="A206" s="70"/>
      <c r="B206" s="137" t="s">
        <v>945</v>
      </c>
      <c r="C206" s="70" t="s">
        <v>788</v>
      </c>
      <c r="D206" s="70"/>
      <c r="E206" s="70"/>
      <c r="F206" s="73"/>
      <c r="G206" s="73"/>
      <c r="H206"/>
      <c r="I206" s="94"/>
      <c r="J206" s="65"/>
      <c r="K206" s="65"/>
      <c r="L206" s="65"/>
      <c r="M206" s="83"/>
      <c r="N206" s="83"/>
    </row>
    <row r="207" spans="1:14" x14ac:dyDescent="0.25">
      <c r="A207" s="51" t="s">
        <v>2903</v>
      </c>
      <c r="B207" s="51" t="s">
        <v>640</v>
      </c>
      <c r="C207" s="129" t="s">
        <v>80</v>
      </c>
      <c r="D207"/>
      <c r="E207" s="49"/>
      <c r="F207" s="49"/>
      <c r="G207"/>
      <c r="H207"/>
      <c r="K207"/>
      <c r="L207" s="49"/>
      <c r="M207" s="49"/>
      <c r="N207"/>
    </row>
    <row r="208" spans="1:14" outlineLevel="1" x14ac:dyDescent="0.25">
      <c r="A208" s="51" t="s">
        <v>2904</v>
      </c>
      <c r="B208" s="121" t="s">
        <v>2633</v>
      </c>
      <c r="C208" s="127" t="s">
        <v>80</v>
      </c>
      <c r="D208"/>
      <c r="E208" s="49"/>
      <c r="F208" s="49"/>
      <c r="G208"/>
      <c r="H208"/>
      <c r="K208"/>
      <c r="L208" s="49"/>
      <c r="M208" s="49"/>
      <c r="N208"/>
    </row>
    <row r="209" spans="1:14" outlineLevel="1" x14ac:dyDescent="0.25">
      <c r="A209" s="51" t="s">
        <v>2905</v>
      </c>
      <c r="D209"/>
      <c r="E209" s="49"/>
      <c r="F209" s="49"/>
      <c r="G209"/>
      <c r="H209"/>
      <c r="K209"/>
      <c r="L209" s="49"/>
      <c r="M209" s="49"/>
      <c r="N209"/>
    </row>
    <row r="210" spans="1:14" outlineLevel="1" x14ac:dyDescent="0.25">
      <c r="A210" s="51" t="s">
        <v>2906</v>
      </c>
      <c r="D210"/>
      <c r="E210" s="49"/>
      <c r="F210" s="49"/>
      <c r="G210"/>
      <c r="H210"/>
      <c r="K210"/>
      <c r="L210" s="49"/>
      <c r="M210" s="49"/>
      <c r="N210"/>
    </row>
    <row r="211" spans="1:14" outlineLevel="1" x14ac:dyDescent="0.25">
      <c r="A211" s="51" t="s">
        <v>2907</v>
      </c>
      <c r="D211"/>
      <c r="E211" s="49"/>
      <c r="F211" s="49"/>
      <c r="G211"/>
      <c r="H211"/>
      <c r="K211"/>
      <c r="L211" s="49"/>
      <c r="M211" s="49"/>
      <c r="N211"/>
    </row>
    <row r="212" spans="1:14" x14ac:dyDescent="0.25">
      <c r="A212" s="70"/>
      <c r="B212" s="71" t="s">
        <v>951</v>
      </c>
      <c r="C212" s="70" t="s">
        <v>788</v>
      </c>
      <c r="D212" s="70"/>
      <c r="E212" s="70"/>
      <c r="F212" s="73"/>
      <c r="G212" s="73"/>
      <c r="H212"/>
      <c r="I212" s="94"/>
      <c r="J212" s="65"/>
      <c r="K212" s="65"/>
      <c r="L212" s="65"/>
      <c r="M212" s="83"/>
      <c r="N212" s="83"/>
    </row>
    <row r="213" spans="1:14" ht="15" customHeight="1" x14ac:dyDescent="0.25">
      <c r="A213" s="51" t="s">
        <v>2908</v>
      </c>
      <c r="B213" s="51" t="s">
        <v>953</v>
      </c>
      <c r="C213" s="129" t="s">
        <v>80</v>
      </c>
      <c r="D213"/>
      <c r="E213"/>
      <c r="F213"/>
      <c r="G213"/>
      <c r="H213"/>
      <c r="K213"/>
      <c r="L213"/>
      <c r="M213"/>
      <c r="N213"/>
    </row>
    <row r="214" spans="1:14" outlineLevel="1" x14ac:dyDescent="0.25">
      <c r="A214" s="51" t="s">
        <v>2909</v>
      </c>
      <c r="D214"/>
      <c r="E214"/>
      <c r="F214"/>
      <c r="G214"/>
      <c r="H214"/>
      <c r="K214"/>
      <c r="L214"/>
      <c r="M214"/>
      <c r="N214"/>
    </row>
    <row r="215" spans="1:14" outlineLevel="1" x14ac:dyDescent="0.25">
      <c r="A215" s="51" t="s">
        <v>2910</v>
      </c>
      <c r="D215"/>
      <c r="E215"/>
      <c r="F215"/>
      <c r="G215"/>
      <c r="H215"/>
      <c r="K215"/>
      <c r="L215"/>
      <c r="M215"/>
      <c r="N215"/>
    </row>
    <row r="216" spans="1:14" outlineLevel="1" x14ac:dyDescent="0.25">
      <c r="A216" s="51" t="s">
        <v>2911</v>
      </c>
      <c r="D216"/>
      <c r="E216"/>
      <c r="F216"/>
      <c r="G216"/>
      <c r="H216"/>
      <c r="K216"/>
      <c r="L216"/>
      <c r="M216"/>
      <c r="N216"/>
    </row>
    <row r="217" spans="1:14" outlineLevel="1" x14ac:dyDescent="0.25">
      <c r="A217" s="51" t="s">
        <v>2912</v>
      </c>
      <c r="D217"/>
      <c r="E217"/>
      <c r="F217"/>
      <c r="G217"/>
      <c r="H217"/>
      <c r="K217"/>
      <c r="L217"/>
      <c r="M217"/>
      <c r="N217"/>
    </row>
    <row r="218" spans="1:14" outlineLevel="1" x14ac:dyDescent="0.25">
      <c r="A218" s="51" t="s">
        <v>2913</v>
      </c>
    </row>
    <row r="219" spans="1:14" outlineLevel="1" x14ac:dyDescent="0.25">
      <c r="A219" s="51" t="s">
        <v>2914</v>
      </c>
    </row>
  </sheetData>
  <sheetProtection algorithmName="SHA-512" hashValue="BbI64edv6FeO9SCRiYqAPaJN+4ybRaW6VZuIFOreCNIlUJ09Jf7wjBmTo7SkHayTXUYkXpplDWNSdCsGmu7mbg==" saltValue="2h3xE4govnZK50mz3vD2+g==" spinCount="100000" sheet="1" objects="1" scenarios="1"/>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6"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codeName="Sheet19">
    <tabColor rgb="FF243386"/>
  </sheetPr>
  <dimension ref="A1:I515"/>
  <sheetViews>
    <sheetView zoomScale="75" zoomScaleNormal="75" workbookViewId="0">
      <selection activeCell="F1" sqref="F1"/>
    </sheetView>
  </sheetViews>
  <sheetFormatPr defaultRowHeight="15" x14ac:dyDescent="0.25"/>
  <cols>
    <col min="1" max="1" width="13.42578125" customWidth="1"/>
    <col min="2" max="2" width="59" customWidth="1"/>
    <col min="3" max="7" width="36.5703125" customWidth="1"/>
  </cols>
  <sheetData>
    <row r="1" spans="1:9" ht="45" customHeight="1" x14ac:dyDescent="0.25">
      <c r="A1" s="503" t="s">
        <v>1488</v>
      </c>
      <c r="B1" s="503"/>
    </row>
    <row r="2" spans="1:9" ht="31.5" x14ac:dyDescent="0.25">
      <c r="A2" s="48" t="s">
        <v>2725</v>
      </c>
      <c r="B2" s="48"/>
      <c r="C2" s="49"/>
      <c r="D2" s="49"/>
      <c r="E2" s="49"/>
      <c r="F2" s="216" t="s">
        <v>3043</v>
      </c>
      <c r="G2" s="83"/>
    </row>
    <row r="3" spans="1:9" x14ac:dyDescent="0.25">
      <c r="A3" s="49"/>
      <c r="B3" s="49"/>
      <c r="C3" s="49"/>
      <c r="D3" s="49"/>
      <c r="E3" s="49"/>
      <c r="F3" s="49"/>
      <c r="G3" s="49"/>
    </row>
    <row r="4" spans="1:9" ht="15.75" customHeight="1" thickBot="1" x14ac:dyDescent="0.3">
      <c r="A4" s="49"/>
      <c r="B4" s="49"/>
      <c r="C4" s="50"/>
      <c r="D4" s="49"/>
      <c r="E4" s="49"/>
      <c r="F4" s="49"/>
      <c r="G4" s="49"/>
    </row>
    <row r="5" spans="1:9" ht="60.75" customHeight="1" thickBot="1" x14ac:dyDescent="0.3">
      <c r="A5" s="52"/>
      <c r="B5" s="53" t="s">
        <v>69</v>
      </c>
      <c r="C5" s="54" t="s">
        <v>70</v>
      </c>
      <c r="D5" s="52"/>
      <c r="E5" s="519" t="s">
        <v>2062</v>
      </c>
      <c r="F5" s="520"/>
      <c r="G5" s="157" t="s">
        <v>2061</v>
      </c>
      <c r="H5" s="155"/>
    </row>
    <row r="6" spans="1:9" x14ac:dyDescent="0.25">
      <c r="A6" s="51"/>
      <c r="B6" s="51"/>
      <c r="C6" s="51"/>
      <c r="D6" s="51"/>
      <c r="F6" s="158"/>
      <c r="G6" s="158"/>
    </row>
    <row r="7" spans="1:9" ht="18.75" customHeight="1" x14ac:dyDescent="0.25">
      <c r="A7" s="55"/>
      <c r="B7" s="505" t="s">
        <v>2089</v>
      </c>
      <c r="C7" s="506"/>
      <c r="D7" s="159"/>
      <c r="E7" s="505" t="s">
        <v>2078</v>
      </c>
      <c r="F7" s="504"/>
      <c r="G7" s="504"/>
      <c r="H7" s="506"/>
    </row>
    <row r="8" spans="1:9" ht="18.75" customHeight="1" x14ac:dyDescent="0.25">
      <c r="A8" s="51"/>
      <c r="B8" s="521" t="s">
        <v>2055</v>
      </c>
      <c r="C8" s="522"/>
      <c r="D8" s="159"/>
      <c r="E8" s="523" t="s">
        <v>80</v>
      </c>
      <c r="F8" s="524"/>
      <c r="G8" s="524"/>
      <c r="H8" s="525"/>
    </row>
    <row r="9" spans="1:9" ht="18.75" customHeight="1" x14ac:dyDescent="0.25">
      <c r="A9" s="51"/>
      <c r="B9" s="521" t="s">
        <v>2059</v>
      </c>
      <c r="C9" s="522"/>
      <c r="D9" s="160"/>
      <c r="E9" s="523"/>
      <c r="F9" s="524"/>
      <c r="G9" s="524"/>
      <c r="H9" s="525"/>
      <c r="I9" s="155"/>
    </row>
    <row r="10" spans="1:9" x14ac:dyDescent="0.25">
      <c r="A10" s="161"/>
      <c r="B10" s="526"/>
      <c r="C10" s="526"/>
      <c r="D10" s="159"/>
      <c r="E10" s="523"/>
      <c r="F10" s="524"/>
      <c r="G10" s="524"/>
      <c r="H10" s="525"/>
      <c r="I10" s="155"/>
    </row>
    <row r="11" spans="1:9" ht="15.75" thickBot="1" x14ac:dyDescent="0.3">
      <c r="A11" s="161"/>
      <c r="B11" s="527"/>
      <c r="C11" s="528"/>
      <c r="D11" s="160"/>
      <c r="E11" s="523"/>
      <c r="F11" s="524"/>
      <c r="G11" s="524"/>
      <c r="H11" s="525"/>
      <c r="I11" s="155"/>
    </row>
    <row r="12" spans="1:9" x14ac:dyDescent="0.25">
      <c r="A12" s="51"/>
      <c r="B12" s="162"/>
      <c r="C12" s="51"/>
      <c r="D12" s="51"/>
      <c r="E12" s="523"/>
      <c r="F12" s="524"/>
      <c r="G12" s="524"/>
      <c r="H12" s="525"/>
      <c r="I12" s="155"/>
    </row>
    <row r="13" spans="1:9" ht="15.75" customHeight="1" thickBot="1" x14ac:dyDescent="0.3">
      <c r="A13" s="51"/>
      <c r="B13" s="162"/>
      <c r="C13" s="51"/>
      <c r="D13" s="51"/>
      <c r="E13" s="514" t="s">
        <v>2090</v>
      </c>
      <c r="F13" s="515"/>
      <c r="G13" s="516" t="s">
        <v>2091</v>
      </c>
      <c r="H13" s="517"/>
      <c r="I13" s="155"/>
    </row>
    <row r="14" spans="1:9" x14ac:dyDescent="0.25">
      <c r="A14" s="51"/>
      <c r="B14" s="162"/>
      <c r="C14" s="51"/>
      <c r="D14" s="51"/>
      <c r="E14" s="163"/>
      <c r="F14" s="163"/>
      <c r="G14" s="51"/>
      <c r="H14" s="156"/>
    </row>
    <row r="15" spans="1:9" ht="18.75" customHeight="1" x14ac:dyDescent="0.25">
      <c r="A15" s="62"/>
      <c r="B15" s="518" t="s">
        <v>2092</v>
      </c>
      <c r="C15" s="518"/>
      <c r="D15" s="518"/>
      <c r="E15" s="62"/>
      <c r="F15" s="62"/>
      <c r="G15" s="62"/>
      <c r="H15" s="62"/>
    </row>
    <row r="16" spans="1:9" x14ac:dyDescent="0.25">
      <c r="A16" s="70"/>
      <c r="B16" s="70" t="s">
        <v>2056</v>
      </c>
      <c r="C16" s="70" t="s">
        <v>107</v>
      </c>
      <c r="D16" s="70" t="s">
        <v>1619</v>
      </c>
      <c r="E16" s="70"/>
      <c r="F16" s="70" t="s">
        <v>2057</v>
      </c>
      <c r="G16" s="70" t="s">
        <v>2058</v>
      </c>
      <c r="H16" s="70"/>
    </row>
    <row r="17" spans="1:8" x14ac:dyDescent="0.25">
      <c r="A17" s="51" t="s">
        <v>2063</v>
      </c>
      <c r="B17" s="68" t="s">
        <v>2064</v>
      </c>
      <c r="C17" s="164" t="s">
        <v>80</v>
      </c>
      <c r="D17" s="164" t="s">
        <v>80</v>
      </c>
      <c r="F17" s="139" t="str">
        <f>IF(OR('B1. HTT Mortgage Assets'!$C$15=0,C17="[For completion]"),"",C17/'B1. HTT Mortgage Assets'!$C$15)</f>
        <v/>
      </c>
      <c r="G17" s="139" t="str">
        <f>IF(OR('B1. HTT Mortgage Assets'!$F$28=0,D17="[For completion]"),"",D17/'B1. HTT Mortgage Assets'!$F$28)</f>
        <v/>
      </c>
    </row>
    <row r="18" spans="1:8" x14ac:dyDescent="0.25">
      <c r="A18" s="68" t="s">
        <v>2093</v>
      </c>
      <c r="B18" s="66"/>
      <c r="C18" s="68"/>
      <c r="D18" s="68"/>
      <c r="F18" s="68"/>
      <c r="G18" s="68"/>
    </row>
    <row r="19" spans="1:8" x14ac:dyDescent="0.25">
      <c r="A19" s="68" t="s">
        <v>2094</v>
      </c>
      <c r="B19" s="68"/>
      <c r="C19" s="68"/>
      <c r="D19" s="68"/>
      <c r="F19" s="68"/>
      <c r="G19" s="68"/>
    </row>
    <row r="20" spans="1:8" ht="18.75" customHeight="1" x14ac:dyDescent="0.25">
      <c r="A20" s="62"/>
      <c r="B20" s="518" t="s">
        <v>2059</v>
      </c>
      <c r="C20" s="518"/>
      <c r="D20" s="518"/>
      <c r="E20" s="62"/>
      <c r="F20" s="62"/>
      <c r="G20" s="62"/>
      <c r="H20" s="62"/>
    </row>
    <row r="21" spans="1:8" x14ac:dyDescent="0.25">
      <c r="A21" s="70"/>
      <c r="B21" s="70" t="s">
        <v>2095</v>
      </c>
      <c r="C21" s="70" t="s">
        <v>2065</v>
      </c>
      <c r="D21" s="70" t="s">
        <v>2066</v>
      </c>
      <c r="E21" s="70" t="s">
        <v>2067</v>
      </c>
      <c r="F21" s="70" t="s">
        <v>2096</v>
      </c>
      <c r="G21" s="70" t="s">
        <v>2068</v>
      </c>
      <c r="H21" s="70" t="s">
        <v>2069</v>
      </c>
    </row>
    <row r="22" spans="1:8" ht="15" customHeight="1" x14ac:dyDescent="0.25">
      <c r="A22" s="65"/>
      <c r="B22" s="165" t="s">
        <v>2097</v>
      </c>
      <c r="C22" s="165"/>
      <c r="D22" s="65"/>
      <c r="E22" s="65"/>
      <c r="F22" s="65"/>
      <c r="G22" s="65"/>
      <c r="H22" s="65"/>
    </row>
    <row r="23" spans="1:8" x14ac:dyDescent="0.25">
      <c r="A23" s="51" t="s">
        <v>2070</v>
      </c>
      <c r="B23" s="51" t="s">
        <v>2080</v>
      </c>
      <c r="C23" s="166" t="s">
        <v>80</v>
      </c>
      <c r="D23" s="166" t="s">
        <v>80</v>
      </c>
      <c r="E23" s="166" t="s">
        <v>80</v>
      </c>
      <c r="F23" s="166" t="s">
        <v>80</v>
      </c>
      <c r="G23" s="166" t="s">
        <v>80</v>
      </c>
      <c r="H23" s="154">
        <f>SUM(C23:G23)</f>
        <v>0</v>
      </c>
    </row>
    <row r="24" spans="1:8" x14ac:dyDescent="0.25">
      <c r="A24" s="51" t="s">
        <v>2071</v>
      </c>
      <c r="B24" s="51" t="s">
        <v>2079</v>
      </c>
      <c r="C24" s="166" t="s">
        <v>80</v>
      </c>
      <c r="D24" s="166" t="s">
        <v>80</v>
      </c>
      <c r="E24" s="166" t="s">
        <v>80</v>
      </c>
      <c r="F24" s="166" t="s">
        <v>80</v>
      </c>
      <c r="G24" s="166" t="s">
        <v>80</v>
      </c>
      <c r="H24" s="154">
        <f>SUM(C24:G24)</f>
        <v>0</v>
      </c>
    </row>
    <row r="25" spans="1:8" x14ac:dyDescent="0.25">
      <c r="A25" s="51" t="s">
        <v>2072</v>
      </c>
      <c r="B25" s="51" t="s">
        <v>1612</v>
      </c>
      <c r="C25" s="166" t="s">
        <v>80</v>
      </c>
      <c r="D25" s="166" t="s">
        <v>80</v>
      </c>
      <c r="E25" s="166" t="s">
        <v>80</v>
      </c>
      <c r="F25" s="166" t="s">
        <v>80</v>
      </c>
      <c r="G25" s="166" t="s">
        <v>80</v>
      </c>
      <c r="H25" s="154">
        <f>SUM(C25:G25)</f>
        <v>0</v>
      </c>
    </row>
    <row r="26" spans="1:8" x14ac:dyDescent="0.25">
      <c r="A26" s="51" t="s">
        <v>2073</v>
      </c>
      <c r="B26" s="51" t="s">
        <v>2060</v>
      </c>
      <c r="C26" s="147">
        <f>SUM(C23:C25)+SUM(C27:C32)</f>
        <v>0</v>
      </c>
      <c r="D26" s="147">
        <f>SUM(D23:D25)+SUM(D27:D32)</f>
        <v>0</v>
      </c>
      <c r="E26" s="147">
        <f>SUM(E23:E25)+SUM(E27:E32)</f>
        <v>0</v>
      </c>
      <c r="F26" s="147">
        <f>SUM(F23:F25)+SUM(F27:F32)</f>
        <v>0</v>
      </c>
      <c r="G26" s="147">
        <f>SUM(G23:G25)+SUM(G27:G32)</f>
        <v>0</v>
      </c>
      <c r="H26" s="147">
        <f>SUM(H23:H25)</f>
        <v>0</v>
      </c>
    </row>
    <row r="27" spans="1:8" x14ac:dyDescent="0.25">
      <c r="A27" s="51" t="s">
        <v>2074</v>
      </c>
      <c r="B27" s="181" t="s">
        <v>2281</v>
      </c>
      <c r="C27" s="166"/>
      <c r="D27" s="166"/>
      <c r="E27" s="166"/>
      <c r="F27" s="166"/>
      <c r="G27" s="166"/>
      <c r="H27" s="139">
        <f>IF(SUM(C27:G27)="","",SUM(C27:G27))</f>
        <v>0</v>
      </c>
    </row>
    <row r="28" spans="1:8" x14ac:dyDescent="0.25">
      <c r="A28" s="51" t="s">
        <v>2075</v>
      </c>
      <c r="B28" s="181" t="s">
        <v>2281</v>
      </c>
      <c r="C28" s="166"/>
      <c r="D28" s="166"/>
      <c r="E28" s="166"/>
      <c r="F28" s="166"/>
      <c r="G28" s="166"/>
      <c r="H28" s="154">
        <f>IF(SUM(C28:G28)="","",SUM(C28:G28))</f>
        <v>0</v>
      </c>
    </row>
    <row r="29" spans="1:8" x14ac:dyDescent="0.25">
      <c r="A29" s="51" t="s">
        <v>2076</v>
      </c>
      <c r="B29" s="181" t="s">
        <v>2281</v>
      </c>
      <c r="C29" s="166"/>
      <c r="D29" s="166"/>
      <c r="E29" s="166"/>
      <c r="F29" s="166"/>
      <c r="G29" s="166"/>
      <c r="H29" s="154">
        <f>IF(SUM(C29:G29)="","",SUM(C29:G29))</f>
        <v>0</v>
      </c>
    </row>
    <row r="30" spans="1:8" x14ac:dyDescent="0.25">
      <c r="A30" s="51" t="s">
        <v>2077</v>
      </c>
      <c r="B30" s="181" t="s">
        <v>2281</v>
      </c>
      <c r="C30" s="166"/>
      <c r="D30" s="166"/>
      <c r="E30" s="166"/>
      <c r="F30" s="166"/>
      <c r="G30" s="166"/>
      <c r="H30" s="154">
        <f>IF(SUM(C30:G30)="","",SUM(C30:G30))</f>
        <v>0</v>
      </c>
    </row>
    <row r="31" spans="1:8" x14ac:dyDescent="0.25">
      <c r="A31" s="51" t="s">
        <v>2279</v>
      </c>
      <c r="B31" s="181" t="s">
        <v>2281</v>
      </c>
      <c r="C31" s="167"/>
      <c r="D31" s="164"/>
      <c r="E31" s="164"/>
      <c r="F31" s="168"/>
      <c r="G31" s="169"/>
    </row>
    <row r="32" spans="1:8" x14ac:dyDescent="0.25">
      <c r="A32" s="51" t="s">
        <v>2280</v>
      </c>
      <c r="B32" s="181" t="s">
        <v>2281</v>
      </c>
      <c r="C32" s="132"/>
      <c r="D32" s="51"/>
      <c r="E32" s="51"/>
      <c r="F32" s="139"/>
      <c r="G32" s="57"/>
    </row>
    <row r="33" spans="1:7" x14ac:dyDescent="0.25">
      <c r="A33" s="51"/>
      <c r="B33" s="80"/>
      <c r="C33" s="132"/>
      <c r="D33" s="51"/>
      <c r="E33" s="51"/>
      <c r="F33" s="139"/>
      <c r="G33" s="57"/>
    </row>
    <row r="34" spans="1:7" x14ac:dyDescent="0.25">
      <c r="A34" s="51"/>
      <c r="B34" s="80"/>
      <c r="C34" s="132"/>
      <c r="D34" s="51"/>
      <c r="E34" s="51"/>
      <c r="F34" s="139"/>
      <c r="G34" s="57"/>
    </row>
    <row r="35" spans="1:7" x14ac:dyDescent="0.25">
      <c r="A35" s="51"/>
      <c r="B35" s="80"/>
      <c r="C35" s="132"/>
      <c r="D35" s="51"/>
      <c r="F35" s="139"/>
      <c r="G35" s="57"/>
    </row>
    <row r="36" spans="1:7" x14ac:dyDescent="0.25">
      <c r="A36" s="51"/>
      <c r="B36" s="51"/>
      <c r="C36" s="152"/>
      <c r="D36" s="152"/>
      <c r="E36" s="152"/>
      <c r="F36" s="152"/>
      <c r="G36" s="68"/>
    </row>
    <row r="37" spans="1:7" x14ac:dyDescent="0.25">
      <c r="A37" s="51"/>
      <c r="B37" s="51"/>
      <c r="C37" s="152"/>
      <c r="D37" s="152"/>
      <c r="E37" s="152"/>
      <c r="F37" s="152"/>
      <c r="G37" s="68"/>
    </row>
    <row r="38" spans="1:7" x14ac:dyDescent="0.25">
      <c r="A38" s="51"/>
      <c r="B38" s="51"/>
      <c r="C38" s="152"/>
      <c r="D38" s="152"/>
      <c r="E38" s="152"/>
      <c r="F38" s="152"/>
      <c r="G38" s="68"/>
    </row>
    <row r="39" spans="1:7" x14ac:dyDescent="0.25">
      <c r="A39" s="51"/>
      <c r="B39" s="51"/>
      <c r="C39" s="152"/>
      <c r="D39" s="152"/>
      <c r="E39" s="152"/>
      <c r="F39" s="152"/>
      <c r="G39" s="68"/>
    </row>
    <row r="40" spans="1:7" x14ac:dyDescent="0.25">
      <c r="A40" s="51"/>
      <c r="B40" s="51"/>
      <c r="C40" s="152"/>
      <c r="D40" s="152"/>
      <c r="E40" s="152"/>
      <c r="F40" s="152"/>
      <c r="G40" s="68"/>
    </row>
    <row r="41" spans="1:7" x14ac:dyDescent="0.25">
      <c r="A41" s="51"/>
      <c r="B41" s="51"/>
      <c r="C41" s="152"/>
      <c r="D41" s="152"/>
      <c r="E41" s="152"/>
      <c r="F41" s="152"/>
      <c r="G41" s="68"/>
    </row>
    <row r="42" spans="1:7" x14ac:dyDescent="0.25">
      <c r="A42" s="51"/>
      <c r="B42" s="51"/>
      <c r="C42" s="152"/>
      <c r="D42" s="152"/>
      <c r="E42" s="152"/>
      <c r="F42" s="152"/>
      <c r="G42" s="68"/>
    </row>
    <row r="43" spans="1:7" x14ac:dyDescent="0.25">
      <c r="A43" s="51"/>
      <c r="B43" s="51"/>
      <c r="C43" s="152"/>
      <c r="D43" s="152"/>
      <c r="E43" s="152"/>
      <c r="F43" s="152"/>
      <c r="G43" s="68"/>
    </row>
    <row r="44" spans="1:7" x14ac:dyDescent="0.25">
      <c r="A44" s="51"/>
      <c r="B44" s="51"/>
      <c r="C44" s="152"/>
      <c r="D44" s="152"/>
      <c r="E44" s="152"/>
      <c r="F44" s="152"/>
      <c r="G44" s="68"/>
    </row>
    <row r="45" spans="1:7" x14ac:dyDescent="0.25">
      <c r="A45" s="51"/>
      <c r="B45" s="51"/>
      <c r="C45" s="152"/>
      <c r="D45" s="152"/>
      <c r="E45" s="152"/>
      <c r="F45" s="152"/>
      <c r="G45" s="68"/>
    </row>
    <row r="46" spans="1:7" x14ac:dyDescent="0.25">
      <c r="A46" s="51"/>
      <c r="B46" s="51"/>
      <c r="C46" s="152"/>
      <c r="D46" s="152"/>
      <c r="E46" s="152"/>
      <c r="F46" s="152"/>
      <c r="G46" s="68"/>
    </row>
    <row r="47" spans="1:7" x14ac:dyDescent="0.25">
      <c r="A47" s="51"/>
      <c r="B47" s="51"/>
      <c r="C47" s="152"/>
      <c r="D47" s="152"/>
      <c r="E47" s="152"/>
      <c r="F47" s="152"/>
      <c r="G47" s="68"/>
    </row>
    <row r="48" spans="1:7" x14ac:dyDescent="0.25">
      <c r="A48" s="51"/>
      <c r="B48" s="51"/>
      <c r="C48" s="152"/>
      <c r="D48" s="152"/>
      <c r="E48" s="152"/>
      <c r="F48" s="152"/>
      <c r="G48" s="68"/>
    </row>
    <row r="49" spans="1:7" x14ac:dyDescent="0.25">
      <c r="A49" s="51"/>
      <c r="B49" s="51"/>
      <c r="C49" s="152"/>
      <c r="D49" s="152"/>
      <c r="E49" s="152"/>
      <c r="F49" s="152"/>
      <c r="G49" s="68"/>
    </row>
    <row r="50" spans="1:7" x14ac:dyDescent="0.25">
      <c r="A50" s="51"/>
      <c r="B50" s="51"/>
      <c r="C50" s="152"/>
      <c r="D50" s="152"/>
      <c r="E50" s="152"/>
      <c r="F50" s="152"/>
      <c r="G50" s="68"/>
    </row>
    <row r="51" spans="1:7" x14ac:dyDescent="0.25">
      <c r="A51" s="51"/>
      <c r="B51" s="51"/>
      <c r="C51" s="152"/>
      <c r="D51" s="152"/>
      <c r="E51" s="152"/>
      <c r="F51" s="152"/>
      <c r="G51" s="68"/>
    </row>
    <row r="52" spans="1:7" x14ac:dyDescent="0.25">
      <c r="A52" s="51"/>
      <c r="B52" s="51"/>
      <c r="C52" s="152"/>
      <c r="D52" s="152"/>
      <c r="E52" s="152"/>
      <c r="F52" s="152"/>
      <c r="G52" s="68"/>
    </row>
    <row r="53" spans="1:7" x14ac:dyDescent="0.25">
      <c r="A53" s="51"/>
      <c r="B53" s="51"/>
      <c r="C53" s="152"/>
      <c r="D53" s="152"/>
      <c r="E53" s="152"/>
      <c r="F53" s="152"/>
      <c r="G53" s="68"/>
    </row>
    <row r="54" spans="1:7" x14ac:dyDescent="0.25">
      <c r="A54" s="51"/>
      <c r="B54" s="51"/>
      <c r="C54" s="152"/>
      <c r="D54" s="152"/>
      <c r="E54" s="152"/>
      <c r="F54" s="152"/>
      <c r="G54" s="68"/>
    </row>
    <row r="55" spans="1:7" x14ac:dyDescent="0.25">
      <c r="A55" s="51"/>
      <c r="B55" s="51"/>
      <c r="C55" s="152"/>
      <c r="D55" s="152"/>
      <c r="E55" s="152"/>
      <c r="F55" s="152"/>
      <c r="G55" s="68"/>
    </row>
    <row r="56" spans="1:7" x14ac:dyDescent="0.25">
      <c r="A56" s="51"/>
      <c r="B56" s="51"/>
      <c r="C56" s="152"/>
      <c r="D56" s="152"/>
      <c r="E56" s="152"/>
      <c r="F56" s="152"/>
      <c r="G56" s="68"/>
    </row>
    <row r="57" spans="1:7" x14ac:dyDescent="0.25">
      <c r="A57" s="51"/>
      <c r="B57" s="51"/>
      <c r="C57" s="152"/>
      <c r="D57" s="152"/>
      <c r="E57" s="152"/>
      <c r="F57" s="152"/>
      <c r="G57" s="68"/>
    </row>
    <row r="58" spans="1:7" x14ac:dyDescent="0.25">
      <c r="A58" s="51"/>
      <c r="B58" s="51"/>
      <c r="C58" s="152"/>
      <c r="D58" s="152"/>
      <c r="E58" s="152"/>
      <c r="F58" s="152"/>
      <c r="G58" s="68"/>
    </row>
    <row r="59" spans="1:7" x14ac:dyDescent="0.25">
      <c r="A59" s="51"/>
      <c r="B59" s="51"/>
      <c r="C59" s="152"/>
      <c r="D59" s="152"/>
      <c r="E59" s="152"/>
      <c r="F59" s="152"/>
      <c r="G59" s="68"/>
    </row>
    <row r="60" spans="1:7" x14ac:dyDescent="0.25">
      <c r="A60" s="51"/>
      <c r="B60" s="51"/>
      <c r="C60" s="152"/>
      <c r="D60" s="152"/>
      <c r="E60" s="152"/>
      <c r="F60" s="152"/>
      <c r="G60" s="68"/>
    </row>
    <row r="61" spans="1:7" x14ac:dyDescent="0.25">
      <c r="A61" s="51"/>
      <c r="B61" s="51"/>
      <c r="C61" s="152"/>
      <c r="D61" s="152"/>
      <c r="E61" s="152"/>
      <c r="F61" s="152"/>
      <c r="G61" s="68"/>
    </row>
    <row r="62" spans="1:7" x14ac:dyDescent="0.25">
      <c r="A62" s="51"/>
      <c r="B62" s="51"/>
      <c r="C62" s="152"/>
      <c r="D62" s="152"/>
      <c r="E62" s="152"/>
      <c r="F62" s="152"/>
      <c r="G62" s="68"/>
    </row>
    <row r="63" spans="1:7" x14ac:dyDescent="0.25">
      <c r="A63" s="51"/>
      <c r="B63" s="93"/>
      <c r="C63" s="170"/>
      <c r="D63" s="170"/>
      <c r="E63" s="152"/>
      <c r="F63" s="170"/>
      <c r="G63" s="68"/>
    </row>
    <row r="64" spans="1:7" x14ac:dyDescent="0.25">
      <c r="A64" s="51"/>
      <c r="B64" s="51"/>
      <c r="C64" s="152"/>
      <c r="D64" s="152"/>
      <c r="E64" s="152"/>
      <c r="F64" s="152"/>
      <c r="G64" s="68"/>
    </row>
    <row r="65" spans="1:7" x14ac:dyDescent="0.25">
      <c r="A65" s="51"/>
      <c r="B65" s="51"/>
      <c r="C65" s="152"/>
      <c r="D65" s="152"/>
      <c r="E65" s="152"/>
      <c r="F65" s="152"/>
      <c r="G65" s="68"/>
    </row>
    <row r="66" spans="1:7" x14ac:dyDescent="0.25">
      <c r="A66" s="51"/>
      <c r="B66" s="51"/>
      <c r="C66" s="152"/>
      <c r="D66" s="152"/>
      <c r="E66" s="152"/>
      <c r="F66" s="152"/>
      <c r="G66" s="68"/>
    </row>
    <row r="67" spans="1:7" x14ac:dyDescent="0.25">
      <c r="A67" s="51"/>
      <c r="B67" s="93"/>
      <c r="C67" s="170"/>
      <c r="D67" s="170"/>
      <c r="E67" s="152"/>
      <c r="F67" s="170"/>
      <c r="G67" s="68"/>
    </row>
    <row r="68" spans="1:7" x14ac:dyDescent="0.25">
      <c r="A68" s="51"/>
      <c r="B68" s="68"/>
      <c r="C68" s="152"/>
      <c r="D68" s="152"/>
      <c r="E68" s="152"/>
      <c r="F68" s="152"/>
      <c r="G68" s="68"/>
    </row>
    <row r="69" spans="1:7" x14ac:dyDescent="0.25">
      <c r="A69" s="51"/>
      <c r="B69" s="51"/>
      <c r="C69" s="152"/>
      <c r="D69" s="152"/>
      <c r="E69" s="152"/>
      <c r="F69" s="152"/>
      <c r="G69" s="68"/>
    </row>
    <row r="70" spans="1:7" x14ac:dyDescent="0.25">
      <c r="A70" s="51"/>
      <c r="B70" s="68"/>
      <c r="C70" s="152"/>
      <c r="D70" s="152"/>
      <c r="E70" s="152"/>
      <c r="F70" s="152"/>
      <c r="G70" s="68"/>
    </row>
    <row r="71" spans="1:7" x14ac:dyDescent="0.25">
      <c r="A71" s="51"/>
      <c r="B71" s="68"/>
      <c r="C71" s="152"/>
      <c r="D71" s="152"/>
      <c r="E71" s="152"/>
      <c r="F71" s="152"/>
      <c r="G71" s="68"/>
    </row>
    <row r="72" spans="1:7" x14ac:dyDescent="0.25">
      <c r="A72" s="51"/>
      <c r="B72" s="68"/>
      <c r="C72" s="152"/>
      <c r="D72" s="152"/>
      <c r="E72" s="152"/>
      <c r="F72" s="152"/>
      <c r="G72" s="68"/>
    </row>
    <row r="73" spans="1:7" x14ac:dyDescent="0.25">
      <c r="A73" s="51"/>
      <c r="B73" s="68"/>
      <c r="C73" s="152"/>
      <c r="D73" s="152"/>
      <c r="E73" s="152"/>
      <c r="F73" s="152"/>
      <c r="G73" s="68"/>
    </row>
    <row r="74" spans="1:7" x14ac:dyDescent="0.25">
      <c r="A74" s="51"/>
      <c r="B74" s="68"/>
      <c r="C74" s="152"/>
      <c r="D74" s="152"/>
      <c r="E74" s="152"/>
      <c r="F74" s="152"/>
      <c r="G74" s="68"/>
    </row>
    <row r="75" spans="1:7" x14ac:dyDescent="0.25">
      <c r="A75" s="51"/>
      <c r="B75" s="68"/>
      <c r="C75" s="152"/>
      <c r="D75" s="152"/>
      <c r="E75" s="152"/>
      <c r="F75" s="152"/>
      <c r="G75" s="68"/>
    </row>
    <row r="76" spans="1:7" x14ac:dyDescent="0.25">
      <c r="A76" s="51"/>
      <c r="B76" s="68"/>
      <c r="C76" s="152"/>
      <c r="D76" s="152"/>
      <c r="E76" s="152"/>
      <c r="F76" s="152"/>
      <c r="G76" s="68"/>
    </row>
    <row r="77" spans="1:7" x14ac:dyDescent="0.25">
      <c r="A77" s="51"/>
      <c r="B77" s="68"/>
      <c r="C77" s="152"/>
      <c r="D77" s="152"/>
      <c r="E77" s="152"/>
      <c r="F77" s="152"/>
      <c r="G77" s="68"/>
    </row>
    <row r="78" spans="1:7" x14ac:dyDescent="0.25">
      <c r="A78" s="51"/>
      <c r="B78" s="68"/>
      <c r="C78" s="152"/>
      <c r="D78" s="152"/>
      <c r="E78" s="152"/>
      <c r="F78" s="152"/>
      <c r="G78" s="68"/>
    </row>
    <row r="79" spans="1:7" x14ac:dyDescent="0.25">
      <c r="A79" s="51"/>
      <c r="B79" s="80"/>
      <c r="C79" s="152"/>
      <c r="D79" s="152"/>
      <c r="E79" s="152"/>
      <c r="F79" s="152"/>
      <c r="G79" s="68"/>
    </row>
    <row r="80" spans="1:7" x14ac:dyDescent="0.25">
      <c r="A80" s="51"/>
      <c r="B80" s="80"/>
      <c r="C80" s="152"/>
      <c r="D80" s="152"/>
      <c r="E80" s="152"/>
      <c r="F80" s="152"/>
      <c r="G80" s="68"/>
    </row>
    <row r="81" spans="1:7" x14ac:dyDescent="0.25">
      <c r="A81" s="51"/>
      <c r="B81" s="80"/>
      <c r="C81" s="152"/>
      <c r="D81" s="152"/>
      <c r="E81" s="152"/>
      <c r="F81" s="152"/>
      <c r="G81" s="68"/>
    </row>
    <row r="82" spans="1:7" x14ac:dyDescent="0.25">
      <c r="A82" s="51"/>
      <c r="B82" s="80"/>
      <c r="C82" s="152"/>
      <c r="D82" s="152"/>
      <c r="E82" s="152"/>
      <c r="F82" s="152"/>
      <c r="G82" s="68"/>
    </row>
    <row r="83" spans="1:7" x14ac:dyDescent="0.25">
      <c r="A83" s="51"/>
      <c r="B83" s="80"/>
      <c r="C83" s="152"/>
      <c r="D83" s="152"/>
      <c r="E83" s="152"/>
      <c r="F83" s="152"/>
      <c r="G83" s="68"/>
    </row>
    <row r="84" spans="1:7" x14ac:dyDescent="0.25">
      <c r="A84" s="51"/>
      <c r="B84" s="80"/>
      <c r="C84" s="152"/>
      <c r="D84" s="152"/>
      <c r="E84" s="152"/>
      <c r="F84" s="152"/>
      <c r="G84" s="68"/>
    </row>
    <row r="85" spans="1:7" x14ac:dyDescent="0.25">
      <c r="A85" s="51"/>
      <c r="B85" s="80"/>
      <c r="C85" s="152"/>
      <c r="D85" s="152"/>
      <c r="E85" s="152"/>
      <c r="F85" s="152"/>
      <c r="G85" s="68"/>
    </row>
    <row r="86" spans="1:7" x14ac:dyDescent="0.25">
      <c r="A86" s="51"/>
      <c r="B86" s="80"/>
      <c r="C86" s="152"/>
      <c r="D86" s="152"/>
      <c r="E86" s="152"/>
      <c r="F86" s="152"/>
      <c r="G86" s="68"/>
    </row>
    <row r="87" spans="1:7" x14ac:dyDescent="0.25">
      <c r="A87" s="51"/>
      <c r="B87" s="80"/>
      <c r="C87" s="152"/>
      <c r="D87" s="152"/>
      <c r="E87" s="152"/>
      <c r="F87" s="152"/>
      <c r="G87" s="68"/>
    </row>
    <row r="88" spans="1:7" x14ac:dyDescent="0.25">
      <c r="A88" s="51"/>
      <c r="B88" s="80"/>
      <c r="C88" s="152"/>
      <c r="D88" s="152"/>
      <c r="E88" s="152"/>
      <c r="F88" s="152"/>
      <c r="G88" s="68"/>
    </row>
    <row r="89" spans="1:7" x14ac:dyDescent="0.25">
      <c r="A89" s="70"/>
      <c r="B89" s="70"/>
      <c r="C89" s="70"/>
      <c r="D89" s="70"/>
      <c r="E89" s="70"/>
      <c r="F89" s="70"/>
      <c r="G89" s="70"/>
    </row>
    <row r="90" spans="1:7" x14ac:dyDescent="0.25">
      <c r="A90" s="51"/>
      <c r="B90" s="68"/>
      <c r="C90" s="152"/>
      <c r="D90" s="152"/>
      <c r="E90" s="152"/>
      <c r="F90" s="152"/>
      <c r="G90" s="68"/>
    </row>
    <row r="91" spans="1:7" x14ac:dyDescent="0.25">
      <c r="A91" s="51"/>
      <c r="B91" s="68"/>
      <c r="C91" s="152"/>
      <c r="D91" s="152"/>
      <c r="E91" s="152"/>
      <c r="F91" s="152"/>
      <c r="G91" s="68"/>
    </row>
    <row r="92" spans="1:7" x14ac:dyDescent="0.25">
      <c r="A92" s="51"/>
      <c r="B92" s="68"/>
      <c r="C92" s="152"/>
      <c r="D92" s="152"/>
      <c r="E92" s="152"/>
      <c r="F92" s="152"/>
      <c r="G92" s="68"/>
    </row>
    <row r="93" spans="1:7" x14ac:dyDescent="0.25">
      <c r="A93" s="51"/>
      <c r="B93" s="68"/>
      <c r="C93" s="152"/>
      <c r="D93" s="152"/>
      <c r="E93" s="152"/>
      <c r="F93" s="152"/>
      <c r="G93" s="68"/>
    </row>
    <row r="94" spans="1:7" x14ac:dyDescent="0.25">
      <c r="A94" s="51"/>
      <c r="B94" s="68"/>
      <c r="C94" s="152"/>
      <c r="D94" s="152"/>
      <c r="E94" s="152"/>
      <c r="F94" s="152"/>
      <c r="G94" s="68"/>
    </row>
    <row r="95" spans="1:7" x14ac:dyDescent="0.25">
      <c r="A95" s="51"/>
      <c r="B95" s="68"/>
      <c r="C95" s="152"/>
      <c r="D95" s="152"/>
      <c r="E95" s="152"/>
      <c r="F95" s="152"/>
      <c r="G95" s="68"/>
    </row>
    <row r="96" spans="1:7" x14ac:dyDescent="0.25">
      <c r="A96" s="51"/>
      <c r="B96" s="68"/>
      <c r="C96" s="152"/>
      <c r="D96" s="152"/>
      <c r="E96" s="152"/>
      <c r="F96" s="152"/>
      <c r="G96" s="68"/>
    </row>
    <row r="97" spans="1:7" x14ac:dyDescent="0.25">
      <c r="A97" s="51"/>
      <c r="B97" s="68"/>
      <c r="C97" s="152"/>
      <c r="D97" s="152"/>
      <c r="E97" s="152"/>
      <c r="F97" s="152"/>
      <c r="G97" s="68"/>
    </row>
    <row r="98" spans="1:7" x14ac:dyDescent="0.25">
      <c r="A98" s="51"/>
      <c r="B98" s="68"/>
      <c r="C98" s="152"/>
      <c r="D98" s="152"/>
      <c r="E98" s="152"/>
      <c r="F98" s="152"/>
      <c r="G98" s="68"/>
    </row>
    <row r="99" spans="1:7" x14ac:dyDescent="0.25">
      <c r="A99" s="51"/>
      <c r="B99" s="68"/>
      <c r="C99" s="152"/>
      <c r="D99" s="152"/>
      <c r="E99" s="152"/>
      <c r="F99" s="152"/>
      <c r="G99" s="68"/>
    </row>
    <row r="100" spans="1:7" x14ac:dyDescent="0.25">
      <c r="A100" s="51"/>
      <c r="B100" s="68"/>
      <c r="C100" s="152"/>
      <c r="D100" s="152"/>
      <c r="E100" s="152"/>
      <c r="F100" s="152"/>
      <c r="G100" s="68"/>
    </row>
    <row r="101" spans="1:7" x14ac:dyDescent="0.25">
      <c r="A101" s="51"/>
      <c r="B101" s="68"/>
      <c r="C101" s="152"/>
      <c r="D101" s="152"/>
      <c r="E101" s="152"/>
      <c r="F101" s="152"/>
      <c r="G101" s="68"/>
    </row>
    <row r="102" spans="1:7" x14ac:dyDescent="0.25">
      <c r="A102" s="51"/>
      <c r="B102" s="68"/>
      <c r="C102" s="152"/>
      <c r="D102" s="152"/>
      <c r="E102" s="152"/>
      <c r="F102" s="152"/>
      <c r="G102" s="68"/>
    </row>
    <row r="103" spans="1:7" x14ac:dyDescent="0.25">
      <c r="A103" s="51"/>
      <c r="B103" s="68"/>
      <c r="C103" s="152"/>
      <c r="D103" s="152"/>
      <c r="E103" s="152"/>
      <c r="F103" s="152"/>
      <c r="G103" s="68"/>
    </row>
    <row r="104" spans="1:7" x14ac:dyDescent="0.25">
      <c r="A104" s="51"/>
      <c r="B104" s="68"/>
      <c r="C104" s="152"/>
      <c r="D104" s="152"/>
      <c r="E104" s="152"/>
      <c r="F104" s="152"/>
      <c r="G104" s="68"/>
    </row>
    <row r="105" spans="1:7" x14ac:dyDescent="0.25">
      <c r="A105" s="51"/>
      <c r="B105" s="68"/>
      <c r="C105" s="152"/>
      <c r="D105" s="152"/>
      <c r="E105" s="152"/>
      <c r="F105" s="152"/>
      <c r="G105" s="68"/>
    </row>
    <row r="106" spans="1:7" x14ac:dyDescent="0.25">
      <c r="A106" s="51"/>
      <c r="B106" s="68"/>
      <c r="C106" s="152"/>
      <c r="D106" s="152"/>
      <c r="E106" s="152"/>
      <c r="F106" s="152"/>
      <c r="G106" s="68"/>
    </row>
    <row r="107" spans="1:7" x14ac:dyDescent="0.25">
      <c r="A107" s="51"/>
      <c r="B107" s="68"/>
      <c r="C107" s="152"/>
      <c r="D107" s="152"/>
      <c r="E107" s="152"/>
      <c r="F107" s="152"/>
      <c r="G107" s="68"/>
    </row>
    <row r="108" spans="1:7" x14ac:dyDescent="0.25">
      <c r="A108" s="51"/>
      <c r="B108" s="68"/>
      <c r="C108" s="152"/>
      <c r="D108" s="152"/>
      <c r="E108" s="152"/>
      <c r="F108" s="152"/>
      <c r="G108" s="68"/>
    </row>
    <row r="109" spans="1:7" x14ac:dyDescent="0.25">
      <c r="A109" s="51"/>
      <c r="B109" s="68"/>
      <c r="C109" s="152"/>
      <c r="D109" s="152"/>
      <c r="E109" s="152"/>
      <c r="F109" s="152"/>
      <c r="G109" s="68"/>
    </row>
    <row r="110" spans="1:7" x14ac:dyDescent="0.25">
      <c r="A110" s="51"/>
      <c r="B110" s="68"/>
      <c r="C110" s="152"/>
      <c r="D110" s="152"/>
      <c r="E110" s="152"/>
      <c r="F110" s="152"/>
      <c r="G110" s="68"/>
    </row>
    <row r="111" spans="1:7" x14ac:dyDescent="0.25">
      <c r="A111" s="51"/>
      <c r="B111" s="68"/>
      <c r="C111" s="152"/>
      <c r="D111" s="152"/>
      <c r="E111" s="152"/>
      <c r="F111" s="152"/>
      <c r="G111" s="68"/>
    </row>
    <row r="112" spans="1:7" x14ac:dyDescent="0.25">
      <c r="A112" s="51"/>
      <c r="B112" s="68"/>
      <c r="C112" s="152"/>
      <c r="D112" s="152"/>
      <c r="E112" s="152"/>
      <c r="F112" s="152"/>
      <c r="G112" s="68"/>
    </row>
    <row r="113" spans="1:7" x14ac:dyDescent="0.25">
      <c r="A113" s="51"/>
      <c r="B113" s="68"/>
      <c r="C113" s="152"/>
      <c r="D113" s="152"/>
      <c r="E113" s="152"/>
      <c r="F113" s="152"/>
      <c r="G113" s="68"/>
    </row>
    <row r="114" spans="1:7" x14ac:dyDescent="0.25">
      <c r="A114" s="51"/>
      <c r="B114" s="68"/>
      <c r="C114" s="152"/>
      <c r="D114" s="152"/>
      <c r="E114" s="152"/>
      <c r="F114" s="152"/>
      <c r="G114" s="68"/>
    </row>
    <row r="115" spans="1:7" x14ac:dyDescent="0.25">
      <c r="A115" s="51"/>
      <c r="B115" s="68"/>
      <c r="C115" s="152"/>
      <c r="D115" s="152"/>
      <c r="E115" s="152"/>
      <c r="F115" s="152"/>
      <c r="G115" s="68"/>
    </row>
    <row r="116" spans="1:7" x14ac:dyDescent="0.25">
      <c r="A116" s="51"/>
      <c r="B116" s="68"/>
      <c r="C116" s="152"/>
      <c r="D116" s="152"/>
      <c r="E116" s="152"/>
      <c r="F116" s="152"/>
      <c r="G116" s="68"/>
    </row>
    <row r="117" spans="1:7" x14ac:dyDescent="0.25">
      <c r="A117" s="51"/>
      <c r="B117" s="68"/>
      <c r="C117" s="152"/>
      <c r="D117" s="152"/>
      <c r="E117" s="152"/>
      <c r="F117" s="152"/>
      <c r="G117" s="68"/>
    </row>
    <row r="118" spans="1:7" x14ac:dyDescent="0.25">
      <c r="A118" s="51"/>
      <c r="B118" s="68"/>
      <c r="C118" s="152"/>
      <c r="D118" s="152"/>
      <c r="E118" s="152"/>
      <c r="F118" s="152"/>
      <c r="G118" s="68"/>
    </row>
    <row r="119" spans="1:7" x14ac:dyDescent="0.25">
      <c r="A119" s="51"/>
      <c r="B119" s="68"/>
      <c r="C119" s="152"/>
      <c r="D119" s="152"/>
      <c r="E119" s="152"/>
      <c r="F119" s="152"/>
      <c r="G119" s="68"/>
    </row>
    <row r="120" spans="1:7" x14ac:dyDescent="0.25">
      <c r="A120" s="51"/>
      <c r="B120" s="68"/>
      <c r="C120" s="152"/>
      <c r="D120" s="152"/>
      <c r="E120" s="152"/>
      <c r="F120" s="152"/>
      <c r="G120" s="68"/>
    </row>
    <row r="121" spans="1:7" x14ac:dyDescent="0.25">
      <c r="A121" s="51"/>
      <c r="B121" s="68"/>
      <c r="C121" s="152"/>
      <c r="D121" s="152"/>
      <c r="E121" s="152"/>
      <c r="F121" s="152"/>
      <c r="G121" s="68"/>
    </row>
    <row r="122" spans="1:7" x14ac:dyDescent="0.25">
      <c r="A122" s="51"/>
      <c r="B122" s="68"/>
      <c r="C122" s="152"/>
      <c r="D122" s="152"/>
      <c r="E122" s="152"/>
      <c r="F122" s="152"/>
      <c r="G122" s="68"/>
    </row>
    <row r="123" spans="1:7" x14ac:dyDescent="0.25">
      <c r="A123" s="51"/>
      <c r="B123" s="68"/>
      <c r="C123" s="152"/>
      <c r="D123" s="152"/>
      <c r="E123" s="152"/>
      <c r="F123" s="152"/>
      <c r="G123" s="68"/>
    </row>
    <row r="124" spans="1:7" x14ac:dyDescent="0.25">
      <c r="A124" s="51"/>
      <c r="B124" s="68"/>
      <c r="C124" s="152"/>
      <c r="D124" s="152"/>
      <c r="E124" s="152"/>
      <c r="F124" s="152"/>
      <c r="G124" s="68"/>
    </row>
    <row r="125" spans="1:7" x14ac:dyDescent="0.25">
      <c r="A125" s="51"/>
      <c r="B125" s="68"/>
      <c r="C125" s="152"/>
      <c r="D125" s="152"/>
      <c r="E125" s="152"/>
      <c r="F125" s="152"/>
      <c r="G125" s="68"/>
    </row>
    <row r="126" spans="1:7" x14ac:dyDescent="0.25">
      <c r="A126" s="51"/>
      <c r="B126" s="68"/>
      <c r="C126" s="152"/>
      <c r="D126" s="152"/>
      <c r="E126" s="152"/>
      <c r="F126" s="152"/>
      <c r="G126" s="68"/>
    </row>
    <row r="127" spans="1:7" x14ac:dyDescent="0.25">
      <c r="A127" s="51"/>
      <c r="B127" s="68"/>
      <c r="C127" s="152"/>
      <c r="D127" s="152"/>
      <c r="E127" s="152"/>
      <c r="F127" s="152"/>
      <c r="G127" s="68"/>
    </row>
    <row r="128" spans="1:7" x14ac:dyDescent="0.25">
      <c r="A128" s="51"/>
      <c r="B128" s="68"/>
      <c r="C128" s="152"/>
      <c r="D128" s="152"/>
      <c r="E128" s="152"/>
      <c r="F128" s="152"/>
      <c r="G128" s="68"/>
    </row>
    <row r="129" spans="1:7" x14ac:dyDescent="0.25">
      <c r="A129" s="51"/>
      <c r="B129" s="68"/>
      <c r="C129" s="152"/>
      <c r="D129" s="152"/>
      <c r="E129" s="152"/>
      <c r="F129" s="152"/>
      <c r="G129" s="68"/>
    </row>
    <row r="130" spans="1:7" x14ac:dyDescent="0.25">
      <c r="A130" s="51"/>
      <c r="B130" s="68"/>
      <c r="C130" s="152"/>
      <c r="D130" s="152"/>
      <c r="E130" s="152"/>
      <c r="F130" s="152"/>
      <c r="G130" s="68"/>
    </row>
    <row r="131" spans="1:7" x14ac:dyDescent="0.25">
      <c r="A131" s="51"/>
      <c r="B131" s="68"/>
      <c r="C131" s="152"/>
      <c r="D131" s="152"/>
      <c r="E131" s="152"/>
      <c r="F131" s="152"/>
      <c r="G131" s="68"/>
    </row>
    <row r="132" spans="1:7" x14ac:dyDescent="0.25">
      <c r="A132" s="51"/>
      <c r="B132" s="68"/>
      <c r="C132" s="152"/>
      <c r="D132" s="152"/>
      <c r="E132" s="152"/>
      <c r="F132" s="152"/>
      <c r="G132" s="68"/>
    </row>
    <row r="133" spans="1:7" x14ac:dyDescent="0.25">
      <c r="A133" s="51"/>
      <c r="B133" s="68"/>
      <c r="C133" s="152"/>
      <c r="D133" s="152"/>
      <c r="E133" s="152"/>
      <c r="F133" s="152"/>
      <c r="G133" s="68"/>
    </row>
    <row r="134" spans="1:7" x14ac:dyDescent="0.25">
      <c r="A134" s="51"/>
      <c r="B134" s="68"/>
      <c r="C134" s="152"/>
      <c r="D134" s="152"/>
      <c r="E134" s="152"/>
      <c r="F134" s="152"/>
      <c r="G134" s="68"/>
    </row>
    <row r="135" spans="1:7" x14ac:dyDescent="0.25">
      <c r="A135" s="51"/>
      <c r="B135" s="68"/>
      <c r="C135" s="152"/>
      <c r="D135" s="152"/>
      <c r="E135" s="152"/>
      <c r="F135" s="152"/>
      <c r="G135" s="68"/>
    </row>
    <row r="136" spans="1:7" x14ac:dyDescent="0.25">
      <c r="A136" s="51"/>
      <c r="B136" s="68"/>
      <c r="C136" s="152"/>
      <c r="D136" s="152"/>
      <c r="E136" s="152"/>
      <c r="F136" s="152"/>
      <c r="G136" s="68"/>
    </row>
    <row r="137" spans="1:7" x14ac:dyDescent="0.25">
      <c r="A137" s="51"/>
      <c r="B137" s="68"/>
      <c r="C137" s="152"/>
      <c r="D137" s="152"/>
      <c r="E137" s="152"/>
      <c r="F137" s="152"/>
      <c r="G137" s="68"/>
    </row>
    <row r="138" spans="1:7" x14ac:dyDescent="0.25">
      <c r="A138" s="51"/>
      <c r="B138" s="68"/>
      <c r="C138" s="152"/>
      <c r="D138" s="152"/>
      <c r="E138" s="152"/>
      <c r="F138" s="152"/>
      <c r="G138" s="68"/>
    </row>
    <row r="139" spans="1:7" x14ac:dyDescent="0.25">
      <c r="A139" s="51"/>
      <c r="B139" s="68"/>
      <c r="C139" s="152"/>
      <c r="D139" s="152"/>
      <c r="E139" s="152"/>
      <c r="F139" s="152"/>
      <c r="G139" s="68"/>
    </row>
    <row r="140" spans="1:7" x14ac:dyDescent="0.25">
      <c r="A140" s="70"/>
      <c r="B140" s="70"/>
      <c r="C140" s="70"/>
      <c r="D140" s="70"/>
      <c r="E140" s="70"/>
      <c r="F140" s="70"/>
      <c r="G140" s="70"/>
    </row>
    <row r="141" spans="1:7" x14ac:dyDescent="0.25">
      <c r="A141" s="51"/>
      <c r="B141" s="51"/>
      <c r="C141" s="152"/>
      <c r="D141" s="152"/>
      <c r="E141" s="171"/>
      <c r="F141" s="152"/>
      <c r="G141" s="68"/>
    </row>
    <row r="142" spans="1:7" x14ac:dyDescent="0.25">
      <c r="A142" s="51"/>
      <c r="B142" s="51"/>
      <c r="C142" s="152"/>
      <c r="D142" s="152"/>
      <c r="E142" s="171"/>
      <c r="F142" s="152"/>
      <c r="G142" s="68"/>
    </row>
    <row r="143" spans="1:7" x14ac:dyDescent="0.25">
      <c r="A143" s="51"/>
      <c r="B143" s="51"/>
      <c r="C143" s="152"/>
      <c r="D143" s="152"/>
      <c r="E143" s="171"/>
      <c r="F143" s="152"/>
      <c r="G143" s="68"/>
    </row>
    <row r="144" spans="1:7" x14ac:dyDescent="0.25">
      <c r="A144" s="51"/>
      <c r="B144" s="51"/>
      <c r="C144" s="152"/>
      <c r="D144" s="152"/>
      <c r="E144" s="171"/>
      <c r="F144" s="152"/>
      <c r="G144" s="68"/>
    </row>
    <row r="145" spans="1:7" x14ac:dyDescent="0.25">
      <c r="A145" s="51"/>
      <c r="B145" s="51"/>
      <c r="C145" s="152"/>
      <c r="D145" s="152"/>
      <c r="E145" s="171"/>
      <c r="F145" s="152"/>
      <c r="G145" s="68"/>
    </row>
    <row r="146" spans="1:7" x14ac:dyDescent="0.25">
      <c r="A146" s="51"/>
      <c r="B146" s="51"/>
      <c r="C146" s="152"/>
      <c r="D146" s="152"/>
      <c r="E146" s="171"/>
      <c r="F146" s="152"/>
      <c r="G146" s="68"/>
    </row>
    <row r="147" spans="1:7" x14ac:dyDescent="0.25">
      <c r="A147" s="51"/>
      <c r="B147" s="51"/>
      <c r="C147" s="152"/>
      <c r="D147" s="152"/>
      <c r="E147" s="171"/>
      <c r="F147" s="152"/>
      <c r="G147" s="68"/>
    </row>
    <row r="148" spans="1:7" x14ac:dyDescent="0.25">
      <c r="A148" s="51"/>
      <c r="B148" s="51"/>
      <c r="C148" s="152"/>
      <c r="D148" s="152"/>
      <c r="E148" s="171"/>
      <c r="F148" s="152"/>
      <c r="G148" s="68"/>
    </row>
    <row r="149" spans="1:7" x14ac:dyDescent="0.25">
      <c r="A149" s="51"/>
      <c r="B149" s="51"/>
      <c r="C149" s="152"/>
      <c r="D149" s="152"/>
      <c r="E149" s="171"/>
      <c r="F149" s="152"/>
      <c r="G149" s="68"/>
    </row>
    <row r="150" spans="1:7" x14ac:dyDescent="0.25">
      <c r="A150" s="70"/>
      <c r="B150" s="70"/>
      <c r="C150" s="70"/>
      <c r="D150" s="70"/>
      <c r="E150" s="70"/>
      <c r="F150" s="70"/>
      <c r="G150" s="70"/>
    </row>
    <row r="151" spans="1:7" x14ac:dyDescent="0.25">
      <c r="A151" s="51"/>
      <c r="B151" s="51"/>
      <c r="C151" s="152"/>
      <c r="D151" s="152"/>
      <c r="E151" s="171"/>
      <c r="F151" s="152"/>
      <c r="G151" s="68"/>
    </row>
    <row r="152" spans="1:7" x14ac:dyDescent="0.25">
      <c r="A152" s="51"/>
      <c r="B152" s="51"/>
      <c r="C152" s="152"/>
      <c r="D152" s="152"/>
      <c r="E152" s="171"/>
      <c r="F152" s="152"/>
      <c r="G152" s="68"/>
    </row>
    <row r="153" spans="1:7" x14ac:dyDescent="0.25">
      <c r="A153" s="51"/>
      <c r="B153" s="51"/>
      <c r="C153" s="152"/>
      <c r="D153" s="152"/>
      <c r="E153" s="171"/>
      <c r="F153" s="152"/>
      <c r="G153" s="68"/>
    </row>
    <row r="154" spans="1:7" x14ac:dyDescent="0.25">
      <c r="A154" s="51"/>
      <c r="B154" s="51"/>
      <c r="C154" s="51"/>
      <c r="D154" s="51"/>
      <c r="E154" s="49"/>
      <c r="F154" s="51"/>
      <c r="G154" s="68"/>
    </row>
    <row r="155" spans="1:7" x14ac:dyDescent="0.25">
      <c r="A155" s="51"/>
      <c r="B155" s="51"/>
      <c r="C155" s="51"/>
      <c r="D155" s="51"/>
      <c r="E155" s="49"/>
      <c r="F155" s="51"/>
      <c r="G155" s="68"/>
    </row>
    <row r="156" spans="1:7" x14ac:dyDescent="0.25">
      <c r="A156" s="51"/>
      <c r="B156" s="51"/>
      <c r="C156" s="51"/>
      <c r="D156" s="51"/>
      <c r="E156" s="49"/>
      <c r="F156" s="51"/>
      <c r="G156" s="68"/>
    </row>
    <row r="157" spans="1:7" x14ac:dyDescent="0.25">
      <c r="A157" s="51"/>
      <c r="B157" s="51"/>
      <c r="C157" s="51"/>
      <c r="D157" s="51"/>
      <c r="E157" s="49"/>
      <c r="F157" s="51"/>
      <c r="G157" s="68"/>
    </row>
    <row r="158" spans="1:7" x14ac:dyDescent="0.25">
      <c r="A158" s="51"/>
      <c r="B158" s="51"/>
      <c r="C158" s="51"/>
      <c r="D158" s="51"/>
      <c r="E158" s="49"/>
      <c r="F158" s="51"/>
      <c r="G158" s="68"/>
    </row>
    <row r="159" spans="1:7" x14ac:dyDescent="0.25">
      <c r="A159" s="51"/>
      <c r="B159" s="51"/>
      <c r="C159" s="51"/>
      <c r="D159" s="51"/>
      <c r="E159" s="49"/>
      <c r="F159" s="51"/>
      <c r="G159" s="68"/>
    </row>
    <row r="160" spans="1:7" x14ac:dyDescent="0.25">
      <c r="A160" s="70"/>
      <c r="B160" s="70"/>
      <c r="C160" s="70"/>
      <c r="D160" s="70"/>
      <c r="E160" s="70"/>
      <c r="F160" s="70"/>
      <c r="G160" s="70"/>
    </row>
    <row r="161" spans="1:7" x14ac:dyDescent="0.25">
      <c r="A161" s="51"/>
      <c r="B161" s="47"/>
      <c r="C161" s="152"/>
      <c r="D161" s="152"/>
      <c r="E161" s="171"/>
      <c r="F161" s="152"/>
      <c r="G161" s="68"/>
    </row>
    <row r="162" spans="1:7" x14ac:dyDescent="0.25">
      <c r="A162" s="51"/>
      <c r="B162" s="47"/>
      <c r="C162" s="152"/>
      <c r="D162" s="152"/>
      <c r="E162" s="171"/>
      <c r="F162" s="152"/>
      <c r="G162" s="68"/>
    </row>
    <row r="163" spans="1:7" x14ac:dyDescent="0.25">
      <c r="A163" s="51"/>
      <c r="B163" s="47"/>
      <c r="C163" s="152"/>
      <c r="D163" s="152"/>
      <c r="E163" s="152"/>
      <c r="F163" s="152"/>
      <c r="G163" s="68"/>
    </row>
    <row r="164" spans="1:7" x14ac:dyDescent="0.25">
      <c r="A164" s="51"/>
      <c r="B164" s="47"/>
      <c r="C164" s="152"/>
      <c r="D164" s="152"/>
      <c r="E164" s="152"/>
      <c r="F164" s="152"/>
      <c r="G164" s="68"/>
    </row>
    <row r="165" spans="1:7" x14ac:dyDescent="0.25">
      <c r="A165" s="51"/>
      <c r="B165" s="47"/>
      <c r="C165" s="152"/>
      <c r="D165" s="152"/>
      <c r="E165" s="152"/>
      <c r="F165" s="152"/>
      <c r="G165" s="68"/>
    </row>
    <row r="166" spans="1:7" x14ac:dyDescent="0.25">
      <c r="A166" s="51"/>
      <c r="B166" s="66"/>
      <c r="C166" s="152"/>
      <c r="D166" s="152"/>
      <c r="E166" s="152"/>
      <c r="F166" s="152"/>
      <c r="G166" s="68"/>
    </row>
    <row r="167" spans="1:7" x14ac:dyDescent="0.25">
      <c r="A167" s="51"/>
      <c r="B167" s="66"/>
      <c r="C167" s="152"/>
      <c r="D167" s="152"/>
      <c r="E167" s="152"/>
      <c r="F167" s="152"/>
      <c r="G167" s="68"/>
    </row>
    <row r="168" spans="1:7" x14ac:dyDescent="0.25">
      <c r="A168" s="51"/>
      <c r="B168" s="47"/>
      <c r="C168" s="152"/>
      <c r="D168" s="152"/>
      <c r="E168" s="152"/>
      <c r="F168" s="152"/>
      <c r="G168" s="68"/>
    </row>
    <row r="169" spans="1:7" x14ac:dyDescent="0.25">
      <c r="A169" s="51"/>
      <c r="B169" s="47"/>
      <c r="C169" s="152"/>
      <c r="D169" s="152"/>
      <c r="E169" s="152"/>
      <c r="F169" s="152"/>
      <c r="G169" s="68"/>
    </row>
    <row r="170" spans="1:7" x14ac:dyDescent="0.25">
      <c r="A170" s="70"/>
      <c r="B170" s="70"/>
      <c r="C170" s="70"/>
      <c r="D170" s="70"/>
      <c r="E170" s="70"/>
      <c r="F170" s="70"/>
      <c r="G170" s="70"/>
    </row>
    <row r="171" spans="1:7" x14ac:dyDescent="0.25">
      <c r="A171" s="51"/>
      <c r="B171" s="51"/>
      <c r="C171" s="152"/>
      <c r="D171" s="152"/>
      <c r="E171" s="171"/>
      <c r="F171" s="152"/>
      <c r="G171" s="68"/>
    </row>
    <row r="172" spans="1:7" x14ac:dyDescent="0.25">
      <c r="A172" s="51"/>
      <c r="B172" s="172"/>
      <c r="C172" s="152"/>
      <c r="D172" s="152"/>
      <c r="E172" s="171"/>
      <c r="F172" s="152"/>
      <c r="G172" s="68"/>
    </row>
    <row r="173" spans="1:7" x14ac:dyDescent="0.25">
      <c r="A173" s="51"/>
      <c r="B173" s="172"/>
      <c r="C173" s="152"/>
      <c r="D173" s="152"/>
      <c r="E173" s="171"/>
      <c r="F173" s="152"/>
      <c r="G173" s="68"/>
    </row>
    <row r="174" spans="1:7" x14ac:dyDescent="0.25">
      <c r="A174" s="51"/>
      <c r="B174" s="172"/>
      <c r="C174" s="152"/>
      <c r="D174" s="152"/>
      <c r="E174" s="171"/>
      <c r="F174" s="152"/>
      <c r="G174" s="68"/>
    </row>
    <row r="175" spans="1:7" x14ac:dyDescent="0.25">
      <c r="A175" s="51"/>
      <c r="B175" s="172"/>
      <c r="C175" s="152"/>
      <c r="D175" s="152"/>
      <c r="E175" s="171"/>
      <c r="F175" s="152"/>
      <c r="G175" s="68"/>
    </row>
    <row r="176" spans="1:7" x14ac:dyDescent="0.25">
      <c r="A176" s="51"/>
      <c r="B176" s="68"/>
      <c r="C176" s="68"/>
      <c r="D176" s="68"/>
      <c r="E176" s="68"/>
      <c r="F176" s="68"/>
      <c r="G176" s="68"/>
    </row>
    <row r="177" spans="1:7" x14ac:dyDescent="0.25">
      <c r="A177" s="51"/>
      <c r="B177" s="68"/>
      <c r="C177" s="68"/>
      <c r="D177" s="68"/>
      <c r="E177" s="68"/>
      <c r="F177" s="68"/>
      <c r="G177" s="68"/>
    </row>
    <row r="178" spans="1:7" x14ac:dyDescent="0.25">
      <c r="A178" s="51"/>
      <c r="B178" s="68"/>
      <c r="C178" s="68"/>
      <c r="D178" s="68"/>
      <c r="E178" s="68"/>
      <c r="F178" s="68"/>
      <c r="G178" s="68"/>
    </row>
    <row r="179" spans="1:7" ht="18.75" x14ac:dyDescent="0.25">
      <c r="A179" s="123"/>
      <c r="B179" s="151"/>
      <c r="C179" s="150"/>
      <c r="D179" s="150"/>
      <c r="E179" s="150"/>
      <c r="F179" s="150"/>
      <c r="G179" s="150"/>
    </row>
    <row r="180" spans="1:7" x14ac:dyDescent="0.25">
      <c r="A180" s="70"/>
      <c r="B180" s="70"/>
      <c r="C180" s="70"/>
      <c r="D180" s="70"/>
      <c r="E180" s="70"/>
      <c r="F180" s="70"/>
      <c r="G180" s="70"/>
    </row>
    <row r="181" spans="1:7" x14ac:dyDescent="0.25">
      <c r="A181" s="51"/>
      <c r="B181" s="68"/>
      <c r="C181" s="132"/>
      <c r="D181" s="51"/>
      <c r="E181" s="65"/>
      <c r="F181" s="83"/>
      <c r="G181" s="83"/>
    </row>
    <row r="182" spans="1:7" x14ac:dyDescent="0.25">
      <c r="A182" s="65"/>
      <c r="B182" s="94"/>
      <c r="C182" s="65"/>
      <c r="D182" s="65"/>
      <c r="E182" s="65"/>
      <c r="F182" s="83"/>
      <c r="G182" s="83"/>
    </row>
    <row r="183" spans="1:7" x14ac:dyDescent="0.25">
      <c r="A183" s="51"/>
      <c r="B183" s="68"/>
      <c r="C183" s="65"/>
      <c r="D183" s="65"/>
      <c r="E183" s="65"/>
      <c r="F183" s="83"/>
      <c r="G183" s="83"/>
    </row>
    <row r="184" spans="1:7" x14ac:dyDescent="0.25">
      <c r="A184" s="51"/>
      <c r="B184" s="68"/>
      <c r="C184" s="132"/>
      <c r="D184" s="133"/>
      <c r="E184" s="65"/>
      <c r="F184" s="139"/>
      <c r="G184" s="139"/>
    </row>
    <row r="185" spans="1:7" x14ac:dyDescent="0.25">
      <c r="A185" s="51"/>
      <c r="B185" s="68"/>
      <c r="C185" s="132"/>
      <c r="D185" s="133"/>
      <c r="E185" s="65"/>
      <c r="F185" s="139"/>
      <c r="G185" s="139"/>
    </row>
    <row r="186" spans="1:7" x14ac:dyDescent="0.25">
      <c r="A186" s="51"/>
      <c r="B186" s="68"/>
      <c r="C186" s="132"/>
      <c r="D186" s="133"/>
      <c r="E186" s="65"/>
      <c r="F186" s="139"/>
      <c r="G186" s="139"/>
    </row>
    <row r="187" spans="1:7" x14ac:dyDescent="0.25">
      <c r="A187" s="51"/>
      <c r="B187" s="68"/>
      <c r="C187" s="132"/>
      <c r="D187" s="133"/>
      <c r="E187" s="65"/>
      <c r="F187" s="139"/>
      <c r="G187" s="139"/>
    </row>
    <row r="188" spans="1:7" x14ac:dyDescent="0.25">
      <c r="A188" s="51"/>
      <c r="B188" s="68"/>
      <c r="C188" s="132"/>
      <c r="D188" s="133"/>
      <c r="E188" s="65"/>
      <c r="F188" s="139"/>
      <c r="G188" s="139"/>
    </row>
    <row r="189" spans="1:7" x14ac:dyDescent="0.25">
      <c r="A189" s="51"/>
      <c r="B189" s="68"/>
      <c r="C189" s="132"/>
      <c r="D189" s="133"/>
      <c r="E189" s="65"/>
      <c r="F189" s="139"/>
      <c r="G189" s="139"/>
    </row>
    <row r="190" spans="1:7" x14ac:dyDescent="0.25">
      <c r="A190" s="51"/>
      <c r="B190" s="68"/>
      <c r="C190" s="132"/>
      <c r="D190" s="133"/>
      <c r="E190" s="65"/>
      <c r="F190" s="139"/>
      <c r="G190" s="139"/>
    </row>
    <row r="191" spans="1:7" x14ac:dyDescent="0.25">
      <c r="A191" s="51"/>
      <c r="B191" s="68"/>
      <c r="C191" s="132"/>
      <c r="D191" s="133"/>
      <c r="E191" s="65"/>
      <c r="F191" s="139"/>
      <c r="G191" s="139"/>
    </row>
    <row r="192" spans="1:7" x14ac:dyDescent="0.25">
      <c r="A192" s="51"/>
      <c r="B192" s="68"/>
      <c r="C192" s="132"/>
      <c r="D192" s="133"/>
      <c r="E192" s="65"/>
      <c r="F192" s="139"/>
      <c r="G192" s="139"/>
    </row>
    <row r="193" spans="1:7" x14ac:dyDescent="0.25">
      <c r="A193" s="51"/>
      <c r="B193" s="68"/>
      <c r="C193" s="132"/>
      <c r="D193" s="133"/>
      <c r="E193" s="68"/>
      <c r="F193" s="139"/>
      <c r="G193" s="139"/>
    </row>
    <row r="194" spans="1:7" x14ac:dyDescent="0.25">
      <c r="A194" s="51"/>
      <c r="B194" s="68"/>
      <c r="C194" s="132"/>
      <c r="D194" s="133"/>
      <c r="E194" s="68"/>
      <c r="F194" s="139"/>
      <c r="G194" s="139"/>
    </row>
    <row r="195" spans="1:7" x14ac:dyDescent="0.25">
      <c r="A195" s="51"/>
      <c r="B195" s="68"/>
      <c r="C195" s="132"/>
      <c r="D195" s="133"/>
      <c r="E195" s="68"/>
      <c r="F195" s="139"/>
      <c r="G195" s="139"/>
    </row>
    <row r="196" spans="1:7" x14ac:dyDescent="0.25">
      <c r="A196" s="51"/>
      <c r="B196" s="68"/>
      <c r="C196" s="132"/>
      <c r="D196" s="133"/>
      <c r="E196" s="68"/>
      <c r="F196" s="139"/>
      <c r="G196" s="139"/>
    </row>
    <row r="197" spans="1:7" x14ac:dyDescent="0.25">
      <c r="A197" s="51"/>
      <c r="B197" s="68"/>
      <c r="C197" s="132"/>
      <c r="D197" s="133"/>
      <c r="E197" s="68"/>
      <c r="F197" s="139"/>
      <c r="G197" s="139"/>
    </row>
    <row r="198" spans="1:7" x14ac:dyDescent="0.25">
      <c r="A198" s="51"/>
      <c r="B198" s="68"/>
      <c r="C198" s="132"/>
      <c r="D198" s="133"/>
      <c r="E198" s="68"/>
      <c r="F198" s="139"/>
      <c r="G198" s="139"/>
    </row>
    <row r="199" spans="1:7" x14ac:dyDescent="0.25">
      <c r="A199" s="51"/>
      <c r="B199" s="68"/>
      <c r="C199" s="132"/>
      <c r="D199" s="133"/>
      <c r="E199" s="51"/>
      <c r="F199" s="139"/>
      <c r="G199" s="139"/>
    </row>
    <row r="200" spans="1:7" x14ac:dyDescent="0.25">
      <c r="A200" s="51"/>
      <c r="B200" s="68"/>
      <c r="C200" s="132"/>
      <c r="D200" s="133"/>
      <c r="E200" s="173"/>
      <c r="F200" s="139"/>
      <c r="G200" s="139"/>
    </row>
    <row r="201" spans="1:7" x14ac:dyDescent="0.25">
      <c r="A201" s="51"/>
      <c r="B201" s="68"/>
      <c r="C201" s="132"/>
      <c r="D201" s="133"/>
      <c r="E201" s="173"/>
      <c r="F201" s="139"/>
      <c r="G201" s="139"/>
    </row>
    <row r="202" spans="1:7" x14ac:dyDescent="0.25">
      <c r="A202" s="51"/>
      <c r="B202" s="68"/>
      <c r="C202" s="132"/>
      <c r="D202" s="133"/>
      <c r="E202" s="173"/>
      <c r="F202" s="139"/>
      <c r="G202" s="139"/>
    </row>
    <row r="203" spans="1:7" x14ac:dyDescent="0.25">
      <c r="A203" s="51"/>
      <c r="B203" s="68"/>
      <c r="C203" s="132"/>
      <c r="D203" s="133"/>
      <c r="E203" s="173"/>
      <c r="F203" s="139"/>
      <c r="G203" s="139"/>
    </row>
    <row r="204" spans="1:7" x14ac:dyDescent="0.25">
      <c r="A204" s="51"/>
      <c r="B204" s="68"/>
      <c r="C204" s="132"/>
      <c r="D204" s="133"/>
      <c r="E204" s="173"/>
      <c r="F204" s="139"/>
      <c r="G204" s="139"/>
    </row>
    <row r="205" spans="1:7" x14ac:dyDescent="0.25">
      <c r="A205" s="51"/>
      <c r="B205" s="68"/>
      <c r="C205" s="132"/>
      <c r="D205" s="133"/>
      <c r="E205" s="173"/>
      <c r="F205" s="139"/>
      <c r="G205" s="139"/>
    </row>
    <row r="206" spans="1:7" x14ac:dyDescent="0.25">
      <c r="A206" s="51"/>
      <c r="B206" s="68"/>
      <c r="C206" s="132"/>
      <c r="D206" s="133"/>
      <c r="E206" s="173"/>
      <c r="F206" s="139"/>
      <c r="G206" s="139"/>
    </row>
    <row r="207" spans="1:7" x14ac:dyDescent="0.25">
      <c r="A207" s="51"/>
      <c r="B207" s="68"/>
      <c r="C207" s="132"/>
      <c r="D207" s="133"/>
      <c r="E207" s="173"/>
      <c r="F207" s="139"/>
      <c r="G207" s="139"/>
    </row>
    <row r="208" spans="1:7" x14ac:dyDescent="0.25">
      <c r="A208" s="51"/>
      <c r="B208" s="78"/>
      <c r="C208" s="134"/>
      <c r="D208" s="76"/>
      <c r="E208" s="173"/>
      <c r="F208" s="174"/>
      <c r="G208" s="174"/>
    </row>
    <row r="209" spans="1:7" x14ac:dyDescent="0.25">
      <c r="A209" s="70"/>
      <c r="B209" s="70"/>
      <c r="C209" s="70"/>
      <c r="D209" s="70"/>
      <c r="E209" s="70"/>
      <c r="F209" s="70"/>
      <c r="G209" s="70"/>
    </row>
    <row r="210" spans="1:7" x14ac:dyDescent="0.25">
      <c r="A210" s="51"/>
      <c r="B210" s="51"/>
      <c r="C210" s="152"/>
      <c r="D210" s="51"/>
      <c r="E210" s="51"/>
      <c r="F210" s="147"/>
      <c r="G210" s="147"/>
    </row>
    <row r="211" spans="1:7" x14ac:dyDescent="0.25">
      <c r="A211" s="51"/>
      <c r="B211" s="51"/>
      <c r="C211" s="51"/>
      <c r="D211" s="51"/>
      <c r="E211" s="51"/>
      <c r="F211" s="147"/>
      <c r="G211" s="147"/>
    </row>
    <row r="212" spans="1:7" x14ac:dyDescent="0.25">
      <c r="A212" s="51"/>
      <c r="B212" s="68"/>
      <c r="C212" s="51"/>
      <c r="D212" s="51"/>
      <c r="E212" s="51"/>
      <c r="F212" s="147"/>
      <c r="G212" s="147"/>
    </row>
    <row r="213" spans="1:7" x14ac:dyDescent="0.25">
      <c r="A213" s="51"/>
      <c r="B213" s="51"/>
      <c r="C213" s="132"/>
      <c r="D213" s="133"/>
      <c r="E213" s="51"/>
      <c r="F213" s="139"/>
      <c r="G213" s="139"/>
    </row>
    <row r="214" spans="1:7" x14ac:dyDescent="0.25">
      <c r="A214" s="51"/>
      <c r="B214" s="51"/>
      <c r="C214" s="132"/>
      <c r="D214" s="133"/>
      <c r="E214" s="51"/>
      <c r="F214" s="139"/>
      <c r="G214" s="139"/>
    </row>
    <row r="215" spans="1:7" x14ac:dyDescent="0.25">
      <c r="A215" s="51"/>
      <c r="B215" s="51"/>
      <c r="C215" s="132"/>
      <c r="D215" s="133"/>
      <c r="E215" s="51"/>
      <c r="F215" s="139"/>
      <c r="G215" s="139"/>
    </row>
    <row r="216" spans="1:7" x14ac:dyDescent="0.25">
      <c r="A216" s="51"/>
      <c r="B216" s="51"/>
      <c r="C216" s="132"/>
      <c r="D216" s="133"/>
      <c r="E216" s="51"/>
      <c r="F216" s="139"/>
      <c r="G216" s="139"/>
    </row>
    <row r="217" spans="1:7" x14ac:dyDescent="0.25">
      <c r="A217" s="51"/>
      <c r="B217" s="51"/>
      <c r="C217" s="132"/>
      <c r="D217" s="133"/>
      <c r="E217" s="51"/>
      <c r="F217" s="139"/>
      <c r="G217" s="139"/>
    </row>
    <row r="218" spans="1:7" x14ac:dyDescent="0.25">
      <c r="A218" s="51"/>
      <c r="B218" s="51"/>
      <c r="C218" s="132"/>
      <c r="D218" s="133"/>
      <c r="E218" s="51"/>
      <c r="F218" s="139"/>
      <c r="G218" s="139"/>
    </row>
    <row r="219" spans="1:7" x14ac:dyDescent="0.25">
      <c r="A219" s="51"/>
      <c r="B219" s="51"/>
      <c r="C219" s="132"/>
      <c r="D219" s="133"/>
      <c r="E219" s="51"/>
      <c r="F219" s="139"/>
      <c r="G219" s="139"/>
    </row>
    <row r="220" spans="1:7" x14ac:dyDescent="0.25">
      <c r="A220" s="51"/>
      <c r="B220" s="51"/>
      <c r="C220" s="132"/>
      <c r="D220" s="133"/>
      <c r="E220" s="51"/>
      <c r="F220" s="139"/>
      <c r="G220" s="139"/>
    </row>
    <row r="221" spans="1:7" x14ac:dyDescent="0.25">
      <c r="A221" s="51"/>
      <c r="B221" s="78"/>
      <c r="C221" s="132"/>
      <c r="D221" s="133"/>
      <c r="E221" s="51"/>
      <c r="F221" s="139"/>
      <c r="G221" s="139"/>
    </row>
    <row r="222" spans="1:7" x14ac:dyDescent="0.25">
      <c r="A222" s="51"/>
      <c r="B222" s="80"/>
      <c r="C222" s="132"/>
      <c r="D222" s="133"/>
      <c r="E222" s="51"/>
      <c r="F222" s="139"/>
      <c r="G222" s="139"/>
    </row>
    <row r="223" spans="1:7" x14ac:dyDescent="0.25">
      <c r="A223" s="51"/>
      <c r="B223" s="80"/>
      <c r="C223" s="132"/>
      <c r="D223" s="133"/>
      <c r="E223" s="51"/>
      <c r="F223" s="139"/>
      <c r="G223" s="139"/>
    </row>
    <row r="224" spans="1:7" x14ac:dyDescent="0.25">
      <c r="A224" s="51"/>
      <c r="B224" s="80"/>
      <c r="C224" s="132"/>
      <c r="D224" s="133"/>
      <c r="E224" s="51"/>
      <c r="F224" s="139"/>
      <c r="G224" s="139"/>
    </row>
    <row r="225" spans="1:7" x14ac:dyDescent="0.25">
      <c r="A225" s="51"/>
      <c r="B225" s="80"/>
      <c r="C225" s="132"/>
      <c r="D225" s="133"/>
      <c r="E225" s="51"/>
      <c r="F225" s="139"/>
      <c r="G225" s="139"/>
    </row>
    <row r="226" spans="1:7" x14ac:dyDescent="0.25">
      <c r="A226" s="51"/>
      <c r="B226" s="80"/>
      <c r="C226" s="132"/>
      <c r="D226" s="133"/>
      <c r="E226" s="51"/>
      <c r="F226" s="139"/>
      <c r="G226" s="139"/>
    </row>
    <row r="227" spans="1:7" x14ac:dyDescent="0.25">
      <c r="A227" s="51"/>
      <c r="B227" s="80"/>
      <c r="C227" s="132"/>
      <c r="D227" s="133"/>
      <c r="E227" s="51"/>
      <c r="F227" s="139"/>
      <c r="G227" s="139"/>
    </row>
    <row r="228" spans="1:7" x14ac:dyDescent="0.25">
      <c r="A228" s="51"/>
      <c r="B228" s="80"/>
      <c r="C228" s="51"/>
      <c r="D228" s="51"/>
      <c r="E228" s="51"/>
      <c r="F228" s="139"/>
      <c r="G228" s="139"/>
    </row>
    <row r="229" spans="1:7" x14ac:dyDescent="0.25">
      <c r="A229" s="51"/>
      <c r="B229" s="80"/>
      <c r="C229" s="51"/>
      <c r="D229" s="51"/>
      <c r="E229" s="51"/>
      <c r="F229" s="139"/>
      <c r="G229" s="139"/>
    </row>
    <row r="230" spans="1:7" x14ac:dyDescent="0.25">
      <c r="A230" s="51"/>
      <c r="B230" s="80"/>
      <c r="C230" s="51"/>
      <c r="D230" s="51"/>
      <c r="E230" s="51"/>
      <c r="F230" s="139"/>
      <c r="G230" s="139"/>
    </row>
    <row r="231" spans="1:7" x14ac:dyDescent="0.25">
      <c r="A231" s="70"/>
      <c r="B231" s="70"/>
      <c r="C231" s="70"/>
      <c r="D231" s="70"/>
      <c r="E231" s="70"/>
      <c r="F231" s="70"/>
      <c r="G231" s="70"/>
    </row>
    <row r="232" spans="1:7" x14ac:dyDescent="0.25">
      <c r="A232" s="51"/>
      <c r="B232" s="51"/>
      <c r="C232" s="152"/>
      <c r="D232" s="51"/>
      <c r="E232" s="51"/>
      <c r="F232" s="147"/>
      <c r="G232" s="147"/>
    </row>
    <row r="233" spans="1:7" x14ac:dyDescent="0.25">
      <c r="A233" s="51"/>
      <c r="B233" s="51"/>
      <c r="C233" s="51"/>
      <c r="D233" s="51"/>
      <c r="E233" s="51"/>
      <c r="F233" s="147"/>
      <c r="G233" s="147"/>
    </row>
    <row r="234" spans="1:7" x14ac:dyDescent="0.25">
      <c r="A234" s="51"/>
      <c r="B234" s="68"/>
      <c r="C234" s="51"/>
      <c r="D234" s="51"/>
      <c r="E234" s="51"/>
      <c r="F234" s="147"/>
      <c r="G234" s="147"/>
    </row>
    <row r="235" spans="1:7" x14ac:dyDescent="0.25">
      <c r="A235" s="51"/>
      <c r="B235" s="51"/>
      <c r="C235" s="132"/>
      <c r="D235" s="133"/>
      <c r="E235" s="51"/>
      <c r="F235" s="139"/>
      <c r="G235" s="139"/>
    </row>
    <row r="236" spans="1:7" x14ac:dyDescent="0.25">
      <c r="A236" s="51"/>
      <c r="B236" s="51"/>
      <c r="C236" s="132"/>
      <c r="D236" s="133"/>
      <c r="E236" s="51"/>
      <c r="F236" s="139"/>
      <c r="G236" s="139"/>
    </row>
    <row r="237" spans="1:7" x14ac:dyDescent="0.25">
      <c r="A237" s="51"/>
      <c r="B237" s="51"/>
      <c r="C237" s="132"/>
      <c r="D237" s="133"/>
      <c r="E237" s="51"/>
      <c r="F237" s="139"/>
      <c r="G237" s="139"/>
    </row>
    <row r="238" spans="1:7" x14ac:dyDescent="0.25">
      <c r="A238" s="51"/>
      <c r="B238" s="51"/>
      <c r="C238" s="132"/>
      <c r="D238" s="133"/>
      <c r="E238" s="51"/>
      <c r="F238" s="139"/>
      <c r="G238" s="139"/>
    </row>
    <row r="239" spans="1:7" x14ac:dyDescent="0.25">
      <c r="A239" s="51"/>
      <c r="B239" s="51"/>
      <c r="C239" s="132"/>
      <c r="D239" s="133"/>
      <c r="E239" s="51"/>
      <c r="F239" s="139"/>
      <c r="G239" s="139"/>
    </row>
    <row r="240" spans="1:7" x14ac:dyDescent="0.25">
      <c r="A240" s="51"/>
      <c r="B240" s="51"/>
      <c r="C240" s="132"/>
      <c r="D240" s="133"/>
      <c r="E240" s="51"/>
      <c r="F240" s="139"/>
      <c r="G240" s="139"/>
    </row>
    <row r="241" spans="1:7" x14ac:dyDescent="0.25">
      <c r="A241" s="51"/>
      <c r="B241" s="51"/>
      <c r="C241" s="132"/>
      <c r="D241" s="133"/>
      <c r="E241" s="51"/>
      <c r="F241" s="139"/>
      <c r="G241" s="139"/>
    </row>
    <row r="242" spans="1:7" x14ac:dyDescent="0.25">
      <c r="A242" s="51"/>
      <c r="B242" s="51"/>
      <c r="C242" s="132"/>
      <c r="D242" s="133"/>
      <c r="E242" s="51"/>
      <c r="F242" s="139"/>
      <c r="G242" s="139"/>
    </row>
    <row r="243" spans="1:7" x14ac:dyDescent="0.25">
      <c r="A243" s="51"/>
      <c r="B243" s="78"/>
      <c r="C243" s="132"/>
      <c r="D243" s="133"/>
      <c r="E243" s="51"/>
      <c r="F243" s="139"/>
      <c r="G243" s="139"/>
    </row>
    <row r="244" spans="1:7" x14ac:dyDescent="0.25">
      <c r="A244" s="51"/>
      <c r="B244" s="80"/>
      <c r="C244" s="132"/>
      <c r="D244" s="133"/>
      <c r="E244" s="51"/>
      <c r="F244" s="139"/>
      <c r="G244" s="139"/>
    </row>
    <row r="245" spans="1:7" x14ac:dyDescent="0.25">
      <c r="A245" s="51"/>
      <c r="B245" s="80"/>
      <c r="C245" s="132"/>
      <c r="D245" s="133"/>
      <c r="E245" s="51"/>
      <c r="F245" s="139"/>
      <c r="G245" s="139"/>
    </row>
    <row r="246" spans="1:7" x14ac:dyDescent="0.25">
      <c r="A246" s="51"/>
      <c r="B246" s="80"/>
      <c r="C246" s="132"/>
      <c r="D246" s="133"/>
      <c r="E246" s="51"/>
      <c r="F246" s="139"/>
      <c r="G246" s="139"/>
    </row>
    <row r="247" spans="1:7" x14ac:dyDescent="0.25">
      <c r="A247" s="51"/>
      <c r="B247" s="80"/>
      <c r="C247" s="132"/>
      <c r="D247" s="133"/>
      <c r="E247" s="51"/>
      <c r="F247" s="139"/>
      <c r="G247" s="139"/>
    </row>
    <row r="248" spans="1:7" x14ac:dyDescent="0.25">
      <c r="A248" s="51"/>
      <c r="B248" s="80"/>
      <c r="C248" s="132"/>
      <c r="D248" s="133"/>
      <c r="E248" s="51"/>
      <c r="F248" s="139"/>
      <c r="G248" s="139"/>
    </row>
    <row r="249" spans="1:7" x14ac:dyDescent="0.25">
      <c r="A249" s="51"/>
      <c r="B249" s="80"/>
      <c r="C249" s="132"/>
      <c r="D249" s="133"/>
      <c r="E249" s="51"/>
      <c r="F249" s="139"/>
      <c r="G249" s="139"/>
    </row>
    <row r="250" spans="1:7" x14ac:dyDescent="0.25">
      <c r="A250" s="51"/>
      <c r="B250" s="80"/>
      <c r="C250" s="51"/>
      <c r="D250" s="51"/>
      <c r="E250" s="51"/>
      <c r="F250" s="77"/>
      <c r="G250" s="77"/>
    </row>
    <row r="251" spans="1:7" x14ac:dyDescent="0.25">
      <c r="A251" s="51"/>
      <c r="B251" s="80"/>
      <c r="C251" s="51"/>
      <c r="D251" s="51"/>
      <c r="E251" s="51"/>
      <c r="F251" s="77"/>
      <c r="G251" s="77"/>
    </row>
    <row r="252" spans="1:7" x14ac:dyDescent="0.25">
      <c r="A252" s="51"/>
      <c r="B252" s="80"/>
      <c r="C252" s="51"/>
      <c r="D252" s="51"/>
      <c r="E252" s="51"/>
      <c r="F252" s="77"/>
      <c r="G252" s="77"/>
    </row>
    <row r="253" spans="1:7" x14ac:dyDescent="0.25">
      <c r="A253" s="70"/>
      <c r="B253" s="70"/>
      <c r="C253" s="70"/>
      <c r="D253" s="70"/>
      <c r="E253" s="70"/>
      <c r="F253" s="70"/>
      <c r="G253" s="70"/>
    </row>
    <row r="254" spans="1:7" x14ac:dyDescent="0.25">
      <c r="A254" s="51"/>
      <c r="B254" s="51"/>
      <c r="C254" s="152"/>
      <c r="D254" s="51"/>
      <c r="E254" s="173"/>
      <c r="F254" s="173"/>
      <c r="G254" s="173"/>
    </row>
    <row r="255" spans="1:7" x14ac:dyDescent="0.25">
      <c r="A255" s="51"/>
      <c r="B255" s="51"/>
      <c r="C255" s="152"/>
      <c r="D255" s="51"/>
      <c r="E255" s="173"/>
      <c r="F255" s="173"/>
      <c r="G255" s="49"/>
    </row>
    <row r="256" spans="1:7" x14ac:dyDescent="0.25">
      <c r="A256" s="51"/>
      <c r="B256" s="51"/>
      <c r="C256" s="152"/>
      <c r="D256" s="51"/>
      <c r="E256" s="173"/>
      <c r="F256" s="173"/>
      <c r="G256" s="49"/>
    </row>
    <row r="257" spans="1:7" x14ac:dyDescent="0.25">
      <c r="A257" s="51"/>
      <c r="B257" s="68"/>
      <c r="C257" s="152"/>
      <c r="D257" s="65"/>
      <c r="E257" s="65"/>
      <c r="F257" s="83"/>
      <c r="G257" s="83"/>
    </row>
    <row r="258" spans="1:7" x14ac:dyDescent="0.25">
      <c r="A258" s="51"/>
      <c r="B258" s="51"/>
      <c r="C258" s="152"/>
      <c r="D258" s="51"/>
      <c r="E258" s="173"/>
      <c r="F258" s="173"/>
      <c r="G258" s="49"/>
    </row>
    <row r="259" spans="1:7" x14ac:dyDescent="0.25">
      <c r="A259" s="51"/>
      <c r="B259" s="80"/>
      <c r="C259" s="152"/>
      <c r="D259" s="51"/>
      <c r="E259" s="173"/>
      <c r="F259" s="173"/>
      <c r="G259" s="49"/>
    </row>
    <row r="260" spans="1:7" x14ac:dyDescent="0.25">
      <c r="A260" s="51"/>
      <c r="B260" s="80"/>
      <c r="C260" s="175"/>
      <c r="D260" s="51"/>
      <c r="E260" s="173"/>
      <c r="F260" s="173"/>
      <c r="G260" s="49"/>
    </row>
    <row r="261" spans="1:7" x14ac:dyDescent="0.25">
      <c r="A261" s="51"/>
      <c r="B261" s="80"/>
      <c r="C261" s="152"/>
      <c r="D261" s="51"/>
      <c r="E261" s="173"/>
      <c r="F261" s="173"/>
      <c r="G261" s="49"/>
    </row>
    <row r="262" spans="1:7" x14ac:dyDescent="0.25">
      <c r="A262" s="51"/>
      <c r="B262" s="80"/>
      <c r="C262" s="152"/>
      <c r="D262" s="51"/>
      <c r="E262" s="173"/>
      <c r="F262" s="173"/>
      <c r="G262" s="49"/>
    </row>
    <row r="263" spans="1:7" x14ac:dyDescent="0.25">
      <c r="A263" s="51"/>
      <c r="B263" s="80"/>
      <c r="C263" s="152"/>
      <c r="D263" s="51"/>
      <c r="E263" s="173"/>
      <c r="F263" s="173"/>
      <c r="G263" s="49"/>
    </row>
    <row r="264" spans="1:7" x14ac:dyDescent="0.25">
      <c r="A264" s="51"/>
      <c r="B264" s="80"/>
      <c r="C264" s="152"/>
      <c r="D264" s="51"/>
      <c r="E264" s="173"/>
      <c r="F264" s="173"/>
      <c r="G264" s="49"/>
    </row>
    <row r="265" spans="1:7" x14ac:dyDescent="0.25">
      <c r="A265" s="51"/>
      <c r="B265" s="80"/>
      <c r="C265" s="152"/>
      <c r="D265" s="51"/>
      <c r="E265" s="173"/>
      <c r="F265" s="173"/>
      <c r="G265" s="49"/>
    </row>
    <row r="266" spans="1:7" x14ac:dyDescent="0.25">
      <c r="A266" s="51"/>
      <c r="B266" s="80"/>
      <c r="C266" s="152"/>
      <c r="D266" s="51"/>
      <c r="E266" s="173"/>
      <c r="F266" s="173"/>
      <c r="G266" s="49"/>
    </row>
    <row r="267" spans="1:7" x14ac:dyDescent="0.25">
      <c r="A267" s="51"/>
      <c r="B267" s="80"/>
      <c r="C267" s="152"/>
      <c r="D267" s="51"/>
      <c r="E267" s="173"/>
      <c r="F267" s="173"/>
      <c r="G267" s="49"/>
    </row>
    <row r="268" spans="1:7" x14ac:dyDescent="0.25">
      <c r="A268" s="51"/>
      <c r="B268" s="80"/>
      <c r="C268" s="152"/>
      <c r="D268" s="51"/>
      <c r="E268" s="173"/>
      <c r="F268" s="173"/>
      <c r="G268" s="49"/>
    </row>
    <row r="269" spans="1:7" x14ac:dyDescent="0.25">
      <c r="A269" s="51"/>
      <c r="B269" s="80"/>
      <c r="C269" s="152"/>
      <c r="D269" s="51"/>
      <c r="E269" s="173"/>
      <c r="F269" s="173"/>
      <c r="G269" s="49"/>
    </row>
    <row r="270" spans="1:7" x14ac:dyDescent="0.25">
      <c r="A270" s="70"/>
      <c r="B270" s="70"/>
      <c r="C270" s="70"/>
      <c r="D270" s="70"/>
      <c r="E270" s="70"/>
      <c r="F270" s="70"/>
      <c r="G270" s="70"/>
    </row>
    <row r="271" spans="1:7" x14ac:dyDescent="0.25">
      <c r="A271" s="51"/>
      <c r="B271" s="51"/>
      <c r="C271" s="152"/>
      <c r="D271" s="51"/>
      <c r="E271" s="49"/>
      <c r="F271" s="49"/>
      <c r="G271" s="49"/>
    </row>
    <row r="272" spans="1:7" x14ac:dyDescent="0.25">
      <c r="A272" s="51"/>
      <c r="B272" s="51"/>
      <c r="C272" s="152"/>
      <c r="D272" s="51"/>
      <c r="E272" s="49"/>
      <c r="F272" s="49"/>
      <c r="G272" s="49"/>
    </row>
    <row r="273" spans="1:7" x14ac:dyDescent="0.25">
      <c r="A273" s="51"/>
      <c r="B273" s="51"/>
      <c r="C273" s="152"/>
      <c r="D273" s="51"/>
      <c r="E273" s="49"/>
      <c r="F273" s="49"/>
      <c r="G273" s="49"/>
    </row>
    <row r="274" spans="1:7" x14ac:dyDescent="0.25">
      <c r="A274" s="51"/>
      <c r="B274" s="51"/>
      <c r="C274" s="152"/>
      <c r="D274" s="51"/>
      <c r="E274" s="49"/>
      <c r="F274" s="49"/>
      <c r="G274" s="49"/>
    </row>
    <row r="275" spans="1:7" x14ac:dyDescent="0.25">
      <c r="A275" s="51"/>
      <c r="B275" s="51"/>
      <c r="C275" s="152"/>
      <c r="D275" s="51"/>
      <c r="E275" s="49"/>
      <c r="F275" s="49"/>
      <c r="G275" s="49"/>
    </row>
    <row r="276" spans="1:7" x14ac:dyDescent="0.25">
      <c r="A276" s="51"/>
      <c r="B276" s="51"/>
      <c r="C276" s="152"/>
      <c r="D276" s="51"/>
      <c r="E276" s="49"/>
      <c r="F276" s="49"/>
      <c r="G276" s="49"/>
    </row>
    <row r="277" spans="1:7" x14ac:dyDescent="0.25">
      <c r="A277" s="70"/>
      <c r="B277" s="70"/>
      <c r="C277" s="70"/>
      <c r="D277" s="70"/>
      <c r="E277" s="70"/>
      <c r="F277" s="70"/>
      <c r="G277" s="70"/>
    </row>
    <row r="278" spans="1:7" x14ac:dyDescent="0.25">
      <c r="A278" s="51"/>
      <c r="B278" s="68"/>
      <c r="C278" s="51"/>
      <c r="D278" s="51"/>
      <c r="E278" s="57"/>
      <c r="F278" s="57"/>
      <c r="G278" s="57"/>
    </row>
    <row r="279" spans="1:7" x14ac:dyDescent="0.25">
      <c r="A279" s="51"/>
      <c r="B279" s="68"/>
      <c r="C279" s="51"/>
      <c r="D279" s="51"/>
      <c r="E279" s="57"/>
      <c r="F279" s="57"/>
      <c r="G279" s="57"/>
    </row>
    <row r="280" spans="1:7" x14ac:dyDescent="0.25">
      <c r="A280" s="51"/>
      <c r="B280" s="68"/>
      <c r="C280" s="51"/>
      <c r="D280" s="51"/>
      <c r="E280" s="57"/>
      <c r="F280" s="57"/>
      <c r="G280" s="57"/>
    </row>
    <row r="281" spans="1:7" x14ac:dyDescent="0.25">
      <c r="A281" s="51"/>
      <c r="B281" s="68"/>
      <c r="C281" s="51"/>
      <c r="D281" s="51"/>
      <c r="E281" s="57"/>
      <c r="F281" s="57"/>
      <c r="G281" s="57"/>
    </row>
    <row r="282" spans="1:7" x14ac:dyDescent="0.25">
      <c r="A282" s="51"/>
      <c r="B282" s="68"/>
      <c r="C282" s="51"/>
      <c r="D282" s="51"/>
      <c r="E282" s="57"/>
      <c r="F282" s="57"/>
      <c r="G282" s="57"/>
    </row>
    <row r="283" spans="1:7" x14ac:dyDescent="0.25">
      <c r="A283" s="51"/>
      <c r="B283" s="68"/>
      <c r="C283" s="51"/>
      <c r="D283" s="51"/>
      <c r="E283" s="57"/>
      <c r="F283" s="57"/>
      <c r="G283" s="57"/>
    </row>
    <row r="284" spans="1:7" x14ac:dyDescent="0.25">
      <c r="A284" s="51"/>
      <c r="B284" s="68"/>
      <c r="C284" s="51"/>
      <c r="D284" s="51"/>
      <c r="E284" s="57"/>
      <c r="F284" s="57"/>
      <c r="G284" s="57"/>
    </row>
    <row r="285" spans="1:7" x14ac:dyDescent="0.25">
      <c r="A285" s="51"/>
      <c r="B285" s="68"/>
      <c r="C285" s="51"/>
      <c r="D285" s="51"/>
      <c r="E285" s="57"/>
      <c r="F285" s="57"/>
      <c r="G285" s="57"/>
    </row>
    <row r="286" spans="1:7" x14ac:dyDescent="0.25">
      <c r="A286" s="51"/>
      <c r="B286" s="68"/>
      <c r="C286" s="51"/>
      <c r="D286" s="51"/>
      <c r="E286" s="57"/>
      <c r="F286" s="57"/>
      <c r="G286" s="57"/>
    </row>
    <row r="287" spans="1:7" x14ac:dyDescent="0.25">
      <c r="A287" s="51"/>
      <c r="B287" s="68"/>
      <c r="C287" s="51"/>
      <c r="D287" s="51"/>
      <c r="E287" s="57"/>
      <c r="F287" s="57"/>
      <c r="G287" s="57"/>
    </row>
    <row r="288" spans="1:7" x14ac:dyDescent="0.25">
      <c r="A288" s="51"/>
      <c r="B288" s="68"/>
      <c r="C288" s="51"/>
      <c r="D288" s="51"/>
      <c r="E288" s="57"/>
      <c r="F288" s="57"/>
      <c r="G288" s="57"/>
    </row>
    <row r="289" spans="1:7" x14ac:dyDescent="0.25">
      <c r="A289" s="51"/>
      <c r="B289" s="68"/>
      <c r="C289" s="51"/>
      <c r="D289" s="51"/>
      <c r="E289" s="57"/>
      <c r="F289" s="57"/>
      <c r="G289" s="57"/>
    </row>
    <row r="290" spans="1:7" x14ac:dyDescent="0.25">
      <c r="A290" s="51"/>
      <c r="B290" s="68"/>
      <c r="C290" s="51"/>
      <c r="D290" s="51"/>
      <c r="E290" s="57"/>
      <c r="F290" s="57"/>
      <c r="G290" s="57"/>
    </row>
    <row r="291" spans="1:7" x14ac:dyDescent="0.25">
      <c r="A291" s="51"/>
      <c r="B291" s="68"/>
      <c r="C291" s="51"/>
      <c r="D291" s="51"/>
      <c r="E291" s="57"/>
      <c r="F291" s="57"/>
      <c r="G291" s="57"/>
    </row>
    <row r="292" spans="1:7" x14ac:dyDescent="0.25">
      <c r="A292" s="51"/>
      <c r="B292" s="68"/>
      <c r="C292" s="51"/>
      <c r="D292" s="51"/>
      <c r="E292" s="57"/>
      <c r="F292" s="57"/>
      <c r="G292" s="57"/>
    </row>
    <row r="293" spans="1:7" x14ac:dyDescent="0.25">
      <c r="A293" s="51"/>
      <c r="B293" s="68"/>
      <c r="C293" s="51"/>
      <c r="D293" s="51"/>
      <c r="E293" s="57"/>
      <c r="F293" s="57"/>
      <c r="G293" s="57"/>
    </row>
    <row r="294" spans="1:7" x14ac:dyDescent="0.25">
      <c r="A294" s="51"/>
      <c r="B294" s="68"/>
      <c r="C294" s="51"/>
      <c r="D294" s="51"/>
      <c r="E294" s="57"/>
      <c r="F294" s="57"/>
      <c r="G294" s="57"/>
    </row>
    <row r="295" spans="1:7" x14ac:dyDescent="0.25">
      <c r="A295" s="51"/>
      <c r="B295" s="68"/>
      <c r="C295" s="51"/>
      <c r="D295" s="51"/>
      <c r="E295" s="57"/>
      <c r="F295" s="57"/>
      <c r="G295" s="57"/>
    </row>
    <row r="296" spans="1:7" x14ac:dyDescent="0.25">
      <c r="A296" s="51"/>
      <c r="B296" s="68"/>
      <c r="C296" s="51"/>
      <c r="D296" s="51"/>
      <c r="E296" s="57"/>
      <c r="F296" s="57"/>
      <c r="G296" s="57"/>
    </row>
    <row r="297" spans="1:7" x14ac:dyDescent="0.25">
      <c r="A297" s="51"/>
      <c r="B297" s="68"/>
      <c r="C297" s="51"/>
      <c r="D297" s="51"/>
      <c r="E297" s="57"/>
      <c r="F297" s="57"/>
      <c r="G297" s="57"/>
    </row>
    <row r="298" spans="1:7" x14ac:dyDescent="0.25">
      <c r="A298" s="51"/>
      <c r="B298" s="68"/>
      <c r="C298" s="51"/>
      <c r="D298" s="51"/>
      <c r="E298" s="57"/>
      <c r="F298" s="57"/>
      <c r="G298" s="57"/>
    </row>
    <row r="299" spans="1:7" x14ac:dyDescent="0.25">
      <c r="A299" s="51"/>
      <c r="B299" s="68"/>
      <c r="C299" s="51"/>
      <c r="D299" s="51"/>
      <c r="E299" s="57"/>
      <c r="F299" s="57"/>
      <c r="G299" s="57"/>
    </row>
    <row r="300" spans="1:7" x14ac:dyDescent="0.25">
      <c r="A300" s="70"/>
      <c r="B300" s="70"/>
      <c r="C300" s="70"/>
      <c r="D300" s="70"/>
      <c r="E300" s="70"/>
      <c r="F300" s="70"/>
      <c r="G300" s="70"/>
    </row>
    <row r="301" spans="1:7" x14ac:dyDescent="0.25">
      <c r="A301" s="51"/>
      <c r="B301" s="68"/>
      <c r="C301" s="51"/>
      <c r="D301" s="51"/>
      <c r="E301" s="57"/>
      <c r="F301" s="57"/>
      <c r="G301" s="57"/>
    </row>
    <row r="302" spans="1:7" x14ac:dyDescent="0.25">
      <c r="A302" s="51"/>
      <c r="B302" s="68"/>
      <c r="C302" s="51"/>
      <c r="D302" s="51"/>
      <c r="E302" s="57"/>
      <c r="F302" s="57"/>
      <c r="G302" s="57"/>
    </row>
    <row r="303" spans="1:7" x14ac:dyDescent="0.25">
      <c r="A303" s="51"/>
      <c r="B303" s="68"/>
      <c r="C303" s="51"/>
      <c r="D303" s="51"/>
      <c r="E303" s="57"/>
      <c r="F303" s="57"/>
      <c r="G303" s="57"/>
    </row>
    <row r="304" spans="1:7" x14ac:dyDescent="0.25">
      <c r="A304" s="51"/>
      <c r="B304" s="68"/>
      <c r="C304" s="51"/>
      <c r="D304" s="51"/>
      <c r="E304" s="57"/>
      <c r="F304" s="57"/>
      <c r="G304" s="57"/>
    </row>
    <row r="305" spans="1:7" x14ac:dyDescent="0.25">
      <c r="A305" s="51"/>
      <c r="B305" s="68"/>
      <c r="C305" s="51"/>
      <c r="D305" s="51"/>
      <c r="E305" s="57"/>
      <c r="F305" s="57"/>
      <c r="G305" s="57"/>
    </row>
    <row r="306" spans="1:7" x14ac:dyDescent="0.25">
      <c r="A306" s="51"/>
      <c r="B306" s="68"/>
      <c r="C306" s="51"/>
      <c r="D306" s="51"/>
      <c r="E306" s="57"/>
      <c r="F306" s="57"/>
      <c r="G306" s="57"/>
    </row>
    <row r="307" spans="1:7" x14ac:dyDescent="0.25">
      <c r="A307" s="51"/>
      <c r="B307" s="68"/>
      <c r="C307" s="51"/>
      <c r="D307" s="51"/>
      <c r="E307" s="57"/>
      <c r="F307" s="57"/>
      <c r="G307" s="57"/>
    </row>
    <row r="308" spans="1:7" x14ac:dyDescent="0.25">
      <c r="A308" s="51"/>
      <c r="B308" s="68"/>
      <c r="C308" s="51"/>
      <c r="D308" s="51"/>
      <c r="E308" s="57"/>
      <c r="F308" s="57"/>
      <c r="G308" s="57"/>
    </row>
    <row r="309" spans="1:7" x14ac:dyDescent="0.25">
      <c r="A309" s="51"/>
      <c r="B309" s="68"/>
      <c r="C309" s="51"/>
      <c r="D309" s="51"/>
      <c r="E309" s="57"/>
      <c r="F309" s="57"/>
      <c r="G309" s="57"/>
    </row>
    <row r="310" spans="1:7" x14ac:dyDescent="0.25">
      <c r="A310" s="51"/>
      <c r="B310" s="68"/>
      <c r="C310" s="51"/>
      <c r="D310" s="51"/>
      <c r="E310" s="57"/>
      <c r="F310" s="57"/>
      <c r="G310" s="57"/>
    </row>
    <row r="311" spans="1:7" x14ac:dyDescent="0.25">
      <c r="A311" s="51"/>
      <c r="B311" s="68"/>
      <c r="C311" s="51"/>
      <c r="D311" s="51"/>
      <c r="E311" s="57"/>
      <c r="F311" s="57"/>
      <c r="G311" s="57"/>
    </row>
    <row r="312" spans="1:7" x14ac:dyDescent="0.25">
      <c r="A312" s="51"/>
      <c r="B312" s="68"/>
      <c r="C312" s="51"/>
      <c r="D312" s="51"/>
      <c r="E312" s="57"/>
      <c r="F312" s="57"/>
      <c r="G312" s="57"/>
    </row>
    <row r="313" spans="1:7" x14ac:dyDescent="0.25">
      <c r="A313" s="51"/>
      <c r="B313" s="68"/>
      <c r="C313" s="51"/>
      <c r="D313" s="51"/>
      <c r="E313" s="57"/>
      <c r="F313" s="57"/>
      <c r="G313" s="57"/>
    </row>
    <row r="314" spans="1:7" x14ac:dyDescent="0.25">
      <c r="A314" s="70"/>
      <c r="B314" s="70"/>
      <c r="C314" s="70"/>
      <c r="D314" s="70"/>
      <c r="E314" s="70"/>
      <c r="F314" s="70"/>
      <c r="G314" s="70"/>
    </row>
    <row r="315" spans="1:7" x14ac:dyDescent="0.25">
      <c r="A315" s="51"/>
      <c r="B315" s="68"/>
      <c r="C315" s="51"/>
      <c r="D315" s="51"/>
      <c r="E315" s="57"/>
      <c r="F315" s="57"/>
      <c r="G315" s="57"/>
    </row>
    <row r="316" spans="1:7" x14ac:dyDescent="0.25">
      <c r="A316" s="51"/>
      <c r="B316" s="153"/>
      <c r="C316" s="51"/>
      <c r="D316" s="51"/>
      <c r="E316" s="57"/>
      <c r="F316" s="57"/>
      <c r="G316" s="57"/>
    </row>
    <row r="317" spans="1:7" x14ac:dyDescent="0.25">
      <c r="A317" s="51"/>
      <c r="B317" s="68"/>
      <c r="C317" s="51"/>
      <c r="D317" s="51"/>
      <c r="E317" s="57"/>
      <c r="F317" s="57"/>
      <c r="G317" s="57"/>
    </row>
    <row r="318" spans="1:7" x14ac:dyDescent="0.25">
      <c r="A318" s="51"/>
      <c r="B318" s="68"/>
      <c r="C318" s="51"/>
      <c r="D318" s="51"/>
      <c r="E318" s="57"/>
      <c r="F318" s="57"/>
      <c r="G318" s="57"/>
    </row>
    <row r="319" spans="1:7" x14ac:dyDescent="0.25">
      <c r="A319" s="51"/>
      <c r="B319" s="68"/>
      <c r="C319" s="51"/>
      <c r="D319" s="51"/>
      <c r="E319" s="57"/>
      <c r="F319" s="57"/>
      <c r="G319" s="57"/>
    </row>
    <row r="320" spans="1:7" x14ac:dyDescent="0.25">
      <c r="A320" s="51"/>
      <c r="B320" s="68"/>
      <c r="C320" s="51"/>
      <c r="D320" s="51"/>
      <c r="E320" s="57"/>
      <c r="F320" s="57"/>
      <c r="G320" s="57"/>
    </row>
    <row r="321" spans="1:7" x14ac:dyDescent="0.25">
      <c r="A321" s="51"/>
      <c r="B321" s="68"/>
      <c r="C321" s="51"/>
      <c r="D321" s="51"/>
      <c r="E321" s="57"/>
      <c r="F321" s="57"/>
      <c r="G321" s="57"/>
    </row>
    <row r="322" spans="1:7" x14ac:dyDescent="0.25">
      <c r="A322" s="51"/>
      <c r="B322" s="68"/>
      <c r="C322" s="51"/>
      <c r="D322" s="51"/>
      <c r="E322" s="57"/>
      <c r="F322" s="57"/>
      <c r="G322" s="57"/>
    </row>
    <row r="323" spans="1:7" x14ac:dyDescent="0.25">
      <c r="A323" s="51"/>
      <c r="B323" s="68"/>
      <c r="C323" s="51"/>
      <c r="D323" s="51"/>
      <c r="E323" s="57"/>
      <c r="F323" s="57"/>
      <c r="G323" s="57"/>
    </row>
    <row r="324" spans="1:7" x14ac:dyDescent="0.25">
      <c r="A324" s="70"/>
      <c r="B324" s="70"/>
      <c r="C324" s="70"/>
      <c r="D324" s="70"/>
      <c r="E324" s="70"/>
      <c r="F324" s="70"/>
      <c r="G324" s="70"/>
    </row>
    <row r="325" spans="1:7" x14ac:dyDescent="0.25">
      <c r="A325" s="51"/>
      <c r="B325" s="68"/>
      <c r="C325" s="51"/>
      <c r="D325" s="51"/>
      <c r="E325" s="57"/>
      <c r="F325" s="57"/>
      <c r="G325" s="57"/>
    </row>
    <row r="326" spans="1:7" x14ac:dyDescent="0.25">
      <c r="A326" s="51"/>
      <c r="B326" s="153"/>
      <c r="C326" s="51"/>
      <c r="D326" s="51"/>
      <c r="E326" s="57"/>
      <c r="F326" s="57"/>
      <c r="G326" s="57"/>
    </row>
    <row r="327" spans="1:7" x14ac:dyDescent="0.25">
      <c r="A327" s="51"/>
      <c r="B327" s="68"/>
      <c r="C327" s="51"/>
      <c r="D327" s="51"/>
      <c r="E327" s="57"/>
      <c r="F327" s="57"/>
      <c r="G327" s="57"/>
    </row>
    <row r="328" spans="1:7" x14ac:dyDescent="0.25">
      <c r="A328" s="51"/>
      <c r="B328" s="51"/>
      <c r="C328" s="51"/>
      <c r="D328" s="51"/>
      <c r="E328" s="57"/>
      <c r="F328" s="57"/>
      <c r="G328" s="57"/>
    </row>
    <row r="329" spans="1:7" x14ac:dyDescent="0.25">
      <c r="A329" s="51"/>
      <c r="B329" s="68"/>
      <c r="C329" s="51"/>
      <c r="D329" s="51"/>
      <c r="E329" s="57"/>
      <c r="F329" s="57"/>
      <c r="G329" s="57"/>
    </row>
    <row r="330" spans="1:7" x14ac:dyDescent="0.25">
      <c r="A330" s="51"/>
      <c r="B330" s="51"/>
      <c r="C330" s="152"/>
      <c r="D330" s="51"/>
      <c r="E330" s="49"/>
      <c r="F330" s="49"/>
      <c r="G330" s="49"/>
    </row>
    <row r="331" spans="1:7" x14ac:dyDescent="0.25">
      <c r="A331" s="51"/>
      <c r="B331" s="51"/>
      <c r="C331" s="152"/>
      <c r="D331" s="51"/>
      <c r="E331" s="49"/>
      <c r="F331" s="49"/>
      <c r="G331" s="49"/>
    </row>
    <row r="332" spans="1:7" x14ac:dyDescent="0.25">
      <c r="A332" s="51"/>
      <c r="B332" s="51"/>
      <c r="C332" s="152"/>
      <c r="D332" s="51"/>
      <c r="E332" s="49"/>
      <c r="F332" s="49"/>
      <c r="G332" s="49"/>
    </row>
    <row r="333" spans="1:7" x14ac:dyDescent="0.25">
      <c r="A333" s="51"/>
      <c r="B333" s="51"/>
      <c r="C333" s="152"/>
      <c r="D333" s="51"/>
      <c r="E333" s="49"/>
      <c r="F333" s="49"/>
      <c r="G333" s="49"/>
    </row>
    <row r="334" spans="1:7" x14ac:dyDescent="0.25">
      <c r="A334" s="51"/>
      <c r="B334" s="51"/>
      <c r="C334" s="152"/>
      <c r="D334" s="51"/>
      <c r="E334" s="49"/>
      <c r="F334" s="49"/>
      <c r="G334" s="49"/>
    </row>
    <row r="335" spans="1:7" x14ac:dyDescent="0.25">
      <c r="A335" s="51"/>
      <c r="B335" s="51"/>
      <c r="C335" s="152"/>
      <c r="D335" s="51"/>
      <c r="E335" s="49"/>
      <c r="F335" s="49"/>
      <c r="G335" s="49"/>
    </row>
    <row r="336" spans="1:7" x14ac:dyDescent="0.25">
      <c r="A336" s="51"/>
      <c r="B336" s="51"/>
      <c r="C336" s="152"/>
      <c r="D336" s="51"/>
      <c r="E336" s="49"/>
      <c r="F336" s="49"/>
      <c r="G336" s="49"/>
    </row>
    <row r="337" spans="1:7" x14ac:dyDescent="0.25">
      <c r="A337" s="51"/>
      <c r="B337" s="51"/>
      <c r="C337" s="152"/>
      <c r="D337" s="51"/>
      <c r="E337" s="49"/>
      <c r="F337" s="49"/>
      <c r="G337" s="49"/>
    </row>
    <row r="338" spans="1:7" x14ac:dyDescent="0.25">
      <c r="A338" s="51"/>
      <c r="B338" s="51"/>
      <c r="C338" s="152"/>
      <c r="D338" s="51"/>
      <c r="E338" s="49"/>
      <c r="F338" s="49"/>
      <c r="G338" s="49"/>
    </row>
    <row r="339" spans="1:7" x14ac:dyDescent="0.25">
      <c r="A339" s="51"/>
      <c r="B339" s="51"/>
      <c r="C339" s="152"/>
      <c r="D339" s="51"/>
      <c r="E339" s="49"/>
      <c r="F339" s="49"/>
      <c r="G339" s="49"/>
    </row>
    <row r="340" spans="1:7" x14ac:dyDescent="0.25">
      <c r="A340" s="51"/>
      <c r="B340" s="51"/>
      <c r="C340" s="152"/>
      <c r="D340" s="51"/>
      <c r="E340" s="49"/>
      <c r="F340" s="49"/>
      <c r="G340" s="49"/>
    </row>
    <row r="341" spans="1:7" x14ac:dyDescent="0.25">
      <c r="A341" s="51"/>
      <c r="B341" s="51"/>
      <c r="C341" s="152"/>
      <c r="D341" s="51"/>
      <c r="E341" s="49"/>
      <c r="F341" s="49"/>
      <c r="G341" s="49"/>
    </row>
    <row r="342" spans="1:7" x14ac:dyDescent="0.25">
      <c r="A342" s="51"/>
      <c r="B342" s="51"/>
      <c r="C342" s="152"/>
      <c r="D342" s="51"/>
      <c r="E342" s="49"/>
      <c r="F342" s="49"/>
      <c r="G342" s="49"/>
    </row>
    <row r="343" spans="1:7" x14ac:dyDescent="0.25">
      <c r="A343" s="51"/>
      <c r="B343" s="51"/>
      <c r="C343" s="152"/>
      <c r="D343" s="51"/>
      <c r="E343" s="49"/>
      <c r="F343" s="49"/>
      <c r="G343" s="49"/>
    </row>
    <row r="344" spans="1:7" x14ac:dyDescent="0.25">
      <c r="A344" s="51"/>
      <c r="B344" s="51"/>
      <c r="C344" s="152"/>
      <c r="D344" s="51"/>
      <c r="E344" s="49"/>
      <c r="F344" s="49"/>
      <c r="G344" s="49"/>
    </row>
    <row r="345" spans="1:7" x14ac:dyDescent="0.25">
      <c r="A345" s="51"/>
      <c r="B345" s="51"/>
      <c r="C345" s="152"/>
      <c r="D345" s="51"/>
      <c r="E345" s="49"/>
      <c r="F345" s="49"/>
      <c r="G345" s="49"/>
    </row>
    <row r="346" spans="1:7" x14ac:dyDescent="0.25">
      <c r="A346" s="51"/>
      <c r="B346" s="51"/>
      <c r="C346" s="152"/>
      <c r="D346" s="51"/>
      <c r="E346" s="49"/>
      <c r="F346" s="49"/>
      <c r="G346" s="49"/>
    </row>
    <row r="347" spans="1:7" x14ac:dyDescent="0.25">
      <c r="A347" s="51"/>
      <c r="B347" s="51"/>
      <c r="C347" s="152"/>
      <c r="D347" s="51"/>
      <c r="E347" s="49"/>
      <c r="F347" s="49"/>
      <c r="G347" s="49"/>
    </row>
    <row r="348" spans="1:7" x14ac:dyDescent="0.25">
      <c r="A348" s="51"/>
      <c r="B348" s="51"/>
      <c r="C348" s="152"/>
      <c r="D348" s="51"/>
      <c r="E348" s="49"/>
      <c r="F348" s="49"/>
      <c r="G348" s="49"/>
    </row>
    <row r="349" spans="1:7" x14ac:dyDescent="0.25">
      <c r="A349" s="51"/>
      <c r="B349" s="51"/>
      <c r="C349" s="152"/>
      <c r="D349" s="51"/>
      <c r="E349" s="49"/>
      <c r="F349" s="49"/>
      <c r="G349" s="49"/>
    </row>
    <row r="350" spans="1:7" x14ac:dyDescent="0.25">
      <c r="A350" s="51"/>
      <c r="B350" s="51"/>
      <c r="C350" s="152"/>
      <c r="D350" s="51"/>
      <c r="E350" s="49"/>
      <c r="F350" s="49"/>
      <c r="G350" s="49"/>
    </row>
    <row r="351" spans="1:7" x14ac:dyDescent="0.25">
      <c r="A351" s="51"/>
      <c r="B351" s="51"/>
      <c r="C351" s="152"/>
      <c r="D351" s="51"/>
      <c r="E351" s="49"/>
      <c r="F351" s="49"/>
      <c r="G351" s="49"/>
    </row>
    <row r="352" spans="1:7" x14ac:dyDescent="0.25">
      <c r="A352" s="51"/>
      <c r="B352" s="51"/>
      <c r="C352" s="152"/>
      <c r="D352" s="51"/>
      <c r="E352" s="49"/>
      <c r="F352" s="49"/>
      <c r="G352" s="49"/>
    </row>
    <row r="353" spans="1:7" x14ac:dyDescent="0.25">
      <c r="A353" s="51"/>
      <c r="B353" s="51"/>
      <c r="C353" s="152"/>
      <c r="D353" s="51"/>
      <c r="E353" s="49"/>
      <c r="F353" s="49"/>
      <c r="G353" s="49"/>
    </row>
    <row r="354" spans="1:7" x14ac:dyDescent="0.25">
      <c r="A354" s="51"/>
      <c r="B354" s="51"/>
      <c r="C354" s="152"/>
      <c r="D354" s="51"/>
      <c r="E354" s="49"/>
      <c r="F354" s="49"/>
      <c r="G354" s="49"/>
    </row>
    <row r="355" spans="1:7" x14ac:dyDescent="0.25">
      <c r="A355" s="51"/>
      <c r="B355" s="51"/>
      <c r="C355" s="152"/>
      <c r="D355" s="51"/>
      <c r="E355" s="49"/>
      <c r="F355" s="49"/>
      <c r="G355" s="49"/>
    </row>
    <row r="356" spans="1:7" x14ac:dyDescent="0.25">
      <c r="A356" s="51"/>
      <c r="B356" s="51"/>
      <c r="C356" s="152"/>
      <c r="D356" s="51"/>
      <c r="E356" s="49"/>
      <c r="F356" s="49"/>
      <c r="G356" s="49"/>
    </row>
    <row r="357" spans="1:7" x14ac:dyDescent="0.25">
      <c r="A357" s="51"/>
      <c r="B357" s="51"/>
      <c r="C357" s="152"/>
      <c r="D357" s="51"/>
      <c r="E357" s="49"/>
      <c r="F357" s="49"/>
      <c r="G357" s="49"/>
    </row>
    <row r="358" spans="1:7" x14ac:dyDescent="0.25">
      <c r="A358" s="51"/>
      <c r="B358" s="51"/>
      <c r="C358" s="152"/>
      <c r="D358" s="51"/>
      <c r="E358" s="49"/>
      <c r="F358" s="49"/>
      <c r="G358" s="49"/>
    </row>
    <row r="359" spans="1:7" x14ac:dyDescent="0.25">
      <c r="A359" s="51"/>
      <c r="B359" s="51"/>
      <c r="C359" s="152"/>
      <c r="D359" s="51"/>
      <c r="E359" s="49"/>
      <c r="F359" s="49"/>
      <c r="G359" s="49"/>
    </row>
    <row r="360" spans="1:7" x14ac:dyDescent="0.25">
      <c r="A360" s="51"/>
      <c r="B360" s="51"/>
      <c r="C360" s="152"/>
      <c r="D360" s="51"/>
      <c r="E360" s="49"/>
      <c r="F360" s="49"/>
      <c r="G360" s="49"/>
    </row>
    <row r="361" spans="1:7" x14ac:dyDescent="0.25">
      <c r="A361" s="51"/>
      <c r="B361" s="51"/>
      <c r="C361" s="152"/>
      <c r="D361" s="51"/>
      <c r="E361" s="49"/>
      <c r="F361" s="49"/>
      <c r="G361" s="49"/>
    </row>
    <row r="362" spans="1:7" x14ac:dyDescent="0.25">
      <c r="A362" s="51"/>
      <c r="B362" s="51"/>
      <c r="C362" s="152"/>
      <c r="D362" s="51"/>
      <c r="E362" s="49"/>
      <c r="F362" s="49"/>
      <c r="G362" s="49"/>
    </row>
    <row r="363" spans="1:7" x14ac:dyDescent="0.25">
      <c r="A363" s="51"/>
      <c r="B363" s="51"/>
      <c r="C363" s="152"/>
      <c r="D363" s="51"/>
      <c r="E363" s="49"/>
      <c r="F363" s="49"/>
      <c r="G363" s="49"/>
    </row>
    <row r="364" spans="1:7" x14ac:dyDescent="0.25">
      <c r="A364" s="51"/>
      <c r="B364" s="51"/>
      <c r="C364" s="152"/>
      <c r="D364" s="51"/>
      <c r="E364" s="49"/>
      <c r="F364" s="49"/>
      <c r="G364" s="49"/>
    </row>
    <row r="365" spans="1:7" x14ac:dyDescent="0.25">
      <c r="A365" s="51"/>
      <c r="B365" s="51"/>
      <c r="C365" s="152"/>
      <c r="D365" s="51"/>
      <c r="E365" s="49"/>
      <c r="F365" s="49"/>
      <c r="G365" s="49"/>
    </row>
    <row r="366" spans="1:7" x14ac:dyDescent="0.25">
      <c r="A366" s="51"/>
      <c r="B366" s="51"/>
      <c r="C366" s="152"/>
      <c r="D366" s="51"/>
      <c r="E366" s="49"/>
      <c r="F366" s="49"/>
      <c r="G366" s="49"/>
    </row>
    <row r="367" spans="1:7" x14ac:dyDescent="0.25">
      <c r="A367" s="51"/>
      <c r="B367" s="51"/>
      <c r="C367" s="152"/>
      <c r="D367" s="51"/>
      <c r="E367" s="49"/>
      <c r="F367" s="49"/>
      <c r="G367" s="49"/>
    </row>
    <row r="368" spans="1:7" x14ac:dyDescent="0.25">
      <c r="A368" s="51"/>
      <c r="B368" s="51"/>
      <c r="C368" s="152"/>
      <c r="D368" s="51"/>
      <c r="E368" s="49"/>
      <c r="F368" s="49"/>
      <c r="G368" s="49"/>
    </row>
    <row r="369" spans="1:7" x14ac:dyDescent="0.25">
      <c r="A369" s="51"/>
      <c r="B369" s="51"/>
      <c r="C369" s="152"/>
      <c r="D369" s="51"/>
      <c r="E369" s="49"/>
      <c r="F369" s="49"/>
      <c r="G369" s="49"/>
    </row>
    <row r="370" spans="1:7" x14ac:dyDescent="0.25">
      <c r="A370" s="51"/>
      <c r="B370" s="51"/>
      <c r="C370" s="152"/>
      <c r="D370" s="51"/>
      <c r="E370" s="49"/>
      <c r="F370" s="49"/>
      <c r="G370" s="49"/>
    </row>
    <row r="371" spans="1:7" x14ac:dyDescent="0.25">
      <c r="A371" s="51"/>
      <c r="B371" s="51"/>
      <c r="C371" s="152"/>
      <c r="D371" s="51"/>
      <c r="E371" s="49"/>
      <c r="F371" s="49"/>
      <c r="G371" s="49"/>
    </row>
    <row r="372" spans="1:7" x14ac:dyDescent="0.25">
      <c r="A372" s="51"/>
      <c r="B372" s="51"/>
      <c r="C372" s="152"/>
      <c r="D372" s="51"/>
      <c r="E372" s="49"/>
      <c r="F372" s="49"/>
      <c r="G372" s="49"/>
    </row>
    <row r="373" spans="1:7" x14ac:dyDescent="0.25">
      <c r="A373" s="51"/>
      <c r="B373" s="51"/>
      <c r="C373" s="152"/>
      <c r="D373" s="51"/>
      <c r="E373" s="49"/>
      <c r="F373" s="49"/>
      <c r="G373" s="49"/>
    </row>
    <row r="374" spans="1:7" x14ac:dyDescent="0.25">
      <c r="A374" s="51"/>
      <c r="B374" s="51"/>
      <c r="C374" s="152"/>
      <c r="D374" s="51"/>
      <c r="E374" s="49"/>
      <c r="F374" s="49"/>
      <c r="G374" s="49"/>
    </row>
    <row r="375" spans="1:7" x14ac:dyDescent="0.25">
      <c r="A375" s="51"/>
      <c r="B375" s="51"/>
      <c r="C375" s="152"/>
      <c r="D375" s="51"/>
      <c r="E375" s="49"/>
      <c r="F375" s="49"/>
      <c r="G375" s="49"/>
    </row>
    <row r="376" spans="1:7" x14ac:dyDescent="0.25">
      <c r="A376" s="51"/>
      <c r="B376" s="51"/>
      <c r="C376" s="152"/>
      <c r="D376" s="51"/>
      <c r="E376" s="49"/>
      <c r="F376" s="49"/>
      <c r="G376" s="49"/>
    </row>
    <row r="377" spans="1:7" x14ac:dyDescent="0.25">
      <c r="A377" s="51"/>
      <c r="B377" s="51"/>
      <c r="C377" s="152"/>
      <c r="D377" s="51"/>
      <c r="E377" s="49"/>
      <c r="F377" s="49"/>
      <c r="G377" s="49"/>
    </row>
    <row r="378" spans="1:7" x14ac:dyDescent="0.25">
      <c r="A378" s="51"/>
      <c r="B378" s="51"/>
      <c r="C378" s="152"/>
      <c r="D378" s="51"/>
      <c r="E378" s="49"/>
      <c r="F378" s="49"/>
      <c r="G378" s="49"/>
    </row>
    <row r="379" spans="1:7" x14ac:dyDescent="0.25">
      <c r="A379" s="51"/>
      <c r="B379" s="51"/>
      <c r="C379" s="152"/>
      <c r="D379" s="51"/>
      <c r="E379" s="49"/>
      <c r="F379" s="49"/>
      <c r="G379" s="49"/>
    </row>
    <row r="380" spans="1:7" ht="18.75" x14ac:dyDescent="0.25">
      <c r="A380" s="123"/>
      <c r="B380" s="151"/>
      <c r="C380" s="123"/>
      <c r="D380" s="123"/>
      <c r="E380" s="123"/>
      <c r="F380" s="123"/>
      <c r="G380" s="123"/>
    </row>
    <row r="381" spans="1:7" x14ac:dyDescent="0.25">
      <c r="A381" s="70"/>
      <c r="B381" s="70"/>
      <c r="C381" s="70"/>
      <c r="D381" s="70"/>
      <c r="E381" s="70"/>
      <c r="F381" s="70"/>
      <c r="G381" s="70"/>
    </row>
    <row r="382" spans="1:7" x14ac:dyDescent="0.25">
      <c r="A382" s="51"/>
      <c r="B382" s="51"/>
      <c r="C382" s="132"/>
      <c r="D382" s="65"/>
      <c r="E382" s="65"/>
      <c r="F382" s="83"/>
      <c r="G382" s="83"/>
    </row>
    <row r="383" spans="1:7" x14ac:dyDescent="0.25">
      <c r="A383" s="65"/>
      <c r="B383" s="51"/>
      <c r="C383" s="51"/>
      <c r="D383" s="65"/>
      <c r="E383" s="65"/>
      <c r="F383" s="83"/>
      <c r="G383" s="83"/>
    </row>
    <row r="384" spans="1:7" x14ac:dyDescent="0.25">
      <c r="A384" s="51"/>
      <c r="B384" s="51"/>
      <c r="C384" s="51"/>
      <c r="D384" s="65"/>
      <c r="E384" s="65"/>
      <c r="F384" s="83"/>
      <c r="G384" s="83"/>
    </row>
    <row r="385" spans="1:7" x14ac:dyDescent="0.25">
      <c r="A385" s="51"/>
      <c r="B385" s="68"/>
      <c r="C385" s="132"/>
      <c r="D385" s="132"/>
      <c r="E385" s="65"/>
      <c r="F385" s="139"/>
      <c r="G385" s="139"/>
    </row>
    <row r="386" spans="1:7" x14ac:dyDescent="0.25">
      <c r="A386" s="51"/>
      <c r="B386" s="68"/>
      <c r="C386" s="132"/>
      <c r="D386" s="132"/>
      <c r="E386" s="65"/>
      <c r="F386" s="139"/>
      <c r="G386" s="139"/>
    </row>
    <row r="387" spans="1:7" x14ac:dyDescent="0.25">
      <c r="A387" s="51"/>
      <c r="B387" s="68"/>
      <c r="C387" s="132"/>
      <c r="D387" s="132"/>
      <c r="E387" s="65"/>
      <c r="F387" s="139"/>
      <c r="G387" s="139"/>
    </row>
    <row r="388" spans="1:7" x14ac:dyDescent="0.25">
      <c r="A388" s="51"/>
      <c r="B388" s="68"/>
      <c r="C388" s="132"/>
      <c r="D388" s="132"/>
      <c r="E388" s="65"/>
      <c r="F388" s="139"/>
      <c r="G388" s="139"/>
    </row>
    <row r="389" spans="1:7" x14ac:dyDescent="0.25">
      <c r="A389" s="51"/>
      <c r="B389" s="68"/>
      <c r="C389" s="132"/>
      <c r="D389" s="132"/>
      <c r="E389" s="65"/>
      <c r="F389" s="139"/>
      <c r="G389" s="139"/>
    </row>
    <row r="390" spans="1:7" x14ac:dyDescent="0.25">
      <c r="A390" s="51"/>
      <c r="B390" s="68"/>
      <c r="C390" s="132"/>
      <c r="D390" s="132"/>
      <c r="E390" s="65"/>
      <c r="F390" s="139"/>
      <c r="G390" s="139"/>
    </row>
    <row r="391" spans="1:7" x14ac:dyDescent="0.25">
      <c r="A391" s="51"/>
      <c r="B391" s="68"/>
      <c r="C391" s="132"/>
      <c r="D391" s="132"/>
      <c r="E391" s="65"/>
      <c r="F391" s="139"/>
      <c r="G391" s="139"/>
    </row>
    <row r="392" spans="1:7" x14ac:dyDescent="0.25">
      <c r="A392" s="51"/>
      <c r="B392" s="68"/>
      <c r="C392" s="132"/>
      <c r="D392" s="133"/>
      <c r="E392" s="65"/>
      <c r="F392" s="139"/>
      <c r="G392" s="139"/>
    </row>
    <row r="393" spans="1:7" x14ac:dyDescent="0.25">
      <c r="A393" s="51"/>
      <c r="B393" s="68"/>
      <c r="C393" s="132"/>
      <c r="D393" s="133"/>
      <c r="E393" s="65"/>
      <c r="F393" s="139"/>
      <c r="G393" s="139"/>
    </row>
    <row r="394" spans="1:7" x14ac:dyDescent="0.25">
      <c r="A394" s="51"/>
      <c r="B394" s="68"/>
      <c r="C394" s="132"/>
      <c r="D394" s="133"/>
      <c r="E394" s="68"/>
      <c r="F394" s="139"/>
      <c r="G394" s="139"/>
    </row>
    <row r="395" spans="1:7" x14ac:dyDescent="0.25">
      <c r="A395" s="51"/>
      <c r="B395" s="68"/>
      <c r="C395" s="132"/>
      <c r="D395" s="133"/>
      <c r="E395" s="68"/>
      <c r="F395" s="139"/>
      <c r="G395" s="139"/>
    </row>
    <row r="396" spans="1:7" x14ac:dyDescent="0.25">
      <c r="A396" s="51"/>
      <c r="B396" s="68"/>
      <c r="C396" s="132"/>
      <c r="D396" s="133"/>
      <c r="E396" s="68"/>
      <c r="F396" s="139"/>
      <c r="G396" s="139"/>
    </row>
    <row r="397" spans="1:7" x14ac:dyDescent="0.25">
      <c r="A397" s="51"/>
      <c r="B397" s="68"/>
      <c r="C397" s="132"/>
      <c r="D397" s="133"/>
      <c r="E397" s="68"/>
      <c r="F397" s="139"/>
      <c r="G397" s="139"/>
    </row>
    <row r="398" spans="1:7" x14ac:dyDescent="0.25">
      <c r="A398" s="51"/>
      <c r="B398" s="68"/>
      <c r="C398" s="132"/>
      <c r="D398" s="133"/>
      <c r="E398" s="68"/>
      <c r="F398" s="139"/>
      <c r="G398" s="139"/>
    </row>
    <row r="399" spans="1:7" x14ac:dyDescent="0.25">
      <c r="A399" s="51"/>
      <c r="B399" s="68"/>
      <c r="C399" s="132"/>
      <c r="D399" s="133"/>
      <c r="E399" s="68"/>
      <c r="F399" s="139"/>
      <c r="G399" s="139"/>
    </row>
    <row r="400" spans="1:7" x14ac:dyDescent="0.25">
      <c r="A400" s="51"/>
      <c r="B400" s="68"/>
      <c r="C400" s="132"/>
      <c r="D400" s="133"/>
      <c r="E400" s="51"/>
      <c r="F400" s="139"/>
      <c r="G400" s="139"/>
    </row>
    <row r="401" spans="1:7" x14ac:dyDescent="0.25">
      <c r="A401" s="51"/>
      <c r="B401" s="68"/>
      <c r="C401" s="132"/>
      <c r="D401" s="133"/>
      <c r="E401" s="173"/>
      <c r="F401" s="139"/>
      <c r="G401" s="139"/>
    </row>
    <row r="402" spans="1:7" x14ac:dyDescent="0.25">
      <c r="A402" s="51"/>
      <c r="B402" s="68"/>
      <c r="C402" s="132"/>
      <c r="D402" s="133"/>
      <c r="E402" s="173"/>
      <c r="F402" s="139"/>
      <c r="G402" s="139"/>
    </row>
    <row r="403" spans="1:7" x14ac:dyDescent="0.25">
      <c r="A403" s="51"/>
      <c r="B403" s="68"/>
      <c r="C403" s="132"/>
      <c r="D403" s="133"/>
      <c r="E403" s="173"/>
      <c r="F403" s="139"/>
      <c r="G403" s="139"/>
    </row>
    <row r="404" spans="1:7" x14ac:dyDescent="0.25">
      <c r="A404" s="51"/>
      <c r="B404" s="68"/>
      <c r="C404" s="132"/>
      <c r="D404" s="133"/>
      <c r="E404" s="173"/>
      <c r="F404" s="139"/>
      <c r="G404" s="139"/>
    </row>
    <row r="405" spans="1:7" x14ac:dyDescent="0.25">
      <c r="A405" s="51"/>
      <c r="B405" s="68"/>
      <c r="C405" s="132"/>
      <c r="D405" s="133"/>
      <c r="E405" s="173"/>
      <c r="F405" s="139"/>
      <c r="G405" s="139"/>
    </row>
    <row r="406" spans="1:7" x14ac:dyDescent="0.25">
      <c r="A406" s="51"/>
      <c r="B406" s="68"/>
      <c r="C406" s="132"/>
      <c r="D406" s="133"/>
      <c r="E406" s="173"/>
      <c r="F406" s="139"/>
      <c r="G406" s="139"/>
    </row>
    <row r="407" spans="1:7" x14ac:dyDescent="0.25">
      <c r="A407" s="51"/>
      <c r="B407" s="68"/>
      <c r="C407" s="132"/>
      <c r="D407" s="133"/>
      <c r="E407" s="173"/>
      <c r="F407" s="139"/>
      <c r="G407" s="139"/>
    </row>
    <row r="408" spans="1:7" x14ac:dyDescent="0.25">
      <c r="A408" s="51"/>
      <c r="B408" s="68"/>
      <c r="C408" s="132"/>
      <c r="D408" s="133"/>
      <c r="E408" s="173"/>
      <c r="F408" s="139"/>
      <c r="G408" s="139"/>
    </row>
    <row r="409" spans="1:7" x14ac:dyDescent="0.25">
      <c r="A409" s="51"/>
      <c r="B409" s="78"/>
      <c r="C409" s="134"/>
      <c r="D409" s="76"/>
      <c r="E409" s="173"/>
      <c r="F409" s="174"/>
      <c r="G409" s="174"/>
    </row>
    <row r="410" spans="1:7" x14ac:dyDescent="0.25">
      <c r="A410" s="70"/>
      <c r="B410" s="70"/>
      <c r="C410" s="70"/>
      <c r="D410" s="70"/>
      <c r="E410" s="70"/>
      <c r="F410" s="70"/>
      <c r="G410" s="70"/>
    </row>
    <row r="411" spans="1:7" x14ac:dyDescent="0.25">
      <c r="A411" s="51"/>
      <c r="B411" s="51"/>
      <c r="C411" s="152"/>
      <c r="D411" s="51"/>
      <c r="E411" s="51"/>
      <c r="F411" s="51"/>
      <c r="G411" s="51"/>
    </row>
    <row r="412" spans="1:7" x14ac:dyDescent="0.25">
      <c r="A412" s="51"/>
      <c r="B412" s="51"/>
      <c r="C412" s="51"/>
      <c r="D412" s="51"/>
      <c r="E412" s="51"/>
      <c r="F412" s="51"/>
      <c r="G412" s="51"/>
    </row>
    <row r="413" spans="1:7" x14ac:dyDescent="0.25">
      <c r="A413" s="51"/>
      <c r="B413" s="68"/>
      <c r="C413" s="51"/>
      <c r="D413" s="51"/>
      <c r="E413" s="51"/>
      <c r="F413" s="51"/>
      <c r="G413" s="51"/>
    </row>
    <row r="414" spans="1:7" x14ac:dyDescent="0.25">
      <c r="A414" s="51"/>
      <c r="B414" s="51"/>
      <c r="C414" s="132"/>
      <c r="D414" s="133"/>
      <c r="E414" s="51"/>
      <c r="F414" s="139"/>
      <c r="G414" s="139"/>
    </row>
    <row r="415" spans="1:7" x14ac:dyDescent="0.25">
      <c r="A415" s="51"/>
      <c r="B415" s="51"/>
      <c r="C415" s="132"/>
      <c r="D415" s="133"/>
      <c r="E415" s="51"/>
      <c r="F415" s="139"/>
      <c r="G415" s="139"/>
    </row>
    <row r="416" spans="1:7" x14ac:dyDescent="0.25">
      <c r="A416" s="51"/>
      <c r="B416" s="51"/>
      <c r="C416" s="132"/>
      <c r="D416" s="133"/>
      <c r="E416" s="51"/>
      <c r="F416" s="139"/>
      <c r="G416" s="139"/>
    </row>
    <row r="417" spans="1:7" x14ac:dyDescent="0.25">
      <c r="A417" s="51"/>
      <c r="B417" s="51"/>
      <c r="C417" s="132"/>
      <c r="D417" s="133"/>
      <c r="E417" s="51"/>
      <c r="F417" s="139"/>
      <c r="G417" s="139"/>
    </row>
    <row r="418" spans="1:7" x14ac:dyDescent="0.25">
      <c r="A418" s="51"/>
      <c r="B418" s="51"/>
      <c r="C418" s="132"/>
      <c r="D418" s="133"/>
      <c r="E418" s="51"/>
      <c r="F418" s="139"/>
      <c r="G418" s="139"/>
    </row>
    <row r="419" spans="1:7" x14ac:dyDescent="0.25">
      <c r="A419" s="51"/>
      <c r="B419" s="51"/>
      <c r="C419" s="132"/>
      <c r="D419" s="133"/>
      <c r="E419" s="51"/>
      <c r="F419" s="139"/>
      <c r="G419" s="139"/>
    </row>
    <row r="420" spans="1:7" x14ac:dyDescent="0.25">
      <c r="A420" s="51"/>
      <c r="B420" s="51"/>
      <c r="C420" s="132"/>
      <c r="D420" s="133"/>
      <c r="E420" s="51"/>
      <c r="F420" s="139"/>
      <c r="G420" s="139"/>
    </row>
    <row r="421" spans="1:7" x14ac:dyDescent="0.25">
      <c r="A421" s="51"/>
      <c r="B421" s="51"/>
      <c r="C421" s="132"/>
      <c r="D421" s="133"/>
      <c r="E421" s="51"/>
      <c r="F421" s="139"/>
      <c r="G421" s="139"/>
    </row>
    <row r="422" spans="1:7" x14ac:dyDescent="0.25">
      <c r="A422" s="51"/>
      <c r="B422" s="78"/>
      <c r="C422" s="132"/>
      <c r="D422" s="133"/>
      <c r="E422" s="51"/>
      <c r="F422" s="152"/>
      <c r="G422" s="152"/>
    </row>
    <row r="423" spans="1:7" x14ac:dyDescent="0.25">
      <c r="A423" s="51"/>
      <c r="B423" s="80"/>
      <c r="C423" s="132"/>
      <c r="D423" s="133"/>
      <c r="E423" s="51"/>
      <c r="F423" s="139"/>
      <c r="G423" s="139"/>
    </row>
    <row r="424" spans="1:7" x14ac:dyDescent="0.25">
      <c r="A424" s="51"/>
      <c r="B424" s="80"/>
      <c r="C424" s="132"/>
      <c r="D424" s="133"/>
      <c r="E424" s="51"/>
      <c r="F424" s="139"/>
      <c r="G424" s="139"/>
    </row>
    <row r="425" spans="1:7" x14ac:dyDescent="0.25">
      <c r="A425" s="51"/>
      <c r="B425" s="80"/>
      <c r="C425" s="132"/>
      <c r="D425" s="133"/>
      <c r="E425" s="51"/>
      <c r="F425" s="139"/>
      <c r="G425" s="139"/>
    </row>
    <row r="426" spans="1:7" x14ac:dyDescent="0.25">
      <c r="A426" s="51"/>
      <c r="B426" s="80"/>
      <c r="C426" s="132"/>
      <c r="D426" s="133"/>
      <c r="E426" s="51"/>
      <c r="F426" s="139"/>
      <c r="G426" s="139"/>
    </row>
    <row r="427" spans="1:7" x14ac:dyDescent="0.25">
      <c r="A427" s="51"/>
      <c r="B427" s="80"/>
      <c r="C427" s="132"/>
      <c r="D427" s="133"/>
      <c r="E427" s="51"/>
      <c r="F427" s="139"/>
      <c r="G427" s="139"/>
    </row>
    <row r="428" spans="1:7" x14ac:dyDescent="0.25">
      <c r="A428" s="51"/>
      <c r="B428" s="80"/>
      <c r="C428" s="132"/>
      <c r="D428" s="133"/>
      <c r="E428" s="51"/>
      <c r="F428" s="139"/>
      <c r="G428" s="139"/>
    </row>
    <row r="429" spans="1:7" x14ac:dyDescent="0.25">
      <c r="A429" s="51"/>
      <c r="B429" s="80"/>
      <c r="C429" s="51"/>
      <c r="D429" s="51"/>
      <c r="E429" s="51"/>
      <c r="F429" s="77"/>
      <c r="G429" s="77"/>
    </row>
    <row r="430" spans="1:7" x14ac:dyDescent="0.25">
      <c r="A430" s="51"/>
      <c r="B430" s="80"/>
      <c r="C430" s="51"/>
      <c r="D430" s="51"/>
      <c r="E430" s="51"/>
      <c r="F430" s="77"/>
      <c r="G430" s="77"/>
    </row>
    <row r="431" spans="1:7" x14ac:dyDescent="0.25">
      <c r="A431" s="51"/>
      <c r="B431" s="80"/>
      <c r="C431" s="51"/>
      <c r="D431" s="51"/>
      <c r="E431" s="51"/>
      <c r="F431" s="173"/>
      <c r="G431" s="173"/>
    </row>
    <row r="432" spans="1:7" x14ac:dyDescent="0.25">
      <c r="A432" s="70"/>
      <c r="B432" s="70"/>
      <c r="C432" s="70"/>
      <c r="D432" s="70"/>
      <c r="E432" s="70"/>
      <c r="F432" s="70"/>
      <c r="G432" s="70"/>
    </row>
    <row r="433" spans="1:7" x14ac:dyDescent="0.25">
      <c r="A433" s="51"/>
      <c r="B433" s="51"/>
      <c r="C433" s="152"/>
      <c r="D433" s="51"/>
      <c r="E433" s="51"/>
      <c r="F433" s="51"/>
      <c r="G433" s="51"/>
    </row>
    <row r="434" spans="1:7" x14ac:dyDescent="0.25">
      <c r="A434" s="51"/>
      <c r="B434" s="51"/>
      <c r="C434" s="51"/>
      <c r="D434" s="51"/>
      <c r="E434" s="51"/>
      <c r="F434" s="51"/>
      <c r="G434" s="51"/>
    </row>
    <row r="435" spans="1:7" x14ac:dyDescent="0.25">
      <c r="A435" s="51"/>
      <c r="B435" s="68"/>
      <c r="C435" s="51"/>
      <c r="D435" s="51"/>
      <c r="E435" s="51"/>
      <c r="F435" s="51"/>
      <c r="G435" s="51"/>
    </row>
    <row r="436" spans="1:7" x14ac:dyDescent="0.25">
      <c r="A436" s="51"/>
      <c r="B436" s="51"/>
      <c r="C436" s="132"/>
      <c r="D436" s="133"/>
      <c r="E436" s="51"/>
      <c r="F436" s="139"/>
      <c r="G436" s="139"/>
    </row>
    <row r="437" spans="1:7" x14ac:dyDescent="0.25">
      <c r="A437" s="51"/>
      <c r="B437" s="51"/>
      <c r="C437" s="132"/>
      <c r="D437" s="133"/>
      <c r="E437" s="51"/>
      <c r="F437" s="139"/>
      <c r="G437" s="139"/>
    </row>
    <row r="438" spans="1:7" x14ac:dyDescent="0.25">
      <c r="A438" s="51"/>
      <c r="B438" s="51"/>
      <c r="C438" s="132"/>
      <c r="D438" s="133"/>
      <c r="E438" s="51"/>
      <c r="F438" s="139"/>
      <c r="G438" s="139"/>
    </row>
    <row r="439" spans="1:7" x14ac:dyDescent="0.25">
      <c r="A439" s="51"/>
      <c r="B439" s="51"/>
      <c r="C439" s="132"/>
      <c r="D439" s="133"/>
      <c r="E439" s="51"/>
      <c r="F439" s="139"/>
      <c r="G439" s="139"/>
    </row>
    <row r="440" spans="1:7" x14ac:dyDescent="0.25">
      <c r="A440" s="51"/>
      <c r="B440" s="51"/>
      <c r="C440" s="132"/>
      <c r="D440" s="133"/>
      <c r="E440" s="51"/>
      <c r="F440" s="139"/>
      <c r="G440" s="139"/>
    </row>
    <row r="441" spans="1:7" x14ac:dyDescent="0.25">
      <c r="A441" s="51"/>
      <c r="B441" s="51"/>
      <c r="C441" s="132"/>
      <c r="D441" s="133"/>
      <c r="E441" s="51"/>
      <c r="F441" s="139"/>
      <c r="G441" s="139"/>
    </row>
    <row r="442" spans="1:7" x14ac:dyDescent="0.25">
      <c r="A442" s="51"/>
      <c r="B442" s="51"/>
      <c r="C442" s="132"/>
      <c r="D442" s="133"/>
      <c r="E442" s="51"/>
      <c r="F442" s="139"/>
      <c r="G442" s="139"/>
    </row>
    <row r="443" spans="1:7" x14ac:dyDescent="0.25">
      <c r="A443" s="51"/>
      <c r="B443" s="51"/>
      <c r="C443" s="132"/>
      <c r="D443" s="133"/>
      <c r="E443" s="51"/>
      <c r="F443" s="139"/>
      <c r="G443" s="139"/>
    </row>
    <row r="444" spans="1:7" x14ac:dyDescent="0.25">
      <c r="A444" s="51"/>
      <c r="B444" s="78"/>
      <c r="C444" s="132"/>
      <c r="D444" s="133"/>
      <c r="E444" s="51"/>
      <c r="F444" s="152"/>
      <c r="G444" s="152"/>
    </row>
    <row r="445" spans="1:7" x14ac:dyDescent="0.25">
      <c r="A445" s="51"/>
      <c r="B445" s="80"/>
      <c r="C445" s="132"/>
      <c r="D445" s="133"/>
      <c r="E445" s="51"/>
      <c r="F445" s="139"/>
      <c r="G445" s="139"/>
    </row>
    <row r="446" spans="1:7" x14ac:dyDescent="0.25">
      <c r="A446" s="51"/>
      <c r="B446" s="80"/>
      <c r="C446" s="132"/>
      <c r="D446" s="133"/>
      <c r="E446" s="51"/>
      <c r="F446" s="139"/>
      <c r="G446" s="139"/>
    </row>
    <row r="447" spans="1:7" x14ac:dyDescent="0.25">
      <c r="A447" s="51"/>
      <c r="B447" s="80"/>
      <c r="C447" s="132"/>
      <c r="D447" s="133"/>
      <c r="E447" s="51"/>
      <c r="F447" s="139"/>
      <c r="G447" s="139"/>
    </row>
    <row r="448" spans="1:7" x14ac:dyDescent="0.25">
      <c r="A448" s="51"/>
      <c r="B448" s="80"/>
      <c r="C448" s="132"/>
      <c r="D448" s="133"/>
      <c r="E448" s="51"/>
      <c r="F448" s="139"/>
      <c r="G448" s="139"/>
    </row>
    <row r="449" spans="1:7" x14ac:dyDescent="0.25">
      <c r="A449" s="51"/>
      <c r="B449" s="80"/>
      <c r="C449" s="132"/>
      <c r="D449" s="133"/>
      <c r="E449" s="51"/>
      <c r="F449" s="139"/>
      <c r="G449" s="139"/>
    </row>
    <row r="450" spans="1:7" x14ac:dyDescent="0.25">
      <c r="A450" s="51"/>
      <c r="B450" s="80"/>
      <c r="C450" s="132"/>
      <c r="D450" s="133"/>
      <c r="E450" s="51"/>
      <c r="F450" s="139"/>
      <c r="G450" s="139"/>
    </row>
    <row r="451" spans="1:7" x14ac:dyDescent="0.25">
      <c r="A451" s="51"/>
      <c r="B451" s="80"/>
      <c r="C451" s="51"/>
      <c r="D451" s="51"/>
      <c r="E451" s="51"/>
      <c r="F451" s="139"/>
      <c r="G451" s="139"/>
    </row>
    <row r="452" spans="1:7" x14ac:dyDescent="0.25">
      <c r="A452" s="51"/>
      <c r="B452" s="80"/>
      <c r="C452" s="51"/>
      <c r="D452" s="51"/>
      <c r="E452" s="51"/>
      <c r="F452" s="139"/>
      <c r="G452" s="139"/>
    </row>
    <row r="453" spans="1:7" x14ac:dyDescent="0.25">
      <c r="A453" s="51"/>
      <c r="B453" s="80"/>
      <c r="C453" s="51"/>
      <c r="D453" s="51"/>
      <c r="E453" s="51"/>
      <c r="F453" s="139"/>
      <c r="G453" s="152"/>
    </row>
    <row r="454" spans="1:7" x14ac:dyDescent="0.25">
      <c r="A454" s="70"/>
      <c r="B454" s="70"/>
      <c r="C454" s="70"/>
      <c r="D454" s="70"/>
      <c r="E454" s="70"/>
      <c r="F454" s="70"/>
      <c r="G454" s="70"/>
    </row>
    <row r="455" spans="1:7" x14ac:dyDescent="0.25">
      <c r="A455" s="51"/>
      <c r="B455" s="68"/>
      <c r="C455" s="152"/>
      <c r="D455" s="152"/>
      <c r="E455" s="51"/>
      <c r="F455" s="51"/>
      <c r="G455" s="51"/>
    </row>
    <row r="456" spans="1:7" x14ac:dyDescent="0.25">
      <c r="A456" s="51"/>
      <c r="B456" s="68"/>
      <c r="C456" s="152"/>
      <c r="D456" s="152"/>
      <c r="E456" s="51"/>
      <c r="F456" s="51"/>
      <c r="G456" s="51"/>
    </row>
    <row r="457" spans="1:7" x14ac:dyDescent="0.25">
      <c r="A457" s="51"/>
      <c r="B457" s="68"/>
      <c r="C457" s="152"/>
      <c r="D457" s="152"/>
      <c r="E457" s="51"/>
      <c r="F457" s="51"/>
      <c r="G457" s="51"/>
    </row>
    <row r="458" spans="1:7" x14ac:dyDescent="0.25">
      <c r="A458" s="51"/>
      <c r="B458" s="68"/>
      <c r="C458" s="152"/>
      <c r="D458" s="152"/>
      <c r="E458" s="51"/>
      <c r="F458" s="51"/>
      <c r="G458" s="51"/>
    </row>
    <row r="459" spans="1:7" x14ac:dyDescent="0.25">
      <c r="A459" s="51"/>
      <c r="B459" s="68"/>
      <c r="C459" s="152"/>
      <c r="D459" s="152"/>
      <c r="E459" s="51"/>
      <c r="F459" s="51"/>
      <c r="G459" s="51"/>
    </row>
    <row r="460" spans="1:7" x14ac:dyDescent="0.25">
      <c r="A460" s="51"/>
      <c r="B460" s="68"/>
      <c r="C460" s="152"/>
      <c r="D460" s="152"/>
      <c r="E460" s="51"/>
      <c r="F460" s="51"/>
      <c r="G460" s="51"/>
    </row>
    <row r="461" spans="1:7" x14ac:dyDescent="0.25">
      <c r="A461" s="51"/>
      <c r="B461" s="68"/>
      <c r="C461" s="152"/>
      <c r="D461" s="152"/>
      <c r="E461" s="51"/>
      <c r="F461" s="51"/>
      <c r="G461" s="51"/>
    </row>
    <row r="462" spans="1:7" x14ac:dyDescent="0.25">
      <c r="A462" s="51"/>
      <c r="B462" s="68"/>
      <c r="C462" s="152"/>
      <c r="D462" s="152"/>
      <c r="E462" s="51"/>
      <c r="F462" s="51"/>
      <c r="G462" s="51"/>
    </row>
    <row r="463" spans="1:7" x14ac:dyDescent="0.25">
      <c r="A463" s="51"/>
      <c r="B463" s="68"/>
      <c r="C463" s="152"/>
      <c r="D463" s="152"/>
      <c r="E463" s="51"/>
      <c r="F463" s="51"/>
      <c r="G463" s="51"/>
    </row>
    <row r="464" spans="1:7" x14ac:dyDescent="0.25">
      <c r="A464" s="51"/>
      <c r="B464" s="68"/>
      <c r="C464" s="152"/>
      <c r="D464" s="152"/>
      <c r="E464" s="51"/>
      <c r="F464" s="51"/>
      <c r="G464" s="51"/>
    </row>
    <row r="465" spans="1:7" x14ac:dyDescent="0.25">
      <c r="A465" s="51"/>
      <c r="B465" s="80"/>
      <c r="C465" s="152"/>
      <c r="D465" s="51"/>
      <c r="E465" s="51"/>
      <c r="F465" s="51"/>
      <c r="G465" s="51"/>
    </row>
    <row r="466" spans="1:7" x14ac:dyDescent="0.25">
      <c r="A466" s="51"/>
      <c r="B466" s="80"/>
      <c r="C466" s="152"/>
      <c r="D466" s="51"/>
      <c r="E466" s="51"/>
      <c r="F466" s="51"/>
      <c r="G466" s="51"/>
    </row>
    <row r="467" spans="1:7" x14ac:dyDescent="0.25">
      <c r="A467" s="51"/>
      <c r="B467" s="80"/>
      <c r="C467" s="152"/>
      <c r="D467" s="51"/>
      <c r="E467" s="51"/>
      <c r="F467" s="51"/>
      <c r="G467" s="51"/>
    </row>
    <row r="468" spans="1:7" x14ac:dyDescent="0.25">
      <c r="A468" s="51"/>
      <c r="B468" s="80"/>
      <c r="C468" s="152"/>
      <c r="D468" s="51"/>
      <c r="E468" s="51"/>
      <c r="F468" s="51"/>
      <c r="G468" s="51"/>
    </row>
    <row r="469" spans="1:7" x14ac:dyDescent="0.25">
      <c r="A469" s="51"/>
      <c r="B469" s="80"/>
      <c r="C469" s="152"/>
      <c r="D469" s="51"/>
      <c r="E469" s="51"/>
      <c r="F469" s="51"/>
      <c r="G469" s="51"/>
    </row>
    <row r="470" spans="1:7" x14ac:dyDescent="0.25">
      <c r="A470" s="51"/>
      <c r="B470" s="80"/>
      <c r="C470" s="152"/>
      <c r="D470" s="51"/>
      <c r="E470" s="51"/>
      <c r="F470" s="51"/>
      <c r="G470" s="51"/>
    </row>
    <row r="471" spans="1:7" x14ac:dyDescent="0.25">
      <c r="A471" s="51"/>
      <c r="B471" s="80"/>
      <c r="C471" s="152"/>
      <c r="D471" s="51"/>
      <c r="E471" s="51"/>
      <c r="F471" s="51"/>
      <c r="G471" s="51"/>
    </row>
    <row r="472" spans="1:7" x14ac:dyDescent="0.25">
      <c r="A472" s="51"/>
      <c r="B472" s="80"/>
      <c r="C472" s="152"/>
      <c r="D472" s="51"/>
      <c r="E472" s="51"/>
      <c r="F472" s="51"/>
      <c r="G472" s="51"/>
    </row>
    <row r="473" spans="1:7" x14ac:dyDescent="0.25">
      <c r="A473" s="51"/>
      <c r="B473" s="80"/>
      <c r="C473" s="152"/>
      <c r="D473" s="51"/>
      <c r="E473" s="51"/>
      <c r="F473" s="51"/>
      <c r="G473" s="51"/>
    </row>
    <row r="474" spans="1:7" x14ac:dyDescent="0.25">
      <c r="A474" s="51"/>
      <c r="B474" s="80"/>
      <c r="C474" s="152"/>
      <c r="D474" s="51"/>
      <c r="E474" s="51"/>
      <c r="F474" s="51"/>
      <c r="G474" s="51"/>
    </row>
    <row r="475" spans="1:7" x14ac:dyDescent="0.25">
      <c r="A475" s="51"/>
      <c r="B475" s="80"/>
      <c r="C475" s="152"/>
      <c r="D475" s="51"/>
      <c r="E475" s="51"/>
      <c r="F475" s="51"/>
      <c r="G475" s="51"/>
    </row>
    <row r="476" spans="1:7" x14ac:dyDescent="0.25">
      <c r="A476" s="51"/>
      <c r="B476" s="80"/>
      <c r="C476" s="152"/>
      <c r="D476" s="51"/>
      <c r="E476" s="51"/>
      <c r="F476" s="51"/>
      <c r="G476" s="49"/>
    </row>
    <row r="477" spans="1:7" x14ac:dyDescent="0.25">
      <c r="A477" s="51"/>
      <c r="B477" s="80"/>
      <c r="C477" s="152"/>
      <c r="D477" s="51"/>
      <c r="E477" s="51"/>
      <c r="F477" s="51"/>
      <c r="G477" s="49"/>
    </row>
    <row r="478" spans="1:7" x14ac:dyDescent="0.25">
      <c r="A478" s="51"/>
      <c r="B478" s="80"/>
      <c r="C478" s="152"/>
      <c r="D478" s="51"/>
      <c r="E478" s="51"/>
      <c r="F478" s="51"/>
      <c r="G478" s="49"/>
    </row>
    <row r="479" spans="1:7" x14ac:dyDescent="0.25">
      <c r="A479" s="51"/>
      <c r="B479" s="80"/>
      <c r="C479" s="152"/>
      <c r="D479" s="81"/>
      <c r="E479" s="81"/>
      <c r="F479" s="81"/>
      <c r="G479" s="81"/>
    </row>
    <row r="480" spans="1:7" x14ac:dyDescent="0.25">
      <c r="A480" s="51"/>
      <c r="B480" s="80"/>
      <c r="C480" s="152"/>
      <c r="D480" s="81"/>
      <c r="E480" s="81"/>
      <c r="F480" s="81"/>
      <c r="G480" s="81"/>
    </row>
    <row r="481" spans="1:7" x14ac:dyDescent="0.25">
      <c r="A481" s="51"/>
      <c r="B481" s="80"/>
      <c r="C481" s="152"/>
      <c r="D481" s="81"/>
      <c r="E481" s="81"/>
      <c r="F481" s="81"/>
      <c r="G481" s="81"/>
    </row>
    <row r="482" spans="1:7" x14ac:dyDescent="0.25">
      <c r="A482" s="70"/>
      <c r="B482" s="70"/>
      <c r="C482" s="70"/>
      <c r="D482" s="70"/>
      <c r="E482" s="70"/>
      <c r="F482" s="70"/>
      <c r="G482" s="70"/>
    </row>
    <row r="483" spans="1:7" x14ac:dyDescent="0.25">
      <c r="A483" s="51"/>
      <c r="B483" s="68"/>
      <c r="C483" s="51"/>
      <c r="D483" s="51"/>
      <c r="E483" s="57"/>
      <c r="F483" s="139"/>
      <c r="G483" s="139"/>
    </row>
    <row r="484" spans="1:7" x14ac:dyDescent="0.25">
      <c r="A484" s="51"/>
      <c r="B484" s="68"/>
      <c r="C484" s="51"/>
      <c r="D484" s="51"/>
      <c r="E484" s="57"/>
      <c r="F484" s="139"/>
      <c r="G484" s="139"/>
    </row>
    <row r="485" spans="1:7" x14ac:dyDescent="0.25">
      <c r="A485" s="51"/>
      <c r="B485" s="68"/>
      <c r="C485" s="51"/>
      <c r="D485" s="51"/>
      <c r="E485" s="57"/>
      <c r="F485" s="139"/>
      <c r="G485" s="139"/>
    </row>
    <row r="486" spans="1:7" x14ac:dyDescent="0.25">
      <c r="A486" s="51"/>
      <c r="B486" s="68"/>
      <c r="C486" s="51"/>
      <c r="D486" s="51"/>
      <c r="E486" s="57"/>
      <c r="F486" s="139"/>
      <c r="G486" s="139"/>
    </row>
    <row r="487" spans="1:7" x14ac:dyDescent="0.25">
      <c r="A487" s="51"/>
      <c r="B487" s="68"/>
      <c r="C487" s="51"/>
      <c r="D487" s="51"/>
      <c r="E487" s="57"/>
      <c r="F487" s="139"/>
      <c r="G487" s="139"/>
    </row>
    <row r="488" spans="1:7" x14ac:dyDescent="0.25">
      <c r="A488" s="51"/>
      <c r="B488" s="68"/>
      <c r="C488" s="51"/>
      <c r="D488" s="51"/>
      <c r="E488" s="57"/>
      <c r="F488" s="139"/>
      <c r="G488" s="139"/>
    </row>
    <row r="489" spans="1:7" x14ac:dyDescent="0.25">
      <c r="A489" s="51"/>
      <c r="B489" s="68"/>
      <c r="C489" s="51"/>
      <c r="D489" s="51"/>
      <c r="E489" s="57"/>
      <c r="F489" s="139"/>
      <c r="G489" s="139"/>
    </row>
    <row r="490" spans="1:7" x14ac:dyDescent="0.25">
      <c r="A490" s="51"/>
      <c r="B490" s="68"/>
      <c r="C490" s="51"/>
      <c r="D490" s="51"/>
      <c r="E490" s="57"/>
      <c r="F490" s="139"/>
      <c r="G490" s="139"/>
    </row>
    <row r="491" spans="1:7" x14ac:dyDescent="0.25">
      <c r="A491" s="51"/>
      <c r="B491" s="68"/>
      <c r="C491" s="51"/>
      <c r="D491" s="51"/>
      <c r="E491" s="57"/>
      <c r="F491" s="139"/>
      <c r="G491" s="139"/>
    </row>
    <row r="492" spans="1:7" x14ac:dyDescent="0.25">
      <c r="A492" s="51"/>
      <c r="B492" s="68"/>
      <c r="C492" s="51"/>
      <c r="D492" s="51"/>
      <c r="E492" s="57"/>
      <c r="F492" s="139"/>
      <c r="G492" s="139"/>
    </row>
    <row r="493" spans="1:7" x14ac:dyDescent="0.25">
      <c r="A493" s="51"/>
      <c r="B493" s="68"/>
      <c r="C493" s="51"/>
      <c r="D493" s="51"/>
      <c r="E493" s="57"/>
      <c r="F493" s="139"/>
      <c r="G493" s="139"/>
    </row>
    <row r="494" spans="1:7" x14ac:dyDescent="0.25">
      <c r="A494" s="51"/>
      <c r="B494" s="68"/>
      <c r="C494" s="51"/>
      <c r="D494" s="51"/>
      <c r="E494" s="57"/>
      <c r="F494" s="139"/>
      <c r="G494" s="139"/>
    </row>
    <row r="495" spans="1:7" x14ac:dyDescent="0.25">
      <c r="A495" s="51"/>
      <c r="B495" s="68"/>
      <c r="C495" s="51"/>
      <c r="D495" s="51"/>
      <c r="E495" s="57"/>
      <c r="F495" s="139"/>
      <c r="G495" s="139"/>
    </row>
    <row r="496" spans="1:7" x14ac:dyDescent="0.25">
      <c r="A496" s="51"/>
      <c r="B496" s="68"/>
      <c r="C496" s="51"/>
      <c r="D496" s="51"/>
      <c r="E496" s="57"/>
      <c r="F496" s="139"/>
      <c r="G496" s="139"/>
    </row>
    <row r="497" spans="1:7" x14ac:dyDescent="0.25">
      <c r="A497" s="51"/>
      <c r="B497" s="68"/>
      <c r="C497" s="51"/>
      <c r="D497" s="51"/>
      <c r="E497" s="57"/>
      <c r="F497" s="139"/>
      <c r="G497" s="139"/>
    </row>
    <row r="498" spans="1:7" x14ac:dyDescent="0.25">
      <c r="A498" s="51"/>
      <c r="B498" s="68"/>
      <c r="C498" s="51"/>
      <c r="D498" s="51"/>
      <c r="E498" s="57"/>
      <c r="F498" s="139"/>
      <c r="G498" s="139"/>
    </row>
    <row r="499" spans="1:7" x14ac:dyDescent="0.25">
      <c r="A499" s="51"/>
      <c r="B499" s="68"/>
      <c r="C499" s="51"/>
      <c r="D499" s="51"/>
      <c r="E499" s="57"/>
      <c r="F499" s="139"/>
      <c r="G499" s="139"/>
    </row>
    <row r="500" spans="1:7" x14ac:dyDescent="0.25">
      <c r="A500" s="51"/>
      <c r="B500" s="68"/>
      <c r="C500" s="51"/>
      <c r="D500" s="51"/>
      <c r="E500" s="57"/>
      <c r="F500" s="139"/>
      <c r="G500" s="139"/>
    </row>
    <row r="501" spans="1:7" x14ac:dyDescent="0.25">
      <c r="A501" s="51"/>
      <c r="B501" s="68"/>
      <c r="C501" s="51"/>
      <c r="D501" s="51"/>
      <c r="E501" s="57"/>
      <c r="F501" s="57"/>
      <c r="G501" s="57"/>
    </row>
    <row r="502" spans="1:7" x14ac:dyDescent="0.25">
      <c r="A502" s="51"/>
      <c r="B502" s="68"/>
      <c r="C502" s="51"/>
      <c r="D502" s="51"/>
      <c r="E502" s="57"/>
      <c r="F502" s="57"/>
      <c r="G502" s="57"/>
    </row>
    <row r="503" spans="1:7" x14ac:dyDescent="0.25">
      <c r="A503" s="51"/>
      <c r="B503" s="68"/>
      <c r="C503" s="51"/>
      <c r="D503" s="51"/>
      <c r="E503" s="57"/>
      <c r="F503" s="57"/>
      <c r="G503" s="57"/>
    </row>
    <row r="504" spans="1:7" x14ac:dyDescent="0.25">
      <c r="A504" s="51"/>
      <c r="B504" s="68"/>
      <c r="C504" s="51"/>
      <c r="D504" s="51"/>
      <c r="E504" s="57"/>
      <c r="F504" s="57"/>
      <c r="G504" s="57"/>
    </row>
    <row r="505" spans="1:7" x14ac:dyDescent="0.25">
      <c r="A505" s="70"/>
      <c r="B505" s="70"/>
      <c r="C505" s="70"/>
      <c r="D505" s="70"/>
      <c r="E505" s="70"/>
      <c r="F505" s="70"/>
      <c r="G505" s="70"/>
    </row>
    <row r="506" spans="1:7" x14ac:dyDescent="0.25">
      <c r="A506" s="51"/>
      <c r="B506" s="68"/>
      <c r="C506" s="51"/>
      <c r="D506" s="51"/>
      <c r="E506" s="57"/>
      <c r="F506" s="139"/>
      <c r="G506" s="139"/>
    </row>
    <row r="507" spans="1:7" x14ac:dyDescent="0.25">
      <c r="A507" s="51"/>
      <c r="B507" s="68"/>
      <c r="C507" s="51"/>
      <c r="D507" s="51"/>
      <c r="E507" s="57"/>
      <c r="F507" s="139"/>
      <c r="G507" s="139"/>
    </row>
    <row r="508" spans="1:7" x14ac:dyDescent="0.25">
      <c r="A508" s="51"/>
      <c r="B508" s="68"/>
      <c r="C508" s="51"/>
      <c r="D508" s="51"/>
      <c r="E508" s="57"/>
      <c r="F508" s="139"/>
      <c r="G508" s="139"/>
    </row>
    <row r="509" spans="1:7" x14ac:dyDescent="0.25">
      <c r="A509" s="51"/>
      <c r="B509" s="68"/>
      <c r="C509" s="51"/>
      <c r="D509" s="51"/>
      <c r="E509" s="57"/>
      <c r="F509" s="139"/>
      <c r="G509" s="139"/>
    </row>
    <row r="510" spans="1:7" x14ac:dyDescent="0.25">
      <c r="A510" s="51"/>
      <c r="B510" s="68"/>
      <c r="C510" s="51"/>
      <c r="D510" s="51"/>
      <c r="E510" s="57"/>
      <c r="F510" s="139"/>
      <c r="G510" s="139"/>
    </row>
    <row r="511" spans="1:7" x14ac:dyDescent="0.25">
      <c r="A511" s="51"/>
      <c r="B511" s="68"/>
      <c r="C511" s="51"/>
      <c r="D511" s="51"/>
      <c r="E511" s="57"/>
      <c r="F511" s="139"/>
      <c r="G511" s="139"/>
    </row>
    <row r="512" spans="1:7" x14ac:dyDescent="0.25">
      <c r="A512" s="51"/>
      <c r="B512" s="68"/>
      <c r="C512" s="51"/>
      <c r="D512" s="51"/>
      <c r="E512" s="57"/>
      <c r="F512" s="139"/>
      <c r="G512" s="139"/>
    </row>
    <row r="513" spans="1:7" x14ac:dyDescent="0.25">
      <c r="A513" s="51"/>
      <c r="B513" s="68"/>
      <c r="C513" s="51"/>
      <c r="D513" s="51"/>
      <c r="E513" s="57"/>
      <c r="F513" s="139"/>
      <c r="G513" s="139"/>
    </row>
    <row r="514" spans="1:7" x14ac:dyDescent="0.25">
      <c r="A514" s="51"/>
      <c r="B514" s="68"/>
      <c r="C514" s="51"/>
      <c r="D514" s="51"/>
      <c r="E514" s="57"/>
      <c r="F514" s="139"/>
      <c r="G514" s="139"/>
    </row>
    <row r="515" spans="1:7" x14ac:dyDescent="0.25">
      <c r="A515" s="51"/>
      <c r="B515" s="68"/>
      <c r="C515" s="51"/>
      <c r="D515" s="51"/>
      <c r="E515" s="57"/>
      <c r="F515" s="57"/>
      <c r="G515" s="57"/>
    </row>
  </sheetData>
  <sheetProtection algorithmName="SHA-512" hashValue="a7LkJXY+xCQdJ9C9LQEFqHZWTfXrhHZx7sWn9ReIynVvekRBPHxKHFGUIMjMVvm5G410/DLqrb6FSARhgmZxBw==" saltValue="B6SGpxcAVh2W4fH0djgM0A=="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6"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zoomScale="80" zoomScaleNormal="80" workbookViewId="0">
      <selection activeCell="F8" sqref="F8:F10"/>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12</v>
      </c>
      <c r="G5" s="6"/>
      <c r="H5" s="6"/>
      <c r="I5" s="6"/>
      <c r="J5" s="7"/>
    </row>
    <row r="6" spans="2:10" ht="41.25" customHeight="1" x14ac:dyDescent="0.25">
      <c r="B6" s="5"/>
      <c r="C6" s="6"/>
      <c r="D6" s="475" t="s">
        <v>3042</v>
      </c>
      <c r="E6" s="475"/>
      <c r="F6" s="475"/>
      <c r="G6" s="475"/>
      <c r="H6" s="475"/>
      <c r="I6" s="6"/>
      <c r="J6" s="7"/>
    </row>
    <row r="7" spans="2:10" ht="26.25" x14ac:dyDescent="0.25">
      <c r="B7" s="5"/>
      <c r="C7" s="6"/>
      <c r="D7" s="6"/>
      <c r="E7" s="6"/>
      <c r="F7" s="11" t="s">
        <v>3158</v>
      </c>
      <c r="G7" s="6"/>
      <c r="H7" s="6"/>
      <c r="I7" s="6"/>
      <c r="J7" s="7"/>
    </row>
    <row r="8" spans="2:10" ht="26.25" x14ac:dyDescent="0.25">
      <c r="B8" s="5"/>
      <c r="C8" s="6"/>
      <c r="D8" s="6"/>
      <c r="E8" s="6"/>
      <c r="F8" s="11" t="s">
        <v>3624</v>
      </c>
      <c r="G8" s="6"/>
      <c r="H8" s="6"/>
      <c r="I8" s="6"/>
      <c r="J8" s="7"/>
    </row>
    <row r="9" spans="2:10" ht="21" x14ac:dyDescent="0.25">
      <c r="B9" s="5"/>
      <c r="C9" s="6"/>
      <c r="D9" s="6"/>
      <c r="E9" s="6"/>
      <c r="F9" s="12" t="s">
        <v>3625</v>
      </c>
      <c r="G9" s="6"/>
      <c r="H9" s="6"/>
      <c r="I9" s="6"/>
      <c r="J9" s="7"/>
    </row>
    <row r="10" spans="2:10" ht="21" x14ac:dyDescent="0.25">
      <c r="B10" s="5"/>
      <c r="C10" s="6"/>
      <c r="D10" s="6"/>
      <c r="E10" s="6"/>
      <c r="F10" s="12" t="s">
        <v>3626</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13</v>
      </c>
      <c r="G22" s="6"/>
      <c r="H22" s="6"/>
      <c r="I22" s="6"/>
      <c r="J22" s="7"/>
    </row>
    <row r="23" spans="2:10" x14ac:dyDescent="0.25">
      <c r="B23" s="5"/>
      <c r="C23" s="6"/>
      <c r="D23" s="6"/>
      <c r="E23" s="6"/>
      <c r="F23" s="14"/>
      <c r="G23" s="6"/>
      <c r="H23" s="6"/>
      <c r="I23" s="6"/>
      <c r="J23" s="7"/>
    </row>
    <row r="24" spans="2:10" x14ac:dyDescent="0.25">
      <c r="B24" s="5"/>
      <c r="C24" s="6"/>
      <c r="D24" s="478" t="s">
        <v>14</v>
      </c>
      <c r="E24" s="479" t="s">
        <v>15</v>
      </c>
      <c r="F24" s="479"/>
      <c r="G24" s="479"/>
      <c r="H24" s="479"/>
      <c r="I24" s="6"/>
      <c r="J24" s="7"/>
    </row>
    <row r="25" spans="2:10" x14ac:dyDescent="0.25">
      <c r="B25" s="5"/>
      <c r="C25" s="6"/>
      <c r="D25" s="6"/>
      <c r="H25" s="6"/>
      <c r="I25" s="6"/>
      <c r="J25" s="7"/>
    </row>
    <row r="26" spans="2:10" x14ac:dyDescent="0.25">
      <c r="B26" s="5"/>
      <c r="C26" s="6"/>
      <c r="D26" s="478" t="s">
        <v>16</v>
      </c>
      <c r="E26" s="479"/>
      <c r="F26" s="479"/>
      <c r="G26" s="479"/>
      <c r="H26" s="479"/>
      <c r="I26" s="6"/>
      <c r="J26" s="7"/>
    </row>
    <row r="27" spans="2:10" x14ac:dyDescent="0.25">
      <c r="B27" s="5"/>
      <c r="C27" s="6"/>
      <c r="D27" s="15"/>
      <c r="E27" s="15"/>
      <c r="F27" s="15"/>
      <c r="G27" s="15"/>
      <c r="H27" s="15"/>
      <c r="I27" s="6"/>
      <c r="J27" s="7"/>
    </row>
    <row r="28" spans="2:10" x14ac:dyDescent="0.25">
      <c r="B28" s="5"/>
      <c r="C28" s="6"/>
      <c r="D28" s="478" t="s">
        <v>17</v>
      </c>
      <c r="E28" s="479" t="s">
        <v>15</v>
      </c>
      <c r="F28" s="479"/>
      <c r="G28" s="479"/>
      <c r="H28" s="479"/>
      <c r="I28" s="6"/>
      <c r="J28" s="7"/>
    </row>
    <row r="29" spans="2:10" x14ac:dyDescent="0.25">
      <c r="B29" s="5"/>
      <c r="C29" s="6"/>
      <c r="D29" s="15"/>
      <c r="E29" s="15"/>
      <c r="F29" s="15"/>
      <c r="G29" s="15"/>
      <c r="H29" s="15"/>
      <c r="I29" s="6"/>
      <c r="J29" s="7"/>
    </row>
    <row r="30" spans="2:10" x14ac:dyDescent="0.25">
      <c r="B30" s="5"/>
      <c r="C30" s="6"/>
      <c r="D30" s="478" t="s">
        <v>18</v>
      </c>
      <c r="E30" s="479" t="s">
        <v>15</v>
      </c>
      <c r="F30" s="479"/>
      <c r="G30" s="479"/>
      <c r="H30" s="479"/>
      <c r="I30" s="6"/>
      <c r="J30" s="7"/>
    </row>
    <row r="31" spans="2:10" x14ac:dyDescent="0.25">
      <c r="B31" s="5"/>
      <c r="C31" s="6"/>
      <c r="D31" s="15"/>
      <c r="E31" s="15"/>
      <c r="F31" s="15"/>
      <c r="G31" s="15"/>
      <c r="H31" s="15"/>
      <c r="I31" s="6"/>
      <c r="J31" s="7"/>
    </row>
    <row r="32" spans="2:10" x14ac:dyDescent="0.25">
      <c r="B32" s="5"/>
      <c r="C32" s="6"/>
      <c r="D32" s="478" t="s">
        <v>19</v>
      </c>
      <c r="E32" s="479" t="s">
        <v>15</v>
      </c>
      <c r="F32" s="479"/>
      <c r="G32" s="479"/>
      <c r="H32" s="479"/>
      <c r="I32" s="6"/>
      <c r="J32" s="7"/>
    </row>
    <row r="33" spans="2:10" x14ac:dyDescent="0.25">
      <c r="B33" s="5"/>
      <c r="C33" s="6"/>
      <c r="I33" s="6"/>
      <c r="J33" s="7"/>
    </row>
    <row r="34" spans="2:10" x14ac:dyDescent="0.25">
      <c r="B34" s="5"/>
      <c r="C34" s="6"/>
      <c r="D34" s="478" t="s">
        <v>20</v>
      </c>
      <c r="E34" s="479" t="s">
        <v>15</v>
      </c>
      <c r="F34" s="479"/>
      <c r="G34" s="479"/>
      <c r="H34" s="479"/>
      <c r="I34" s="6"/>
      <c r="J34" s="7"/>
    </row>
    <row r="35" spans="2:10" x14ac:dyDescent="0.25">
      <c r="B35" s="5"/>
      <c r="C35" s="6"/>
      <c r="D35" s="6"/>
      <c r="E35" s="6"/>
      <c r="F35" s="6"/>
      <c r="G35" s="6"/>
      <c r="H35" s="6"/>
      <c r="I35" s="6"/>
      <c r="J35" s="7"/>
    </row>
    <row r="36" spans="2:10" x14ac:dyDescent="0.25">
      <c r="B36" s="5"/>
      <c r="C36" s="6"/>
      <c r="D36" s="476" t="s">
        <v>21</v>
      </c>
      <c r="E36" s="477"/>
      <c r="F36" s="477"/>
      <c r="G36" s="477"/>
      <c r="H36" s="477"/>
      <c r="I36" s="6"/>
      <c r="J36" s="7"/>
    </row>
    <row r="37" spans="2:10" x14ac:dyDescent="0.25">
      <c r="B37" s="5"/>
      <c r="C37" s="6"/>
      <c r="D37" s="6"/>
      <c r="E37" s="6"/>
      <c r="F37" s="14"/>
      <c r="G37" s="6"/>
      <c r="H37" s="6"/>
      <c r="I37" s="6"/>
      <c r="J37" s="7"/>
    </row>
    <row r="38" spans="2:10" x14ac:dyDescent="0.25">
      <c r="B38" s="5"/>
      <c r="C38" s="6"/>
      <c r="D38" s="476" t="s">
        <v>1489</v>
      </c>
      <c r="E38" s="477"/>
      <c r="F38" s="477"/>
      <c r="G38" s="477"/>
      <c r="H38" s="477"/>
      <c r="I38" s="6"/>
      <c r="J38" s="7"/>
    </row>
    <row r="39" spans="2:10" x14ac:dyDescent="0.25">
      <c r="B39" s="5"/>
      <c r="C39" s="6"/>
      <c r="I39" s="6"/>
      <c r="J39" s="7"/>
    </row>
    <row r="40" spans="2:10" x14ac:dyDescent="0.25">
      <c r="B40" s="5"/>
      <c r="C40" s="6"/>
      <c r="D40" s="476" t="s">
        <v>2726</v>
      </c>
      <c r="E40" s="477" t="s">
        <v>15</v>
      </c>
      <c r="F40" s="477"/>
      <c r="G40" s="477"/>
      <c r="H40" s="477"/>
      <c r="I40" s="6"/>
      <c r="J40" s="7"/>
    </row>
    <row r="41" spans="2:10" x14ac:dyDescent="0.25">
      <c r="B41" s="5"/>
      <c r="C41" s="6"/>
      <c r="D41" s="6"/>
      <c r="E41" s="15"/>
      <c r="F41" s="15"/>
      <c r="G41" s="15"/>
      <c r="H41" s="15"/>
      <c r="I41" s="6"/>
      <c r="J41" s="7"/>
    </row>
    <row r="42" spans="2:10" x14ac:dyDescent="0.25">
      <c r="B42" s="5"/>
      <c r="C42" s="6"/>
      <c r="D42" s="476" t="s">
        <v>2727</v>
      </c>
      <c r="E42" s="477"/>
      <c r="F42" s="477"/>
      <c r="G42" s="477"/>
      <c r="H42" s="477"/>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dimension ref="A1"/>
  <sheetViews>
    <sheetView zoomScale="80" zoomScaleNormal="80" workbookViewId="0">
      <selection activeCell="F1" sqref="F1"/>
    </sheetView>
  </sheetViews>
  <sheetFormatPr defaultRowHeight="15" x14ac:dyDescent="0.2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
  <sheetViews>
    <sheetView zoomScale="80" zoomScaleNormal="80" workbookViewId="0">
      <selection activeCell="F1" sqref="F1"/>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847A75"/>
    <pageSetUpPr fitToPage="1"/>
  </sheetPr>
  <dimension ref="A1:N93"/>
  <sheetViews>
    <sheetView zoomScale="75" zoomScaleNormal="80" workbookViewId="0">
      <selection activeCell="I63" sqref="I6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22</v>
      </c>
      <c r="G5" s="9"/>
      <c r="I5" s="9"/>
      <c r="J5" s="7"/>
    </row>
    <row r="6" spans="1:14" x14ac:dyDescent="0.25">
      <c r="B6" s="5"/>
      <c r="C6" s="6"/>
      <c r="D6" s="6"/>
      <c r="E6" s="10"/>
      <c r="F6" s="10"/>
      <c r="G6" s="10"/>
      <c r="I6" s="10"/>
      <c r="J6" s="7"/>
    </row>
    <row r="7" spans="1:14" ht="26.25" x14ac:dyDescent="0.25">
      <c r="B7" s="5"/>
      <c r="C7" s="6"/>
      <c r="D7" s="6"/>
      <c r="E7" s="11"/>
      <c r="F7" s="11" t="s">
        <v>23</v>
      </c>
      <c r="G7" s="11"/>
      <c r="I7" s="11"/>
      <c r="J7" s="7"/>
    </row>
    <row r="8" spans="1:14" ht="26.25" x14ac:dyDescent="0.25">
      <c r="B8" s="5"/>
      <c r="C8" s="6"/>
      <c r="D8" s="6"/>
      <c r="E8" s="6"/>
      <c r="F8" s="11"/>
      <c r="G8" s="11"/>
      <c r="H8" s="11"/>
      <c r="I8" s="11"/>
      <c r="J8" s="7"/>
    </row>
    <row r="9" spans="1:14" x14ac:dyDescent="0.25">
      <c r="B9" s="5"/>
      <c r="C9" t="s">
        <v>1545</v>
      </c>
      <c r="D9" s="6"/>
      <c r="E9" s="6"/>
      <c r="F9" s="6"/>
      <c r="G9" s="6"/>
      <c r="H9" s="6"/>
      <c r="I9" s="6"/>
      <c r="J9" s="7"/>
      <c r="N9" s="6"/>
    </row>
    <row r="10" spans="1:14" x14ac:dyDescent="0.25">
      <c r="B10" s="5"/>
      <c r="C10" t="s">
        <v>1546</v>
      </c>
      <c r="F10" s="6"/>
      <c r="G10" s="6"/>
      <c r="H10" s="6"/>
      <c r="I10" s="6"/>
      <c r="J10" s="7"/>
      <c r="N10" s="6"/>
    </row>
    <row r="11" spans="1:14" x14ac:dyDescent="0.25">
      <c r="B11" s="5"/>
      <c r="C11" t="s">
        <v>1547</v>
      </c>
      <c r="D11" s="6"/>
      <c r="E11" s="6"/>
      <c r="F11" s="6"/>
      <c r="G11" s="6"/>
      <c r="H11" s="6"/>
      <c r="I11" s="6"/>
      <c r="J11" s="7"/>
    </row>
    <row r="12" spans="1:14" x14ac:dyDescent="0.25">
      <c r="B12" s="5"/>
      <c r="D12" t="s">
        <v>1548</v>
      </c>
      <c r="E12" s="6"/>
      <c r="F12" s="6"/>
      <c r="G12" s="6"/>
      <c r="H12" s="6"/>
      <c r="I12" s="6"/>
      <c r="J12" s="7"/>
    </row>
    <row r="13" spans="1:14" x14ac:dyDescent="0.25">
      <c r="B13" s="5"/>
      <c r="D13" t="s">
        <v>1549</v>
      </c>
      <c r="E13" s="6"/>
      <c r="F13" s="6"/>
      <c r="G13" s="6"/>
      <c r="H13" s="6"/>
      <c r="I13" s="6"/>
      <c r="J13" s="7"/>
    </row>
    <row r="14" spans="1:14" x14ac:dyDescent="0.25">
      <c r="B14" s="5"/>
      <c r="D14" t="s">
        <v>24</v>
      </c>
      <c r="E14" s="6"/>
      <c r="F14" s="6"/>
      <c r="G14" s="6"/>
      <c r="H14" s="6"/>
      <c r="I14" s="6"/>
      <c r="J14" s="7"/>
    </row>
    <row r="15" spans="1:14" x14ac:dyDescent="0.25">
      <c r="B15" s="5"/>
      <c r="D15" t="s">
        <v>25</v>
      </c>
      <c r="E15" s="6"/>
      <c r="F15" s="6"/>
      <c r="G15" s="6"/>
      <c r="H15" s="6"/>
      <c r="I15" s="6"/>
      <c r="J15" s="7"/>
    </row>
    <row r="16" spans="1:14" x14ac:dyDescent="0.25">
      <c r="B16" s="20"/>
      <c r="D16" t="s">
        <v>26</v>
      </c>
      <c r="E16" s="6"/>
      <c r="J16" s="21"/>
    </row>
    <row r="17" spans="2:14" x14ac:dyDescent="0.25">
      <c r="B17" s="20"/>
      <c r="D17" t="s">
        <v>2959</v>
      </c>
      <c r="E17" s="6"/>
      <c r="J17" s="21"/>
    </row>
    <row r="18" spans="2:14" x14ac:dyDescent="0.25">
      <c r="B18" s="5"/>
      <c r="C18" t="s">
        <v>1550</v>
      </c>
      <c r="F18" s="14"/>
      <c r="G18" s="14"/>
      <c r="H18" s="14"/>
      <c r="I18" s="14"/>
      <c r="J18" s="7"/>
    </row>
    <row r="19" spans="2:14" x14ac:dyDescent="0.25">
      <c r="B19" s="5"/>
      <c r="C19" t="s">
        <v>1551</v>
      </c>
      <c r="E19" s="6"/>
      <c r="F19" s="14"/>
      <c r="G19" s="14"/>
      <c r="H19" s="14"/>
      <c r="I19" s="14"/>
      <c r="J19" s="7"/>
    </row>
    <row r="20" spans="2:14" x14ac:dyDescent="0.25">
      <c r="B20" s="5"/>
      <c r="C20" t="s">
        <v>1552</v>
      </c>
      <c r="E20" s="6"/>
      <c r="F20" s="14"/>
      <c r="G20" s="14"/>
      <c r="H20" s="14"/>
      <c r="I20" s="14"/>
      <c r="J20" s="7"/>
    </row>
    <row r="21" spans="2:14" x14ac:dyDescent="0.25">
      <c r="B21" s="5"/>
      <c r="D21" t="s">
        <v>27</v>
      </c>
      <c r="E21" s="6"/>
      <c r="F21" s="13"/>
      <c r="G21" s="13"/>
      <c r="H21" s="13"/>
      <c r="I21" s="13"/>
      <c r="J21" s="7"/>
      <c r="N21" s="6"/>
    </row>
    <row r="22" spans="2:14" x14ac:dyDescent="0.25">
      <c r="B22" s="5"/>
      <c r="D22" t="s">
        <v>28</v>
      </c>
      <c r="E22" s="6"/>
      <c r="F22" s="13"/>
      <c r="G22" s="13"/>
      <c r="H22" s="13"/>
      <c r="I22" s="13"/>
      <c r="J22" s="7"/>
    </row>
    <row r="23" spans="2:14" x14ac:dyDescent="0.25">
      <c r="B23" s="5"/>
      <c r="C23" t="s">
        <v>1553</v>
      </c>
      <c r="D23" s="6"/>
      <c r="E23" s="6"/>
      <c r="F23" s="13"/>
      <c r="G23" s="13"/>
      <c r="H23" s="13"/>
      <c r="I23" s="13"/>
      <c r="J23" s="7"/>
    </row>
    <row r="24" spans="2:14" x14ac:dyDescent="0.25">
      <c r="B24" s="5"/>
      <c r="D24" t="s">
        <v>29</v>
      </c>
      <c r="F24" s="13"/>
      <c r="G24" s="13"/>
      <c r="H24" s="13"/>
      <c r="I24" s="13"/>
      <c r="J24" s="7"/>
    </row>
    <row r="25" spans="2:14" x14ac:dyDescent="0.25">
      <c r="B25" s="5"/>
      <c r="C25" t="s">
        <v>1554</v>
      </c>
      <c r="F25" s="13"/>
      <c r="G25" s="13"/>
      <c r="H25" s="13"/>
      <c r="I25" s="13"/>
      <c r="J25" s="7"/>
    </row>
    <row r="26" spans="2:14" ht="15" customHeight="1" x14ac:dyDescent="0.25">
      <c r="B26" s="5"/>
      <c r="C26" s="480" t="s">
        <v>1556</v>
      </c>
      <c r="D26" s="480"/>
      <c r="E26" s="480"/>
      <c r="F26" s="480"/>
      <c r="G26" s="480"/>
      <c r="H26" s="480"/>
      <c r="I26" s="13"/>
      <c r="J26" s="7"/>
    </row>
    <row r="27" spans="2:14" x14ac:dyDescent="0.25">
      <c r="B27" s="5"/>
      <c r="C27" s="480"/>
      <c r="D27" s="480"/>
      <c r="E27" s="480"/>
      <c r="F27" s="480"/>
      <c r="G27" s="480"/>
      <c r="H27" s="480"/>
      <c r="I27" s="13"/>
      <c r="J27" s="7"/>
    </row>
    <row r="28" spans="2:14" x14ac:dyDescent="0.25">
      <c r="B28" s="5"/>
      <c r="C28" s="480" t="s">
        <v>1555</v>
      </c>
      <c r="D28" s="480"/>
      <c r="E28" s="480"/>
      <c r="F28" s="480"/>
      <c r="G28" s="480"/>
      <c r="H28" s="480"/>
      <c r="I28" s="13"/>
      <c r="J28" s="7"/>
    </row>
    <row r="29" spans="2:14" x14ac:dyDescent="0.25">
      <c r="B29" s="5"/>
      <c r="C29" s="480"/>
      <c r="D29" s="480"/>
      <c r="E29" s="480"/>
      <c r="F29" s="480"/>
      <c r="G29" s="480"/>
      <c r="H29" s="480"/>
      <c r="I29" s="13"/>
      <c r="J29" s="7"/>
    </row>
    <row r="30" spans="2:14" x14ac:dyDescent="0.25">
      <c r="B30" s="5"/>
      <c r="C30" s="480" t="s">
        <v>1557</v>
      </c>
      <c r="D30" s="480"/>
      <c r="E30" s="480"/>
      <c r="F30" s="480"/>
      <c r="G30" s="480"/>
      <c r="H30" s="480"/>
      <c r="I30" s="13"/>
      <c r="J30" s="7"/>
    </row>
    <row r="31" spans="2:14" x14ac:dyDescent="0.25">
      <c r="B31" s="5"/>
      <c r="C31" s="480"/>
      <c r="D31" s="480"/>
      <c r="E31" s="480"/>
      <c r="F31" s="480"/>
      <c r="G31" s="480"/>
      <c r="H31" s="480"/>
      <c r="I31" s="13"/>
      <c r="J31" s="7"/>
    </row>
    <row r="32" spans="2:14" x14ac:dyDescent="0.25">
      <c r="B32" s="5"/>
      <c r="C32" s="217" t="s">
        <v>2960</v>
      </c>
      <c r="D32" s="215"/>
      <c r="E32" s="215"/>
      <c r="F32" s="215"/>
      <c r="G32" s="215"/>
      <c r="H32" s="215"/>
      <c r="I32" s="13"/>
      <c r="J32" s="7"/>
    </row>
    <row r="33" spans="2:10" x14ac:dyDescent="0.25">
      <c r="B33" s="5"/>
      <c r="C33" t="s">
        <v>3008</v>
      </c>
      <c r="F33" s="13"/>
      <c r="G33" s="13"/>
      <c r="H33" s="13"/>
      <c r="I33" s="13"/>
      <c r="J33" s="7"/>
    </row>
    <row r="34" spans="2:10" x14ac:dyDescent="0.25">
      <c r="B34" s="5"/>
      <c r="D34" t="s">
        <v>1558</v>
      </c>
      <c r="F34" s="13"/>
      <c r="G34" s="13"/>
      <c r="H34" s="13"/>
      <c r="I34" s="13"/>
      <c r="J34" s="7"/>
    </row>
    <row r="35" spans="2:10" x14ac:dyDescent="0.25">
      <c r="B35" s="5"/>
      <c r="D35" t="s">
        <v>1559</v>
      </c>
      <c r="F35" s="13"/>
      <c r="G35" s="13"/>
      <c r="H35" s="13"/>
      <c r="I35" s="13"/>
      <c r="J35" s="7"/>
    </row>
    <row r="36" spans="2:10" x14ac:dyDescent="0.25">
      <c r="B36" s="5"/>
      <c r="D36" t="s">
        <v>1560</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30</v>
      </c>
      <c r="D47" s="6"/>
      <c r="E47" s="6"/>
      <c r="F47" s="24"/>
      <c r="G47" s="6"/>
      <c r="H47" s="6"/>
      <c r="I47" s="6"/>
      <c r="J47" s="7"/>
    </row>
    <row r="48" spans="2:10" x14ac:dyDescent="0.25">
      <c r="B48" s="5"/>
      <c r="C48" s="6"/>
      <c r="D48" s="6"/>
      <c r="E48" s="6"/>
      <c r="G48" s="6"/>
      <c r="H48" s="6"/>
      <c r="I48" s="6"/>
      <c r="J48" s="7"/>
    </row>
    <row r="49" spans="2:10" x14ac:dyDescent="0.25">
      <c r="B49" s="5"/>
      <c r="C49" s="6" t="s">
        <v>31</v>
      </c>
      <c r="D49" s="6"/>
      <c r="E49" s="6"/>
      <c r="F49" s="10"/>
      <c r="G49" s="6" t="s">
        <v>32</v>
      </c>
      <c r="H49" s="10"/>
      <c r="I49" s="10"/>
      <c r="J49" s="7"/>
    </row>
    <row r="50" spans="2:10" x14ac:dyDescent="0.25">
      <c r="B50" s="5"/>
      <c r="C50" s="6" t="s">
        <v>33</v>
      </c>
      <c r="D50" s="6"/>
      <c r="E50" s="6"/>
      <c r="F50" s="10"/>
      <c r="G50" s="6" t="s">
        <v>34</v>
      </c>
      <c r="H50" s="10"/>
      <c r="I50" s="10"/>
      <c r="J50" s="7"/>
    </row>
    <row r="51" spans="2:10" x14ac:dyDescent="0.25">
      <c r="B51" s="5"/>
      <c r="C51" s="6">
        <v>3</v>
      </c>
      <c r="D51" s="6"/>
      <c r="E51" s="6"/>
      <c r="F51" s="10"/>
      <c r="G51" s="6" t="s">
        <v>35</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89"/>
      <c r="C74" s="190"/>
      <c r="D74" s="190"/>
      <c r="E74" s="190"/>
      <c r="F74" s="190"/>
      <c r="G74" s="190"/>
      <c r="H74" s="190"/>
      <c r="I74" s="190"/>
      <c r="J74" s="191"/>
    </row>
    <row r="75" spans="2:10" ht="18.75" x14ac:dyDescent="0.3">
      <c r="B75" s="20"/>
      <c r="C75" s="194" t="s">
        <v>3044</v>
      </c>
      <c r="J75" s="21"/>
    </row>
    <row r="76" spans="2:10" ht="18.75" x14ac:dyDescent="0.3">
      <c r="B76" s="20"/>
      <c r="C76" s="482" t="s">
        <v>3045</v>
      </c>
      <c r="D76" s="482"/>
      <c r="E76" s="482"/>
      <c r="F76" s="482"/>
      <c r="G76" s="482"/>
      <c r="H76" s="482"/>
      <c r="I76" s="482"/>
      <c r="J76" s="21"/>
    </row>
    <row r="77" spans="2:10" x14ac:dyDescent="0.25">
      <c r="B77" s="20"/>
      <c r="J77" s="21"/>
    </row>
    <row r="78" spans="2:10" x14ac:dyDescent="0.25">
      <c r="B78" s="20"/>
      <c r="C78" s="195" t="s">
        <v>3019</v>
      </c>
      <c r="J78" s="21"/>
    </row>
    <row r="79" spans="2:10" x14ac:dyDescent="0.25">
      <c r="B79" s="20"/>
      <c r="C79" s="195" t="s">
        <v>3046</v>
      </c>
      <c r="J79" s="21"/>
    </row>
    <row r="80" spans="2:10" x14ac:dyDescent="0.25">
      <c r="B80" s="20"/>
      <c r="C80" s="195" t="s">
        <v>3047</v>
      </c>
      <c r="J80" s="21"/>
    </row>
    <row r="81" spans="2:10" x14ac:dyDescent="0.25">
      <c r="B81" s="20"/>
      <c r="C81" s="195" t="s">
        <v>3048</v>
      </c>
      <c r="J81" s="21"/>
    </row>
    <row r="82" spans="2:10" x14ac:dyDescent="0.25">
      <c r="B82" s="20"/>
      <c r="C82" s="481" t="s">
        <v>3049</v>
      </c>
      <c r="D82" s="481"/>
      <c r="E82" s="481"/>
      <c r="F82" s="481"/>
      <c r="G82" s="481"/>
      <c r="H82" s="481"/>
      <c r="I82" s="481"/>
      <c r="J82" s="21"/>
    </row>
    <row r="83" spans="2:10" x14ac:dyDescent="0.25">
      <c r="B83" s="20"/>
      <c r="C83" s="481" t="s">
        <v>3050</v>
      </c>
      <c r="D83" s="481"/>
      <c r="E83" s="481"/>
      <c r="F83" s="481"/>
      <c r="G83" s="481"/>
      <c r="H83" s="481"/>
      <c r="I83" s="481"/>
      <c r="J83" s="21"/>
    </row>
    <row r="84" spans="2:10" x14ac:dyDescent="0.25">
      <c r="B84" s="20"/>
      <c r="C84" s="195" t="s">
        <v>3051</v>
      </c>
      <c r="J84" s="21"/>
    </row>
    <row r="85" spans="2:10" x14ac:dyDescent="0.25">
      <c r="B85" s="20"/>
      <c r="C85" s="195" t="s">
        <v>3052</v>
      </c>
      <c r="J85" s="21"/>
    </row>
    <row r="86" spans="2:10" x14ac:dyDescent="0.25">
      <c r="B86" s="20"/>
      <c r="C86" s="195" t="s">
        <v>3053</v>
      </c>
      <c r="J86" s="21"/>
    </row>
    <row r="87" spans="2:10" x14ac:dyDescent="0.25">
      <c r="B87" s="20"/>
      <c r="C87" s="195" t="s">
        <v>3054</v>
      </c>
      <c r="J87" s="21"/>
    </row>
    <row r="88" spans="2:10" x14ac:dyDescent="0.25">
      <c r="B88" s="20"/>
      <c r="C88" s="195" t="s">
        <v>3058</v>
      </c>
      <c r="J88" s="21"/>
    </row>
    <row r="89" spans="2:10" x14ac:dyDescent="0.25">
      <c r="B89" s="20"/>
      <c r="C89" s="195" t="s">
        <v>3055</v>
      </c>
      <c r="J89" s="21"/>
    </row>
    <row r="90" spans="2:10" x14ac:dyDescent="0.25">
      <c r="B90" s="20"/>
      <c r="C90" s="195" t="s">
        <v>3056</v>
      </c>
      <c r="J90" s="21"/>
    </row>
    <row r="91" spans="2:10" x14ac:dyDescent="0.25">
      <c r="B91" s="20"/>
      <c r="C91" s="195" t="s">
        <v>3057</v>
      </c>
      <c r="J91" s="21"/>
    </row>
    <row r="92" spans="2:10" x14ac:dyDescent="0.25">
      <c r="B92" s="20"/>
      <c r="C92" s="195"/>
      <c r="J92" s="21"/>
    </row>
    <row r="93" spans="2:10" ht="15.75" thickBot="1" x14ac:dyDescent="0.3">
      <c r="B93" s="192"/>
      <c r="C93" s="22"/>
      <c r="D93" s="22"/>
      <c r="E93" s="22"/>
      <c r="F93" s="22"/>
      <c r="G93" s="22"/>
      <c r="H93" s="22"/>
      <c r="I93" s="22"/>
      <c r="J93" s="193"/>
    </row>
  </sheetData>
  <mergeCells count="6">
    <mergeCell ref="C26:H27"/>
    <mergeCell ref="C28:H29"/>
    <mergeCell ref="C30:H31"/>
    <mergeCell ref="C83:I83"/>
    <mergeCell ref="C82:I82"/>
    <mergeCell ref="C76:I76"/>
  </mergeCells>
  <phoneticPr fontId="46" type="noConversion"/>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6"/>
  <sheetViews>
    <sheetView zoomScale="78" zoomScaleNormal="130" workbookViewId="0">
      <selection activeCell="C19" activeCellId="1" sqref="C36 C19"/>
    </sheetView>
  </sheetViews>
  <sheetFormatPr defaultRowHeight="15" x14ac:dyDescent="0.25"/>
  <cols>
    <col min="1" max="1" width="4.5703125" style="46" customWidth="1"/>
    <col min="2" max="2" width="16.85546875" style="29" bestFit="1" customWidth="1"/>
    <col min="3" max="3" width="162.42578125" style="30" customWidth="1"/>
    <col min="4" max="31" width="9.140625" style="26" customWidth="1"/>
    <col min="247" max="247" width="4.5703125" customWidth="1"/>
    <col min="248" max="248" width="16.85546875" bestFit="1" customWidth="1"/>
    <col min="249" max="249" width="127.5703125" customWidth="1"/>
    <col min="250" max="250" width="46.5703125" customWidth="1"/>
    <col min="251" max="287" width="9.140625" customWidth="1"/>
    <col min="503" max="503" width="4.5703125" customWidth="1"/>
    <col min="504" max="504" width="16.85546875" bestFit="1" customWidth="1"/>
    <col min="505" max="505" width="127.5703125" customWidth="1"/>
    <col min="506" max="506" width="46.5703125" customWidth="1"/>
    <col min="507" max="543" width="9.140625" customWidth="1"/>
    <col min="759" max="759" width="4.5703125" customWidth="1"/>
    <col min="760" max="760" width="16.85546875" bestFit="1" customWidth="1"/>
    <col min="761" max="761" width="127.5703125" customWidth="1"/>
    <col min="762" max="762" width="46.5703125" customWidth="1"/>
    <col min="763" max="799" width="9.140625" customWidth="1"/>
    <col min="1015" max="1015" width="4.5703125" customWidth="1"/>
    <col min="1016" max="1016" width="16.85546875" bestFit="1" customWidth="1"/>
    <col min="1017" max="1017" width="127.5703125" customWidth="1"/>
    <col min="1018" max="1018" width="46.5703125" customWidth="1"/>
    <col min="1019" max="1055" width="9.140625" customWidth="1"/>
    <col min="1271" max="1271" width="4.5703125" customWidth="1"/>
    <col min="1272" max="1272" width="16.85546875" bestFit="1" customWidth="1"/>
    <col min="1273" max="1273" width="127.5703125" customWidth="1"/>
    <col min="1274" max="1274" width="46.5703125" customWidth="1"/>
    <col min="1275" max="1311" width="9.140625" customWidth="1"/>
    <col min="1527" max="1527" width="4.5703125" customWidth="1"/>
    <col min="1528" max="1528" width="16.85546875" bestFit="1" customWidth="1"/>
    <col min="1529" max="1529" width="127.5703125" customWidth="1"/>
    <col min="1530" max="1530" width="46.5703125" customWidth="1"/>
    <col min="1531" max="1567" width="9.140625" customWidth="1"/>
    <col min="1783" max="1783" width="4.5703125" customWidth="1"/>
    <col min="1784" max="1784" width="16.85546875" bestFit="1" customWidth="1"/>
    <col min="1785" max="1785" width="127.5703125" customWidth="1"/>
    <col min="1786" max="1786" width="46.5703125" customWidth="1"/>
    <col min="1787" max="1823" width="9.140625" customWidth="1"/>
    <col min="2039" max="2039" width="4.5703125" customWidth="1"/>
    <col min="2040" max="2040" width="16.85546875" bestFit="1" customWidth="1"/>
    <col min="2041" max="2041" width="127.5703125" customWidth="1"/>
    <col min="2042" max="2042" width="46.5703125" customWidth="1"/>
    <col min="2043" max="2079" width="9.140625" customWidth="1"/>
    <col min="2295" max="2295" width="4.5703125" customWidth="1"/>
    <col min="2296" max="2296" width="16.85546875" bestFit="1" customWidth="1"/>
    <col min="2297" max="2297" width="127.5703125" customWidth="1"/>
    <col min="2298" max="2298" width="46.5703125" customWidth="1"/>
    <col min="2299" max="2335" width="9.140625" customWidth="1"/>
    <col min="2551" max="2551" width="4.5703125" customWidth="1"/>
    <col min="2552" max="2552" width="16.85546875" bestFit="1" customWidth="1"/>
    <col min="2553" max="2553" width="127.5703125" customWidth="1"/>
    <col min="2554" max="2554" width="46.5703125" customWidth="1"/>
    <col min="2555" max="2591" width="9.140625" customWidth="1"/>
    <col min="2807" max="2807" width="4.5703125" customWidth="1"/>
    <col min="2808" max="2808" width="16.85546875" bestFit="1" customWidth="1"/>
    <col min="2809" max="2809" width="127.5703125" customWidth="1"/>
    <col min="2810" max="2810" width="46.5703125" customWidth="1"/>
    <col min="2811" max="2847" width="9.140625" customWidth="1"/>
    <col min="3063" max="3063" width="4.5703125" customWidth="1"/>
    <col min="3064" max="3064" width="16.85546875" bestFit="1" customWidth="1"/>
    <col min="3065" max="3065" width="127.5703125" customWidth="1"/>
    <col min="3066" max="3066" width="46.5703125" customWidth="1"/>
    <col min="3067" max="3103" width="9.140625" customWidth="1"/>
    <col min="3319" max="3319" width="4.5703125" customWidth="1"/>
    <col min="3320" max="3320" width="16.85546875" bestFit="1" customWidth="1"/>
    <col min="3321" max="3321" width="127.5703125" customWidth="1"/>
    <col min="3322" max="3322" width="46.5703125" customWidth="1"/>
    <col min="3323" max="3359" width="9.140625" customWidth="1"/>
    <col min="3575" max="3575" width="4.5703125" customWidth="1"/>
    <col min="3576" max="3576" width="16.85546875" bestFit="1" customWidth="1"/>
    <col min="3577" max="3577" width="127.5703125" customWidth="1"/>
    <col min="3578" max="3578" width="46.5703125" customWidth="1"/>
    <col min="3579" max="3615" width="9.140625" customWidth="1"/>
    <col min="3831" max="3831" width="4.5703125" customWidth="1"/>
    <col min="3832" max="3832" width="16.85546875" bestFit="1" customWidth="1"/>
    <col min="3833" max="3833" width="127.5703125" customWidth="1"/>
    <col min="3834" max="3834" width="46.5703125" customWidth="1"/>
    <col min="3835" max="3871" width="9.140625" customWidth="1"/>
    <col min="4087" max="4087" width="4.5703125" customWidth="1"/>
    <col min="4088" max="4088" width="16.85546875" bestFit="1" customWidth="1"/>
    <col min="4089" max="4089" width="127.5703125" customWidth="1"/>
    <col min="4090" max="4090" width="46.5703125" customWidth="1"/>
    <col min="4091" max="4127" width="9.140625" customWidth="1"/>
    <col min="4343" max="4343" width="4.5703125" customWidth="1"/>
    <col min="4344" max="4344" width="16.85546875" bestFit="1" customWidth="1"/>
    <col min="4345" max="4345" width="127.5703125" customWidth="1"/>
    <col min="4346" max="4346" width="46.5703125" customWidth="1"/>
    <col min="4347" max="4383" width="9.140625" customWidth="1"/>
    <col min="4599" max="4599" width="4.5703125" customWidth="1"/>
    <col min="4600" max="4600" width="16.85546875" bestFit="1" customWidth="1"/>
    <col min="4601" max="4601" width="127.5703125" customWidth="1"/>
    <col min="4602" max="4602" width="46.5703125" customWidth="1"/>
    <col min="4603" max="4639" width="9.140625" customWidth="1"/>
    <col min="4855" max="4855" width="4.5703125" customWidth="1"/>
    <col min="4856" max="4856" width="16.85546875" bestFit="1" customWidth="1"/>
    <col min="4857" max="4857" width="127.5703125" customWidth="1"/>
    <col min="4858" max="4858" width="46.5703125" customWidth="1"/>
    <col min="4859" max="4895" width="9.140625" customWidth="1"/>
    <col min="5111" max="5111" width="4.5703125" customWidth="1"/>
    <col min="5112" max="5112" width="16.85546875" bestFit="1" customWidth="1"/>
    <col min="5113" max="5113" width="127.5703125" customWidth="1"/>
    <col min="5114" max="5114" width="46.5703125" customWidth="1"/>
    <col min="5115" max="5151" width="9.140625" customWidth="1"/>
    <col min="5367" max="5367" width="4.5703125" customWidth="1"/>
    <col min="5368" max="5368" width="16.85546875" bestFit="1" customWidth="1"/>
    <col min="5369" max="5369" width="127.5703125" customWidth="1"/>
    <col min="5370" max="5370" width="46.5703125" customWidth="1"/>
    <col min="5371" max="5407" width="9.140625" customWidth="1"/>
    <col min="5623" max="5623" width="4.5703125" customWidth="1"/>
    <col min="5624" max="5624" width="16.85546875" bestFit="1" customWidth="1"/>
    <col min="5625" max="5625" width="127.5703125" customWidth="1"/>
    <col min="5626" max="5626" width="46.5703125" customWidth="1"/>
    <col min="5627" max="5663" width="9.140625" customWidth="1"/>
    <col min="5879" max="5879" width="4.5703125" customWidth="1"/>
    <col min="5880" max="5880" width="16.85546875" bestFit="1" customWidth="1"/>
    <col min="5881" max="5881" width="127.5703125" customWidth="1"/>
    <col min="5882" max="5882" width="46.5703125" customWidth="1"/>
    <col min="5883" max="5919" width="9.140625" customWidth="1"/>
    <col min="6135" max="6135" width="4.5703125" customWidth="1"/>
    <col min="6136" max="6136" width="16.85546875" bestFit="1" customWidth="1"/>
    <col min="6137" max="6137" width="127.5703125" customWidth="1"/>
    <col min="6138" max="6138" width="46.5703125" customWidth="1"/>
    <col min="6139" max="6175" width="9.140625" customWidth="1"/>
    <col min="6391" max="6391" width="4.5703125" customWidth="1"/>
    <col min="6392" max="6392" width="16.85546875" bestFit="1" customWidth="1"/>
    <col min="6393" max="6393" width="127.5703125" customWidth="1"/>
    <col min="6394" max="6394" width="46.5703125" customWidth="1"/>
    <col min="6395" max="6431" width="9.140625" customWidth="1"/>
    <col min="6647" max="6647" width="4.5703125" customWidth="1"/>
    <col min="6648" max="6648" width="16.85546875" bestFit="1" customWidth="1"/>
    <col min="6649" max="6649" width="127.5703125" customWidth="1"/>
    <col min="6650" max="6650" width="46.5703125" customWidth="1"/>
    <col min="6651" max="6687" width="9.140625" customWidth="1"/>
    <col min="6903" max="6903" width="4.5703125" customWidth="1"/>
    <col min="6904" max="6904" width="16.85546875" bestFit="1" customWidth="1"/>
    <col min="6905" max="6905" width="127.5703125" customWidth="1"/>
    <col min="6906" max="6906" width="46.5703125" customWidth="1"/>
    <col min="6907" max="6943" width="9.140625" customWidth="1"/>
    <col min="7159" max="7159" width="4.5703125" customWidth="1"/>
    <col min="7160" max="7160" width="16.85546875" bestFit="1" customWidth="1"/>
    <col min="7161" max="7161" width="127.5703125" customWidth="1"/>
    <col min="7162" max="7162" width="46.5703125" customWidth="1"/>
    <col min="7163" max="7199" width="9.140625" customWidth="1"/>
    <col min="7415" max="7415" width="4.5703125" customWidth="1"/>
    <col min="7416" max="7416" width="16.85546875" bestFit="1" customWidth="1"/>
    <col min="7417" max="7417" width="127.5703125" customWidth="1"/>
    <col min="7418" max="7418" width="46.5703125" customWidth="1"/>
    <col min="7419" max="7455" width="9.140625" customWidth="1"/>
    <col min="7671" max="7671" width="4.5703125" customWidth="1"/>
    <col min="7672" max="7672" width="16.85546875" bestFit="1" customWidth="1"/>
    <col min="7673" max="7673" width="127.5703125" customWidth="1"/>
    <col min="7674" max="7674" width="46.5703125" customWidth="1"/>
    <col min="7675" max="7711" width="9.140625" customWidth="1"/>
    <col min="7927" max="7927" width="4.5703125" customWidth="1"/>
    <col min="7928" max="7928" width="16.85546875" bestFit="1" customWidth="1"/>
    <col min="7929" max="7929" width="127.5703125" customWidth="1"/>
    <col min="7930" max="7930" width="46.5703125" customWidth="1"/>
    <col min="7931" max="7967" width="9.140625" customWidth="1"/>
    <col min="8183" max="8183" width="4.5703125" customWidth="1"/>
    <col min="8184" max="8184" width="16.85546875" bestFit="1" customWidth="1"/>
    <col min="8185" max="8185" width="127.5703125" customWidth="1"/>
    <col min="8186" max="8186" width="46.5703125" customWidth="1"/>
    <col min="8187" max="8223" width="9.140625" customWidth="1"/>
    <col min="8439" max="8439" width="4.5703125" customWidth="1"/>
    <col min="8440" max="8440" width="16.85546875" bestFit="1" customWidth="1"/>
    <col min="8441" max="8441" width="127.5703125" customWidth="1"/>
    <col min="8442" max="8442" width="46.5703125" customWidth="1"/>
    <col min="8443" max="8479" width="9.140625" customWidth="1"/>
    <col min="8695" max="8695" width="4.5703125" customWidth="1"/>
    <col min="8696" max="8696" width="16.85546875" bestFit="1" customWidth="1"/>
    <col min="8697" max="8697" width="127.5703125" customWidth="1"/>
    <col min="8698" max="8698" width="46.5703125" customWidth="1"/>
    <col min="8699" max="8735" width="9.140625" customWidth="1"/>
    <col min="8951" max="8951" width="4.5703125" customWidth="1"/>
    <col min="8952" max="8952" width="16.85546875" bestFit="1" customWidth="1"/>
    <col min="8953" max="8953" width="127.5703125" customWidth="1"/>
    <col min="8954" max="8954" width="46.5703125" customWidth="1"/>
    <col min="8955" max="8991" width="9.140625" customWidth="1"/>
    <col min="9207" max="9207" width="4.5703125" customWidth="1"/>
    <col min="9208" max="9208" width="16.85546875" bestFit="1" customWidth="1"/>
    <col min="9209" max="9209" width="127.5703125" customWidth="1"/>
    <col min="9210" max="9210" width="46.5703125" customWidth="1"/>
    <col min="9211" max="9247" width="9.140625" customWidth="1"/>
    <col min="9463" max="9463" width="4.5703125" customWidth="1"/>
    <col min="9464" max="9464" width="16.85546875" bestFit="1" customWidth="1"/>
    <col min="9465" max="9465" width="127.5703125" customWidth="1"/>
    <col min="9466" max="9466" width="46.5703125" customWidth="1"/>
    <col min="9467" max="9503" width="9.140625" customWidth="1"/>
    <col min="9719" max="9719" width="4.5703125" customWidth="1"/>
    <col min="9720" max="9720" width="16.85546875" bestFit="1" customWidth="1"/>
    <col min="9721" max="9721" width="127.5703125" customWidth="1"/>
    <col min="9722" max="9722" width="46.5703125" customWidth="1"/>
    <col min="9723" max="9759" width="9.140625" customWidth="1"/>
    <col min="9975" max="9975" width="4.5703125" customWidth="1"/>
    <col min="9976" max="9976" width="16.85546875" bestFit="1" customWidth="1"/>
    <col min="9977" max="9977" width="127.5703125" customWidth="1"/>
    <col min="9978" max="9978" width="46.5703125" customWidth="1"/>
    <col min="9979" max="10015" width="9.140625" customWidth="1"/>
    <col min="10231" max="10231" width="4.5703125" customWidth="1"/>
    <col min="10232" max="10232" width="16.85546875" bestFit="1" customWidth="1"/>
    <col min="10233" max="10233" width="127.5703125" customWidth="1"/>
    <col min="10234" max="10234" width="46.5703125" customWidth="1"/>
    <col min="10235" max="10271" width="9.140625" customWidth="1"/>
    <col min="10487" max="10487" width="4.5703125" customWidth="1"/>
    <col min="10488" max="10488" width="16.85546875" bestFit="1" customWidth="1"/>
    <col min="10489" max="10489" width="127.5703125" customWidth="1"/>
    <col min="10490" max="10490" width="46.5703125" customWidth="1"/>
    <col min="10491" max="10527" width="9.140625" customWidth="1"/>
    <col min="10743" max="10743" width="4.5703125" customWidth="1"/>
    <col min="10744" max="10744" width="16.85546875" bestFit="1" customWidth="1"/>
    <col min="10745" max="10745" width="127.5703125" customWidth="1"/>
    <col min="10746" max="10746" width="46.5703125" customWidth="1"/>
    <col min="10747" max="10783" width="9.140625" customWidth="1"/>
    <col min="10999" max="10999" width="4.5703125" customWidth="1"/>
    <col min="11000" max="11000" width="16.85546875" bestFit="1" customWidth="1"/>
    <col min="11001" max="11001" width="127.5703125" customWidth="1"/>
    <col min="11002" max="11002" width="46.5703125" customWidth="1"/>
    <col min="11003" max="11039" width="9.140625" customWidth="1"/>
    <col min="11255" max="11255" width="4.5703125" customWidth="1"/>
    <col min="11256" max="11256" width="16.85546875" bestFit="1" customWidth="1"/>
    <col min="11257" max="11257" width="127.5703125" customWidth="1"/>
    <col min="11258" max="11258" width="46.5703125" customWidth="1"/>
    <col min="11259" max="11295" width="9.140625" customWidth="1"/>
    <col min="11511" max="11511" width="4.5703125" customWidth="1"/>
    <col min="11512" max="11512" width="16.85546875" bestFit="1" customWidth="1"/>
    <col min="11513" max="11513" width="127.5703125" customWidth="1"/>
    <col min="11514" max="11514" width="46.5703125" customWidth="1"/>
    <col min="11515" max="11551" width="9.140625" customWidth="1"/>
    <col min="11767" max="11767" width="4.5703125" customWidth="1"/>
    <col min="11768" max="11768" width="16.85546875" bestFit="1" customWidth="1"/>
    <col min="11769" max="11769" width="127.5703125" customWidth="1"/>
    <col min="11770" max="11770" width="46.5703125" customWidth="1"/>
    <col min="11771" max="11807" width="9.140625" customWidth="1"/>
    <col min="12023" max="12023" width="4.5703125" customWidth="1"/>
    <col min="12024" max="12024" width="16.85546875" bestFit="1" customWidth="1"/>
    <col min="12025" max="12025" width="127.5703125" customWidth="1"/>
    <col min="12026" max="12026" width="46.5703125" customWidth="1"/>
    <col min="12027" max="12063" width="9.140625" customWidth="1"/>
    <col min="12279" max="12279" width="4.5703125" customWidth="1"/>
    <col min="12280" max="12280" width="16.85546875" bestFit="1" customWidth="1"/>
    <col min="12281" max="12281" width="127.5703125" customWidth="1"/>
    <col min="12282" max="12282" width="46.5703125" customWidth="1"/>
    <col min="12283" max="12319" width="9.140625" customWidth="1"/>
    <col min="12535" max="12535" width="4.5703125" customWidth="1"/>
    <col min="12536" max="12536" width="16.85546875" bestFit="1" customWidth="1"/>
    <col min="12537" max="12537" width="127.5703125" customWidth="1"/>
    <col min="12538" max="12538" width="46.5703125" customWidth="1"/>
    <col min="12539" max="12575" width="9.140625" customWidth="1"/>
    <col min="12791" max="12791" width="4.5703125" customWidth="1"/>
    <col min="12792" max="12792" width="16.85546875" bestFit="1" customWidth="1"/>
    <col min="12793" max="12793" width="127.5703125" customWidth="1"/>
    <col min="12794" max="12794" width="46.5703125" customWidth="1"/>
    <col min="12795" max="12831" width="9.140625" customWidth="1"/>
    <col min="13047" max="13047" width="4.5703125" customWidth="1"/>
    <col min="13048" max="13048" width="16.85546875" bestFit="1" customWidth="1"/>
    <col min="13049" max="13049" width="127.5703125" customWidth="1"/>
    <col min="13050" max="13050" width="46.5703125" customWidth="1"/>
    <col min="13051" max="13087" width="9.140625" customWidth="1"/>
    <col min="13303" max="13303" width="4.5703125" customWidth="1"/>
    <col min="13304" max="13304" width="16.85546875" bestFit="1" customWidth="1"/>
    <col min="13305" max="13305" width="127.5703125" customWidth="1"/>
    <col min="13306" max="13306" width="46.5703125" customWidth="1"/>
    <col min="13307" max="13343" width="9.140625" customWidth="1"/>
    <col min="13559" max="13559" width="4.5703125" customWidth="1"/>
    <col min="13560" max="13560" width="16.85546875" bestFit="1" customWidth="1"/>
    <col min="13561" max="13561" width="127.5703125" customWidth="1"/>
    <col min="13562" max="13562" width="46.5703125" customWidth="1"/>
    <col min="13563" max="13599" width="9.140625" customWidth="1"/>
    <col min="13815" max="13815" width="4.5703125" customWidth="1"/>
    <col min="13816" max="13816" width="16.85546875" bestFit="1" customWidth="1"/>
    <col min="13817" max="13817" width="127.5703125" customWidth="1"/>
    <col min="13818" max="13818" width="46.5703125" customWidth="1"/>
    <col min="13819" max="13855" width="9.140625" customWidth="1"/>
    <col min="14071" max="14071" width="4.5703125" customWidth="1"/>
    <col min="14072" max="14072" width="16.85546875" bestFit="1" customWidth="1"/>
    <col min="14073" max="14073" width="127.5703125" customWidth="1"/>
    <col min="14074" max="14074" width="46.5703125" customWidth="1"/>
    <col min="14075" max="14111" width="9.140625" customWidth="1"/>
    <col min="14327" max="14327" width="4.5703125" customWidth="1"/>
    <col min="14328" max="14328" width="16.85546875" bestFit="1" customWidth="1"/>
    <col min="14329" max="14329" width="127.5703125" customWidth="1"/>
    <col min="14330" max="14330" width="46.5703125" customWidth="1"/>
    <col min="14331" max="14367" width="9.140625" customWidth="1"/>
    <col min="14583" max="14583" width="4.5703125" customWidth="1"/>
    <col min="14584" max="14584" width="16.85546875" bestFit="1" customWidth="1"/>
    <col min="14585" max="14585" width="127.5703125" customWidth="1"/>
    <col min="14586" max="14586" width="46.5703125" customWidth="1"/>
    <col min="14587" max="14623" width="9.140625" customWidth="1"/>
    <col min="14839" max="14839" width="4.5703125" customWidth="1"/>
    <col min="14840" max="14840" width="16.85546875" bestFit="1" customWidth="1"/>
    <col min="14841" max="14841" width="127.5703125" customWidth="1"/>
    <col min="14842" max="14842" width="46.5703125" customWidth="1"/>
    <col min="14843" max="14879" width="9.140625" customWidth="1"/>
    <col min="15095" max="15095" width="4.5703125" customWidth="1"/>
    <col min="15096" max="15096" width="16.85546875" bestFit="1" customWidth="1"/>
    <col min="15097" max="15097" width="127.5703125" customWidth="1"/>
    <col min="15098" max="15098" width="46.5703125" customWidth="1"/>
    <col min="15099" max="15135" width="9.140625" customWidth="1"/>
    <col min="15351" max="15351" width="4.5703125" customWidth="1"/>
    <col min="15352" max="15352" width="16.85546875" bestFit="1" customWidth="1"/>
    <col min="15353" max="15353" width="127.5703125" customWidth="1"/>
    <col min="15354" max="15354" width="46.5703125" customWidth="1"/>
    <col min="15355" max="15391" width="9.140625" customWidth="1"/>
    <col min="15607" max="15607" width="4.5703125" customWidth="1"/>
    <col min="15608" max="15608" width="16.85546875" bestFit="1" customWidth="1"/>
    <col min="15609" max="15609" width="127.5703125" customWidth="1"/>
    <col min="15610" max="15610" width="46.5703125" customWidth="1"/>
    <col min="15611" max="15647" width="9.140625" customWidth="1"/>
    <col min="15863" max="15863" width="4.5703125" customWidth="1"/>
    <col min="15864" max="15864" width="16.85546875" bestFit="1" customWidth="1"/>
    <col min="15865" max="15865" width="127.5703125" customWidth="1"/>
    <col min="15866" max="15866" width="46.5703125" customWidth="1"/>
    <col min="15867" max="15903" width="9.140625" customWidth="1"/>
    <col min="16119" max="16119" width="4.5703125" customWidth="1"/>
    <col min="16120" max="16120" width="16.85546875" bestFit="1" customWidth="1"/>
    <col min="16121" max="16121" width="127.5703125" customWidth="1"/>
    <col min="16122" max="16122" width="46.5703125" customWidth="1"/>
    <col min="16123" max="16159" width="9.140625" customWidth="1"/>
  </cols>
  <sheetData>
    <row r="1" spans="1:31" ht="31.5" x14ac:dyDescent="0.5">
      <c r="A1" s="483" t="s">
        <v>36</v>
      </c>
      <c r="B1" s="484"/>
      <c r="C1" s="484"/>
    </row>
    <row r="2" spans="1:31" ht="31.5" x14ac:dyDescent="0.5">
      <c r="A2" s="27" t="s">
        <v>23</v>
      </c>
      <c r="B2" s="28"/>
      <c r="C2" s="28"/>
    </row>
    <row r="3" spans="1:31" x14ac:dyDescent="0.25">
      <c r="A3" s="19"/>
    </row>
    <row r="4" spans="1:31" s="23" customFormat="1" ht="18.75" x14ac:dyDescent="0.25">
      <c r="A4" s="31"/>
      <c r="B4" s="32"/>
      <c r="C4" s="33" t="s">
        <v>37</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38</v>
      </c>
      <c r="B5" s="36"/>
      <c r="C5" s="37"/>
    </row>
    <row r="6" spans="1:31" ht="14.45" customHeight="1" x14ac:dyDescent="0.25">
      <c r="A6" s="38" t="s">
        <v>39</v>
      </c>
      <c r="B6" s="38"/>
      <c r="C6" s="39"/>
    </row>
    <row r="7" spans="1:31" ht="60" x14ac:dyDescent="0.25">
      <c r="A7" s="40"/>
      <c r="B7" s="41" t="s">
        <v>40</v>
      </c>
      <c r="C7" s="42" t="s">
        <v>41</v>
      </c>
    </row>
    <row r="8" spans="1:31" ht="14.45" customHeight="1" x14ac:dyDescent="0.25">
      <c r="A8" s="38" t="s">
        <v>42</v>
      </c>
      <c r="B8" s="38"/>
      <c r="C8" s="39"/>
    </row>
    <row r="9" spans="1:31" ht="23.25" customHeight="1" x14ac:dyDescent="0.25">
      <c r="A9" s="43"/>
      <c r="B9" s="41" t="s">
        <v>43</v>
      </c>
      <c r="C9" s="44" t="s">
        <v>1533</v>
      </c>
    </row>
    <row r="10" spans="1:31" ht="14.45" customHeight="1" x14ac:dyDescent="0.25">
      <c r="A10" s="38" t="s">
        <v>44</v>
      </c>
      <c r="B10" s="38"/>
      <c r="C10" s="39"/>
    </row>
    <row r="11" spans="1:31" ht="23.25" customHeight="1" x14ac:dyDescent="0.25">
      <c r="A11" s="43"/>
      <c r="B11" s="41" t="s">
        <v>45</v>
      </c>
      <c r="C11" s="44" t="s">
        <v>46</v>
      </c>
    </row>
    <row r="12" spans="1:31" ht="14.45" customHeight="1" x14ac:dyDescent="0.25">
      <c r="A12" s="38" t="s">
        <v>47</v>
      </c>
      <c r="B12" s="38"/>
      <c r="C12" s="39"/>
    </row>
    <row r="13" spans="1:31" ht="30" x14ac:dyDescent="0.25">
      <c r="A13" s="40"/>
      <c r="B13" s="41" t="s">
        <v>48</v>
      </c>
      <c r="C13" s="42" t="s">
        <v>49</v>
      </c>
    </row>
    <row r="14" spans="1:31" ht="14.45" customHeight="1" x14ac:dyDescent="0.25">
      <c r="A14" s="38" t="s">
        <v>50</v>
      </c>
      <c r="B14" s="38"/>
      <c r="C14" s="39"/>
    </row>
    <row r="15" spans="1:31" ht="38.25" customHeight="1" x14ac:dyDescent="0.25">
      <c r="A15" s="40"/>
      <c r="B15" s="41" t="s">
        <v>51</v>
      </c>
      <c r="C15" s="44" t="s">
        <v>52</v>
      </c>
    </row>
    <row r="16" spans="1:31" ht="14.45" customHeight="1" x14ac:dyDescent="0.25">
      <c r="A16" s="38" t="s">
        <v>53</v>
      </c>
      <c r="B16" s="38"/>
      <c r="C16" s="39"/>
    </row>
    <row r="17" spans="1:3" ht="26.25" customHeight="1" x14ac:dyDescent="0.25">
      <c r="A17" s="40"/>
      <c r="B17" s="41" t="s">
        <v>54</v>
      </c>
      <c r="C17" s="44" t="s">
        <v>55</v>
      </c>
    </row>
    <row r="18" spans="1:3" ht="14.45" customHeight="1" x14ac:dyDescent="0.25">
      <c r="A18" s="38" t="s">
        <v>56</v>
      </c>
      <c r="B18" s="38"/>
      <c r="C18" s="39"/>
    </row>
    <row r="19" spans="1:3" ht="40.5" customHeight="1" x14ac:dyDescent="0.25">
      <c r="A19" s="40"/>
      <c r="B19" s="41" t="s">
        <v>57</v>
      </c>
      <c r="C19" s="42" t="s">
        <v>3035</v>
      </c>
    </row>
    <row r="20" spans="1:3" ht="18.75" x14ac:dyDescent="0.25">
      <c r="A20" s="35" t="s">
        <v>58</v>
      </c>
      <c r="B20" s="36"/>
      <c r="C20" s="45"/>
    </row>
    <row r="21" spans="1:3" ht="14.45" customHeight="1" x14ac:dyDescent="0.25">
      <c r="A21" s="38" t="s">
        <v>59</v>
      </c>
      <c r="B21" s="38"/>
      <c r="C21" s="39"/>
    </row>
    <row r="22" spans="1:3" ht="42.75" customHeight="1" x14ac:dyDescent="0.25">
      <c r="A22" s="43"/>
      <c r="B22" s="41" t="s">
        <v>60</v>
      </c>
      <c r="C22" s="42" t="s">
        <v>61</v>
      </c>
    </row>
    <row r="23" spans="1:3" ht="14.45" customHeight="1" x14ac:dyDescent="0.25">
      <c r="A23" s="38" t="s">
        <v>62</v>
      </c>
      <c r="B23" s="38"/>
      <c r="C23" s="39"/>
    </row>
    <row r="24" spans="1:3" ht="30" x14ac:dyDescent="0.25">
      <c r="A24" s="40"/>
      <c r="B24" s="41" t="s">
        <v>63</v>
      </c>
      <c r="C24" s="44" t="s">
        <v>2098</v>
      </c>
    </row>
    <row r="25" spans="1:3" ht="14.45" customHeight="1" x14ac:dyDescent="0.25">
      <c r="A25" s="38" t="s">
        <v>1539</v>
      </c>
      <c r="B25" s="38"/>
      <c r="C25" s="39"/>
    </row>
    <row r="26" spans="1:3" ht="38.25" customHeight="1" x14ac:dyDescent="0.25">
      <c r="A26" s="40"/>
      <c r="B26" s="41" t="s">
        <v>64</v>
      </c>
      <c r="C26" s="44" t="s">
        <v>65</v>
      </c>
    </row>
    <row r="27" spans="1:3" ht="14.45" customHeight="1" x14ac:dyDescent="0.25">
      <c r="A27" s="38" t="s">
        <v>66</v>
      </c>
      <c r="B27" s="38"/>
      <c r="C27" s="39"/>
    </row>
    <row r="28" spans="1:3" ht="34.5" customHeight="1" x14ac:dyDescent="0.25">
      <c r="A28" s="40"/>
      <c r="B28" s="41" t="s">
        <v>67</v>
      </c>
      <c r="C28" s="44" t="s">
        <v>68</v>
      </c>
    </row>
    <row r="29" spans="1:3" x14ac:dyDescent="0.25">
      <c r="A29" s="38" t="s">
        <v>1536</v>
      </c>
      <c r="B29" s="38"/>
      <c r="C29" s="39"/>
    </row>
    <row r="30" spans="1:3" ht="60" x14ac:dyDescent="0.25">
      <c r="A30" s="40"/>
      <c r="B30" s="41" t="s">
        <v>1534</v>
      </c>
      <c r="C30" s="44" t="s">
        <v>2099</v>
      </c>
    </row>
    <row r="31" spans="1:3" x14ac:dyDescent="0.25">
      <c r="A31" s="38" t="s">
        <v>1535</v>
      </c>
      <c r="B31" s="38"/>
      <c r="C31" s="39"/>
    </row>
    <row r="32" spans="1:3" ht="30" x14ac:dyDescent="0.25">
      <c r="A32" s="40"/>
      <c r="B32" s="41" t="s">
        <v>1537</v>
      </c>
      <c r="C32" s="44" t="s">
        <v>1538</v>
      </c>
    </row>
    <row r="33" spans="1:3" x14ac:dyDescent="0.25">
      <c r="A33" s="38" t="s">
        <v>1540</v>
      </c>
      <c r="B33" s="38"/>
      <c r="C33" s="39"/>
    </row>
    <row r="34" spans="1:3" ht="30" x14ac:dyDescent="0.25">
      <c r="A34" s="40"/>
      <c r="B34" s="41" t="s">
        <v>1544</v>
      </c>
      <c r="C34" s="44" t="s">
        <v>1543</v>
      </c>
    </row>
    <row r="35" spans="1:3" x14ac:dyDescent="0.25">
      <c r="A35" s="485" t="s">
        <v>3038</v>
      </c>
      <c r="B35" s="486"/>
      <c r="C35" s="487"/>
    </row>
    <row r="36" spans="1:3" ht="60" x14ac:dyDescent="0.25">
      <c r="B36" s="41" t="s">
        <v>3037</v>
      </c>
      <c r="C36" s="44" t="s">
        <v>3040</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U413"/>
  <sheetViews>
    <sheetView topLeftCell="A159" zoomScale="73" zoomScaleNormal="75" workbookViewId="0">
      <selection activeCell="C193" sqref="C193:C207"/>
    </sheetView>
  </sheetViews>
  <sheetFormatPr defaultColWidth="8.85546875" defaultRowHeight="15" outlineLevelRow="1" x14ac:dyDescent="0.25"/>
  <cols>
    <col min="1" max="1" width="13.42578125" style="51" customWidth="1"/>
    <col min="2" max="2" width="60.5703125" style="51" customWidth="1"/>
    <col min="3" max="3" width="39.140625" style="51" bestFit="1" customWidth="1"/>
    <col min="4" max="4" width="35.140625" style="51" bestFit="1" customWidth="1"/>
    <col min="5" max="5" width="6.5703125" style="51" customWidth="1"/>
    <col min="6" max="6" width="41.5703125" style="51" customWidth="1"/>
    <col min="7" max="7" width="41.5703125" style="49" customWidth="1"/>
    <col min="8" max="8" width="7.42578125" style="51" customWidth="1"/>
    <col min="9" max="10" width="38.140625" style="51" customWidth="1"/>
    <col min="11" max="11" width="47.5703125" style="51" customWidth="1"/>
    <col min="12" max="12" width="7.42578125" style="51" customWidth="1"/>
    <col min="13" max="13" width="25.5703125" style="51" customWidth="1"/>
    <col min="14" max="14" width="25.5703125" style="49" customWidth="1"/>
    <col min="15" max="16384" width="8.85546875" style="81"/>
  </cols>
  <sheetData>
    <row r="1" spans="1:13" ht="31.5" x14ac:dyDescent="0.25">
      <c r="A1" s="48" t="s">
        <v>1490</v>
      </c>
      <c r="B1" s="48"/>
      <c r="C1" s="49"/>
      <c r="D1" s="49"/>
      <c r="E1" s="49"/>
      <c r="F1" s="216" t="s">
        <v>3043</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69</v>
      </c>
      <c r="C3" s="54" t="s">
        <v>216</v>
      </c>
      <c r="D3" s="52"/>
      <c r="E3" s="52"/>
      <c r="F3" s="49"/>
      <c r="G3" s="52"/>
      <c r="H3" s="49"/>
      <c r="L3" s="49"/>
      <c r="M3" s="49"/>
    </row>
    <row r="4" spans="1:13" ht="15.75" thickBot="1" x14ac:dyDescent="0.3">
      <c r="H4" s="49"/>
      <c r="L4" s="49"/>
      <c r="M4" s="49"/>
    </row>
    <row r="5" spans="1:13" ht="18.75" x14ac:dyDescent="0.25">
      <c r="A5" s="55"/>
      <c r="B5" s="56" t="s">
        <v>71</v>
      </c>
      <c r="C5" s="55"/>
      <c r="E5" s="57"/>
      <c r="F5" s="57"/>
      <c r="H5" s="49"/>
      <c r="L5" s="49"/>
      <c r="M5" s="49"/>
    </row>
    <row r="6" spans="1:13" x14ac:dyDescent="0.25">
      <c r="B6" s="59" t="s">
        <v>72</v>
      </c>
      <c r="C6" s="57"/>
      <c r="D6" s="57"/>
      <c r="H6" s="49"/>
      <c r="L6" s="49"/>
      <c r="M6" s="49"/>
    </row>
    <row r="7" spans="1:13" x14ac:dyDescent="0.25">
      <c r="B7" s="58" t="s">
        <v>73</v>
      </c>
      <c r="C7" s="57"/>
      <c r="D7" s="57"/>
      <c r="H7" s="49"/>
      <c r="L7" s="49"/>
      <c r="M7" s="49"/>
    </row>
    <row r="8" spans="1:13" x14ac:dyDescent="0.25">
      <c r="B8" s="58" t="s">
        <v>74</v>
      </c>
      <c r="C8" s="57"/>
      <c r="D8" s="57"/>
      <c r="F8" s="51" t="s">
        <v>75</v>
      </c>
      <c r="H8" s="49"/>
      <c r="L8" s="49"/>
      <c r="M8" s="49"/>
    </row>
    <row r="9" spans="1:13" x14ac:dyDescent="0.25">
      <c r="B9" s="59" t="s">
        <v>2602</v>
      </c>
      <c r="H9" s="49"/>
      <c r="L9" s="49"/>
      <c r="M9" s="49"/>
    </row>
    <row r="10" spans="1:13" x14ac:dyDescent="0.25">
      <c r="B10" s="59" t="s">
        <v>76</v>
      </c>
      <c r="H10" s="49"/>
      <c r="L10" s="49"/>
      <c r="M10" s="49"/>
    </row>
    <row r="11" spans="1:13" ht="15.75" thickBot="1" x14ac:dyDescent="0.3">
      <c r="B11" s="60" t="s">
        <v>77</v>
      </c>
      <c r="H11" s="49"/>
      <c r="L11" s="49"/>
      <c r="M11" s="49"/>
    </row>
    <row r="12" spans="1:13" x14ac:dyDescent="0.25">
      <c r="B12" s="61"/>
      <c r="H12" s="49"/>
      <c r="L12" s="49"/>
      <c r="M12" s="49"/>
    </row>
    <row r="13" spans="1:13" ht="37.5" x14ac:dyDescent="0.25">
      <c r="A13" s="62" t="s">
        <v>78</v>
      </c>
      <c r="B13" s="62" t="s">
        <v>72</v>
      </c>
      <c r="C13" s="63"/>
      <c r="D13" s="63"/>
      <c r="E13" s="63"/>
      <c r="F13" s="63"/>
      <c r="G13" s="64"/>
      <c r="H13" s="49"/>
      <c r="L13" s="49"/>
      <c r="M13" s="49"/>
    </row>
    <row r="14" spans="1:13" x14ac:dyDescent="0.25">
      <c r="A14" s="51" t="s">
        <v>79</v>
      </c>
      <c r="B14" s="65" t="s">
        <v>0</v>
      </c>
      <c r="C14" s="51" t="s">
        <v>504</v>
      </c>
      <c r="E14" s="57"/>
      <c r="F14" s="57"/>
      <c r="H14" s="49"/>
      <c r="L14" s="49"/>
      <c r="M14" s="49"/>
    </row>
    <row r="15" spans="1:13" x14ac:dyDescent="0.25">
      <c r="A15" s="51" t="s">
        <v>81</v>
      </c>
      <c r="B15" s="65" t="s">
        <v>82</v>
      </c>
      <c r="C15" s="51" t="s">
        <v>3073</v>
      </c>
      <c r="E15" s="57"/>
      <c r="F15" s="57"/>
      <c r="H15" s="49"/>
      <c r="L15" s="49"/>
      <c r="M15" s="49"/>
    </row>
    <row r="16" spans="1:13" x14ac:dyDescent="0.25">
      <c r="A16" s="51" t="s">
        <v>83</v>
      </c>
      <c r="B16" s="65" t="s">
        <v>2962</v>
      </c>
      <c r="C16" s="51" t="str" cm="1">
        <f t="array" ref="C16">"Capital Cener "&amp;Table1[Kapitalcenter]</f>
        <v>Capital Cener I</v>
      </c>
      <c r="E16" s="57"/>
      <c r="F16" s="57"/>
      <c r="H16" s="49"/>
      <c r="L16" s="49"/>
      <c r="M16" s="49"/>
    </row>
    <row r="17" spans="1:21" x14ac:dyDescent="0.25">
      <c r="A17" s="51" t="s">
        <v>85</v>
      </c>
      <c r="B17" s="65" t="s">
        <v>84</v>
      </c>
      <c r="C17" s="51" t="s">
        <v>3074</v>
      </c>
      <c r="E17" s="57"/>
      <c r="F17" s="57"/>
      <c r="H17" s="49"/>
      <c r="L17" s="49"/>
      <c r="M17" s="49"/>
    </row>
    <row r="18" spans="1:21" outlineLevel="1" x14ac:dyDescent="0.25">
      <c r="A18" s="51" t="s">
        <v>2961</v>
      </c>
      <c r="B18" s="65" t="s">
        <v>86</v>
      </c>
      <c r="C18" s="232" t="str" cm="1">
        <f t="array" ref="C18">Table1[Cut-off date]</f>
        <v>30/06/25</v>
      </c>
      <c r="E18" s="57"/>
      <c r="F18" s="57"/>
      <c r="H18" s="49"/>
      <c r="L18" s="49"/>
      <c r="M18" s="49"/>
    </row>
    <row r="19" spans="1:21" outlineLevel="1" x14ac:dyDescent="0.25">
      <c r="A19" s="51" t="s">
        <v>3033</v>
      </c>
      <c r="B19" s="65" t="s">
        <v>3041</v>
      </c>
      <c r="C19" s="51" t="s">
        <v>80</v>
      </c>
      <c r="E19" s="57"/>
      <c r="F19" s="57"/>
      <c r="H19" s="49"/>
      <c r="L19" s="49"/>
      <c r="M19" s="49"/>
    </row>
    <row r="20" spans="1:21" outlineLevel="1" x14ac:dyDescent="0.25">
      <c r="A20" s="51" t="s">
        <v>88</v>
      </c>
      <c r="B20" s="66" t="s">
        <v>87</v>
      </c>
      <c r="E20" s="57"/>
      <c r="F20" s="57"/>
      <c r="H20" s="49"/>
      <c r="L20" s="49"/>
      <c r="M20" s="49"/>
    </row>
    <row r="21" spans="1:21" outlineLevel="1" x14ac:dyDescent="0.25">
      <c r="A21" s="51" t="s">
        <v>90</v>
      </c>
      <c r="B21" s="66" t="s">
        <v>89</v>
      </c>
      <c r="E21" s="57"/>
      <c r="F21" s="57"/>
      <c r="H21" s="49"/>
      <c r="L21" s="49"/>
      <c r="M21" s="49"/>
    </row>
    <row r="22" spans="1:21" outlineLevel="1" x14ac:dyDescent="0.25">
      <c r="A22" s="51" t="s">
        <v>91</v>
      </c>
      <c r="B22" s="66"/>
      <c r="E22" s="57"/>
      <c r="F22" s="57"/>
      <c r="H22" s="49"/>
      <c r="L22" s="49"/>
      <c r="M22" s="49"/>
    </row>
    <row r="23" spans="1:21" outlineLevel="1" x14ac:dyDescent="0.25">
      <c r="A23" s="51" t="s">
        <v>92</v>
      </c>
      <c r="B23" s="66"/>
      <c r="E23" s="57"/>
      <c r="F23" s="57"/>
      <c r="H23" s="49"/>
      <c r="L23" s="49"/>
      <c r="M23" s="49"/>
    </row>
    <row r="24" spans="1:21" outlineLevel="1" x14ac:dyDescent="0.25">
      <c r="A24" s="51" t="s">
        <v>93</v>
      </c>
      <c r="B24" s="66"/>
      <c r="E24" s="57"/>
      <c r="F24" s="57"/>
      <c r="H24" s="49"/>
      <c r="L24" s="49"/>
      <c r="M24" s="49"/>
    </row>
    <row r="25" spans="1:21" outlineLevel="1" x14ac:dyDescent="0.25">
      <c r="A25" s="51" t="s">
        <v>94</v>
      </c>
      <c r="B25" s="66"/>
      <c r="E25" s="57"/>
      <c r="F25" s="57"/>
      <c r="H25" s="49"/>
      <c r="L25" s="49"/>
      <c r="M25" s="49"/>
    </row>
    <row r="26" spans="1:21" ht="18.75" x14ac:dyDescent="0.25">
      <c r="A26" s="63"/>
      <c r="B26" s="62" t="s">
        <v>73</v>
      </c>
      <c r="C26" s="63"/>
      <c r="D26" s="63"/>
      <c r="E26" s="63"/>
      <c r="F26" s="63"/>
      <c r="G26" s="64"/>
      <c r="H26" s="49"/>
      <c r="L26" s="49"/>
      <c r="M26" s="49"/>
    </row>
    <row r="27" spans="1:21" x14ac:dyDescent="0.25">
      <c r="A27" s="51" t="s">
        <v>95</v>
      </c>
      <c r="B27" s="67" t="s">
        <v>3031</v>
      </c>
      <c r="C27" s="51" t="s">
        <v>3096</v>
      </c>
      <c r="D27" s="68"/>
      <c r="E27" s="68"/>
      <c r="F27" s="68"/>
      <c r="H27" s="49"/>
      <c r="L27" s="49"/>
      <c r="M27" s="49"/>
    </row>
    <row r="28" spans="1:21" x14ac:dyDescent="0.25">
      <c r="A28" s="51" t="s">
        <v>96</v>
      </c>
      <c r="B28" s="199" t="s">
        <v>2723</v>
      </c>
      <c r="C28" s="164" t="s">
        <v>3096</v>
      </c>
      <c r="D28" s="68"/>
      <c r="E28" s="68"/>
      <c r="F28" s="68"/>
      <c r="H28" s="49"/>
      <c r="L28" s="49"/>
      <c r="U28" s="68" t="s">
        <v>3059</v>
      </c>
    </row>
    <row r="29" spans="1:21" x14ac:dyDescent="0.25">
      <c r="A29" s="51" t="s">
        <v>98</v>
      </c>
      <c r="B29" s="67" t="s">
        <v>97</v>
      </c>
      <c r="C29" s="51" t="s">
        <v>3096</v>
      </c>
      <c r="E29" s="68"/>
      <c r="F29" s="68"/>
      <c r="H29" s="49"/>
      <c r="L29" s="49"/>
      <c r="U29" s="51" t="s">
        <v>3060</v>
      </c>
    </row>
    <row r="30" spans="1:21" ht="75" outlineLevel="1" x14ac:dyDescent="0.25">
      <c r="A30" s="51" t="s">
        <v>100</v>
      </c>
      <c r="B30" s="67" t="s">
        <v>99</v>
      </c>
      <c r="C30" s="51" t="s">
        <v>3097</v>
      </c>
      <c r="E30" s="68"/>
      <c r="F30" s="68"/>
      <c r="H30" s="49"/>
      <c r="L30" s="49"/>
      <c r="U30" s="164" t="s">
        <v>3061</v>
      </c>
    </row>
    <row r="31" spans="1:21" outlineLevel="1" x14ac:dyDescent="0.25">
      <c r="A31" s="51" t="s">
        <v>101</v>
      </c>
      <c r="B31" s="67"/>
      <c r="E31" s="68"/>
      <c r="F31" s="68"/>
      <c r="H31" s="49"/>
      <c r="L31" s="49"/>
      <c r="M31" s="49"/>
    </row>
    <row r="32" spans="1:21" outlineLevel="1" x14ac:dyDescent="0.25">
      <c r="A32" s="51" t="s">
        <v>102</v>
      </c>
      <c r="B32" s="67"/>
      <c r="E32" s="68"/>
      <c r="F32" s="68"/>
      <c r="H32" s="49"/>
      <c r="L32" s="49"/>
      <c r="M32" s="49"/>
    </row>
    <row r="33" spans="1:14" outlineLevel="1" x14ac:dyDescent="0.25">
      <c r="A33" s="51" t="s">
        <v>103</v>
      </c>
      <c r="B33" s="67"/>
      <c r="E33" s="68"/>
      <c r="F33" s="68"/>
      <c r="H33" s="49"/>
      <c r="L33" s="49"/>
      <c r="M33" s="49"/>
    </row>
    <row r="34" spans="1:14" outlineLevel="1" x14ac:dyDescent="0.25">
      <c r="A34" s="51" t="s">
        <v>104</v>
      </c>
      <c r="B34" s="67"/>
      <c r="E34" s="68"/>
      <c r="F34" s="68"/>
      <c r="H34" s="49"/>
      <c r="L34" s="49"/>
      <c r="M34" s="49"/>
    </row>
    <row r="35" spans="1:14" outlineLevel="1" x14ac:dyDescent="0.25">
      <c r="A35" s="51" t="s">
        <v>105</v>
      </c>
      <c r="B35" s="69"/>
      <c r="E35" s="68"/>
      <c r="F35" s="68"/>
      <c r="H35" s="49"/>
      <c r="L35" s="49"/>
      <c r="M35" s="49"/>
    </row>
    <row r="36" spans="1:14" ht="18.75" x14ac:dyDescent="0.25">
      <c r="A36" s="62"/>
      <c r="B36" s="62" t="s">
        <v>74</v>
      </c>
      <c r="C36" s="62"/>
      <c r="D36" s="63"/>
      <c r="E36" s="63"/>
      <c r="F36" s="63"/>
      <c r="G36" s="64"/>
      <c r="H36" s="49"/>
      <c r="L36" s="49"/>
      <c r="M36" s="49"/>
    </row>
    <row r="37" spans="1:14" ht="15" customHeight="1" x14ac:dyDescent="0.25">
      <c r="A37" s="70"/>
      <c r="B37" s="71" t="s">
        <v>106</v>
      </c>
      <c r="C37" s="70" t="s">
        <v>107</v>
      </c>
      <c r="D37" s="72"/>
      <c r="E37" s="72"/>
      <c r="F37" s="72"/>
      <c r="G37" s="73"/>
      <c r="H37" s="49"/>
      <c r="L37" s="49"/>
      <c r="M37" s="49"/>
    </row>
    <row r="38" spans="1:14" x14ac:dyDescent="0.25">
      <c r="A38" s="51" t="s">
        <v>3</v>
      </c>
      <c r="B38" s="68" t="s">
        <v>1369</v>
      </c>
      <c r="C38" s="132">
        <f>C39+C56</f>
        <v>5879.4566100184165</v>
      </c>
      <c r="F38" s="68"/>
      <c r="H38" s="49"/>
      <c r="L38" s="49"/>
      <c r="M38" s="49"/>
    </row>
    <row r="39" spans="1:14" x14ac:dyDescent="0.25">
      <c r="A39" s="51" t="s">
        <v>108</v>
      </c>
      <c r="B39" s="68" t="s">
        <v>109</v>
      </c>
      <c r="C39" s="132">
        <f>C77</f>
        <v>3192.7966399599968</v>
      </c>
      <c r="F39" s="68"/>
      <c r="H39" s="49"/>
      <c r="L39" s="49"/>
      <c r="M39" s="49"/>
      <c r="N39" s="81"/>
    </row>
    <row r="40" spans="1:14" outlineLevel="1" x14ac:dyDescent="0.25">
      <c r="A40" s="51" t="s">
        <v>110</v>
      </c>
      <c r="B40" s="74" t="s">
        <v>111</v>
      </c>
      <c r="C40" s="132" t="s">
        <v>112</v>
      </c>
      <c r="F40" s="68"/>
      <c r="H40" s="49"/>
      <c r="L40" s="49"/>
      <c r="M40" s="49"/>
      <c r="N40" s="81"/>
    </row>
    <row r="41" spans="1:14" outlineLevel="1" x14ac:dyDescent="0.25">
      <c r="A41" s="51" t="s">
        <v>113</v>
      </c>
      <c r="B41" s="74" t="s">
        <v>114</v>
      </c>
      <c r="C41" s="132" t="s">
        <v>112</v>
      </c>
      <c r="F41" s="68"/>
      <c r="H41" s="49"/>
      <c r="L41" s="49"/>
      <c r="M41" s="49"/>
      <c r="N41" s="81"/>
    </row>
    <row r="42" spans="1:14" outlineLevel="1" x14ac:dyDescent="0.25">
      <c r="A42" s="51" t="s">
        <v>115</v>
      </c>
      <c r="B42" s="74"/>
      <c r="C42" s="132"/>
      <c r="F42" s="68"/>
      <c r="H42" s="49"/>
      <c r="L42" s="49"/>
      <c r="M42" s="49"/>
      <c r="N42" s="81"/>
    </row>
    <row r="43" spans="1:14" outlineLevel="1" x14ac:dyDescent="0.25">
      <c r="A43" s="49" t="s">
        <v>1561</v>
      </c>
      <c r="B43" s="68"/>
      <c r="F43" s="68"/>
      <c r="H43" s="49"/>
      <c r="L43" s="49"/>
      <c r="M43" s="49"/>
      <c r="N43" s="81"/>
    </row>
    <row r="44" spans="1:14" ht="15" customHeight="1" x14ac:dyDescent="0.25">
      <c r="A44" s="70"/>
      <c r="B44" s="70" t="s">
        <v>116</v>
      </c>
      <c r="C44" s="70" t="s">
        <v>2638</v>
      </c>
      <c r="D44" s="70" t="s">
        <v>2706</v>
      </c>
      <c r="E44" s="70"/>
      <c r="F44" s="70" t="s">
        <v>2705</v>
      </c>
      <c r="G44" s="70" t="s">
        <v>117</v>
      </c>
      <c r="I44" s="49"/>
      <c r="J44" s="49"/>
      <c r="K44" s="81"/>
      <c r="L44" s="81"/>
      <c r="M44" s="81"/>
      <c r="N44" s="81"/>
    </row>
    <row r="45" spans="1:14" x14ac:dyDescent="0.25">
      <c r="A45" s="51" t="s">
        <v>7</v>
      </c>
      <c r="B45" s="68" t="s">
        <v>118</v>
      </c>
      <c r="C45" s="129">
        <v>0.02</v>
      </c>
      <c r="D45" s="129">
        <f>IF(OR(C38="[For completion]",C39="[For completion]"),"Please complete G.3.1.1 and G.3.1.2",(C38/C39-1-MAX(C45,F45)))</f>
        <v>0.82147544395188321</v>
      </c>
      <c r="E45" s="129"/>
      <c r="F45" s="129" t="s">
        <v>80</v>
      </c>
      <c r="G45" s="51" t="s">
        <v>112</v>
      </c>
      <c r="H45" s="49"/>
      <c r="L45" s="49"/>
      <c r="M45" s="49"/>
      <c r="N45" s="81"/>
    </row>
    <row r="46" spans="1:14" outlineLevel="1" x14ac:dyDescent="0.25">
      <c r="C46" s="129"/>
      <c r="D46" s="129"/>
      <c r="E46" s="129"/>
      <c r="F46" s="129"/>
      <c r="G46" s="87"/>
      <c r="H46" s="49"/>
      <c r="L46" s="49"/>
      <c r="M46" s="49"/>
      <c r="N46" s="81"/>
    </row>
    <row r="47" spans="1:14" outlineLevel="1" x14ac:dyDescent="0.25">
      <c r="A47" s="212" t="s">
        <v>2963</v>
      </c>
      <c r="B47" s="212" t="s">
        <v>2964</v>
      </c>
      <c r="C47" s="218">
        <f>IF(OR(C38="[For completion]",C39="[For completion]"),"", C38-C39)</f>
        <v>2686.6599700584197</v>
      </c>
      <c r="D47" s="129"/>
      <c r="E47" s="129"/>
      <c r="F47" s="129"/>
      <c r="G47" s="87"/>
      <c r="H47" s="49"/>
      <c r="L47" s="49"/>
      <c r="M47" s="49"/>
      <c r="N47" s="81"/>
    </row>
    <row r="48" spans="1:14" outlineLevel="1" x14ac:dyDescent="0.25">
      <c r="A48" s="51" t="s">
        <v>119</v>
      </c>
      <c r="C48" s="87"/>
      <c r="D48" s="87"/>
      <c r="E48" s="87"/>
      <c r="F48" s="87"/>
      <c r="G48" s="87"/>
      <c r="H48" s="49"/>
      <c r="L48" s="49"/>
      <c r="M48" s="49"/>
      <c r="N48" s="81"/>
    </row>
    <row r="49" spans="1:14" outlineLevel="1" x14ac:dyDescent="0.25">
      <c r="A49" s="51" t="s">
        <v>121</v>
      </c>
      <c r="B49" s="66" t="s">
        <v>120</v>
      </c>
      <c r="C49" s="87"/>
      <c r="D49" s="87"/>
      <c r="E49" s="87"/>
      <c r="F49" s="87"/>
      <c r="G49" s="87"/>
      <c r="H49" s="49"/>
      <c r="L49" s="49"/>
      <c r="M49" s="49"/>
      <c r="N49" s="81"/>
    </row>
    <row r="50" spans="1:14" outlineLevel="1" x14ac:dyDescent="0.25">
      <c r="A50" s="51" t="s">
        <v>123</v>
      </c>
      <c r="B50" s="66" t="s">
        <v>122</v>
      </c>
      <c r="C50" s="87"/>
      <c r="D50" s="87"/>
      <c r="E50" s="87"/>
      <c r="F50" s="87"/>
      <c r="G50" s="87"/>
      <c r="H50" s="49"/>
      <c r="L50" s="49"/>
      <c r="M50" s="49"/>
      <c r="N50" s="81"/>
    </row>
    <row r="51" spans="1:14" outlineLevel="1" x14ac:dyDescent="0.25">
      <c r="A51" s="51" t="s">
        <v>124</v>
      </c>
      <c r="B51" s="66"/>
      <c r="C51" s="87"/>
      <c r="D51" s="87"/>
      <c r="E51" s="87"/>
      <c r="F51" s="87"/>
      <c r="G51" s="87"/>
      <c r="H51" s="49"/>
      <c r="L51" s="49"/>
      <c r="M51" s="49"/>
      <c r="N51" s="81"/>
    </row>
    <row r="52" spans="1:14" ht="15" customHeight="1" x14ac:dyDescent="0.25">
      <c r="A52" s="70"/>
      <c r="B52" s="71" t="s">
        <v>125</v>
      </c>
      <c r="C52" s="70" t="s">
        <v>107</v>
      </c>
      <c r="D52" s="70"/>
      <c r="E52" s="72"/>
      <c r="F52" s="73" t="s">
        <v>126</v>
      </c>
      <c r="G52" s="73"/>
      <c r="H52" s="49"/>
      <c r="L52" s="49"/>
      <c r="M52" s="49"/>
      <c r="N52" s="81"/>
    </row>
    <row r="53" spans="1:14" x14ac:dyDescent="0.25">
      <c r="A53" s="51" t="s">
        <v>127</v>
      </c>
      <c r="B53" s="68" t="s">
        <v>128</v>
      </c>
      <c r="C53" s="132">
        <f>C39</f>
        <v>3192.7966399599968</v>
      </c>
      <c r="E53" s="76"/>
      <c r="F53" s="139">
        <f>IF($C$58=0,"",IF(C53="[for completion]","",C53/$C$58))</f>
        <v>0.54304281020112777</v>
      </c>
      <c r="G53" s="77"/>
      <c r="H53" s="49"/>
      <c r="L53" s="49"/>
      <c r="M53" s="49"/>
      <c r="N53" s="81"/>
    </row>
    <row r="54" spans="1:14" x14ac:dyDescent="0.25">
      <c r="A54" s="51" t="s">
        <v>129</v>
      </c>
      <c r="B54" s="68" t="s">
        <v>130</v>
      </c>
      <c r="C54" s="132">
        <v>0</v>
      </c>
      <c r="E54" s="76"/>
      <c r="F54" s="139">
        <f>IF($C$58=0,"",IF(C54="[for completion]","",C54/$C$58))</f>
        <v>0</v>
      </c>
      <c r="G54" s="77"/>
      <c r="H54" s="49"/>
      <c r="L54" s="49"/>
      <c r="M54" s="49"/>
      <c r="N54" s="81"/>
    </row>
    <row r="55" spans="1:14" x14ac:dyDescent="0.25">
      <c r="A55" s="51" t="s">
        <v>131</v>
      </c>
      <c r="B55" s="68" t="s">
        <v>132</v>
      </c>
      <c r="C55" s="132">
        <v>0</v>
      </c>
      <c r="E55" s="76"/>
      <c r="F55" s="139">
        <f>IF($C$58=0,"",IF(C55="[for completion]","",C55/$C$58))</f>
        <v>0</v>
      </c>
      <c r="G55" s="77"/>
      <c r="H55" s="49"/>
      <c r="L55" s="49"/>
      <c r="M55" s="49"/>
      <c r="N55" s="81"/>
    </row>
    <row r="56" spans="1:14" x14ac:dyDescent="0.25">
      <c r="A56" s="51" t="s">
        <v>133</v>
      </c>
      <c r="B56" s="68" t="s">
        <v>134</v>
      </c>
      <c r="C56" s="132">
        <f>C179</f>
        <v>2686.6599700584197</v>
      </c>
      <c r="E56" s="76"/>
      <c r="F56" s="139">
        <f>IF($C$58=0,"",IF(C56="[for completion]","",C56/$C$58))</f>
        <v>0.45695718979887229</v>
      </c>
      <c r="G56" s="77"/>
      <c r="H56" s="49"/>
      <c r="L56" s="49"/>
      <c r="M56" s="49"/>
      <c r="N56" s="81"/>
    </row>
    <row r="57" spans="1:14" x14ac:dyDescent="0.25">
      <c r="A57" s="51" t="s">
        <v>135</v>
      </c>
      <c r="B57" s="51" t="s">
        <v>136</v>
      </c>
      <c r="C57" s="132">
        <v>0</v>
      </c>
      <c r="E57" s="76"/>
      <c r="F57" s="139">
        <f>IF($C$58=0,"",IF(C57="[for completion]","",C57/$C$58))</f>
        <v>0</v>
      </c>
      <c r="G57" s="77"/>
      <c r="H57" s="49"/>
      <c r="L57" s="49"/>
      <c r="M57" s="49"/>
      <c r="N57" s="81"/>
    </row>
    <row r="58" spans="1:14" x14ac:dyDescent="0.25">
      <c r="A58" s="51" t="s">
        <v>137</v>
      </c>
      <c r="B58" s="78" t="s">
        <v>138</v>
      </c>
      <c r="C58" s="134">
        <f>SUM(C53:C57)</f>
        <v>5879.4566100184165</v>
      </c>
      <c r="D58" s="76"/>
      <c r="E58" s="76"/>
      <c r="F58" s="140">
        <f>SUM(F53:F57)</f>
        <v>1</v>
      </c>
      <c r="G58" s="77"/>
      <c r="H58" s="49"/>
      <c r="L58" s="49"/>
      <c r="M58" s="49"/>
      <c r="N58" s="81"/>
    </row>
    <row r="59" spans="1:14" outlineLevel="1" x14ac:dyDescent="0.25">
      <c r="A59" s="51" t="s">
        <v>139</v>
      </c>
      <c r="B59" s="80" t="s">
        <v>140</v>
      </c>
      <c r="C59" s="132"/>
      <c r="E59" s="76"/>
      <c r="F59" s="139">
        <f t="shared" ref="F59:F64" si="0">IF($C$58=0,"",IF(C59="[for completion]","",C59/$C$58))</f>
        <v>0</v>
      </c>
      <c r="G59" s="77"/>
      <c r="H59" s="49"/>
      <c r="L59" s="49"/>
      <c r="M59" s="49"/>
      <c r="N59" s="81"/>
    </row>
    <row r="60" spans="1:14" outlineLevel="1" x14ac:dyDescent="0.25">
      <c r="A60" s="51" t="s">
        <v>141</v>
      </c>
      <c r="B60" s="80" t="s">
        <v>140</v>
      </c>
      <c r="C60" s="132"/>
      <c r="E60" s="76"/>
      <c r="F60" s="139">
        <f t="shared" si="0"/>
        <v>0</v>
      </c>
      <c r="G60" s="77"/>
      <c r="H60" s="49"/>
      <c r="L60" s="49"/>
      <c r="M60" s="49"/>
      <c r="N60" s="81"/>
    </row>
    <row r="61" spans="1:14" outlineLevel="1" x14ac:dyDescent="0.25">
      <c r="A61" s="51" t="s">
        <v>142</v>
      </c>
      <c r="B61" s="80" t="s">
        <v>140</v>
      </c>
      <c r="C61" s="132"/>
      <c r="E61" s="76"/>
      <c r="F61" s="139">
        <f t="shared" si="0"/>
        <v>0</v>
      </c>
      <c r="G61" s="77"/>
      <c r="H61" s="49"/>
      <c r="L61" s="49"/>
      <c r="M61" s="49"/>
      <c r="N61" s="81"/>
    </row>
    <row r="62" spans="1:14" outlineLevel="1" x14ac:dyDescent="0.25">
      <c r="A62" s="51" t="s">
        <v>143</v>
      </c>
      <c r="B62" s="80" t="s">
        <v>140</v>
      </c>
      <c r="C62" s="132"/>
      <c r="E62" s="76"/>
      <c r="F62" s="139">
        <f t="shared" si="0"/>
        <v>0</v>
      </c>
      <c r="G62" s="77"/>
      <c r="H62" s="49"/>
      <c r="L62" s="49"/>
      <c r="M62" s="49"/>
      <c r="N62" s="81"/>
    </row>
    <row r="63" spans="1:14" outlineLevel="1" x14ac:dyDescent="0.25">
      <c r="A63" s="51" t="s">
        <v>144</v>
      </c>
      <c r="B63" s="80" t="s">
        <v>140</v>
      </c>
      <c r="C63" s="132"/>
      <c r="E63" s="76"/>
      <c r="F63" s="139">
        <f t="shared" si="0"/>
        <v>0</v>
      </c>
      <c r="G63" s="77"/>
      <c r="H63" s="49"/>
      <c r="L63" s="49"/>
      <c r="M63" s="49"/>
      <c r="N63" s="81"/>
    </row>
    <row r="64" spans="1:14" outlineLevel="1" x14ac:dyDescent="0.25">
      <c r="A64" s="51" t="s">
        <v>145</v>
      </c>
      <c r="B64" s="80" t="s">
        <v>140</v>
      </c>
      <c r="C64" s="135"/>
      <c r="D64" s="81"/>
      <c r="E64" s="81"/>
      <c r="F64" s="139">
        <f t="shared" si="0"/>
        <v>0</v>
      </c>
      <c r="G64" s="79"/>
      <c r="H64" s="49"/>
      <c r="L64" s="49"/>
      <c r="M64" s="49"/>
      <c r="N64" s="81"/>
    </row>
    <row r="65" spans="1:14" ht="15" customHeight="1" x14ac:dyDescent="0.25">
      <c r="A65" s="70"/>
      <c r="B65" s="71" t="s">
        <v>146</v>
      </c>
      <c r="C65" s="115" t="s">
        <v>1380</v>
      </c>
      <c r="D65" s="115" t="s">
        <v>1381</v>
      </c>
      <c r="E65" s="72"/>
      <c r="F65" s="73" t="s">
        <v>147</v>
      </c>
      <c r="G65" s="73" t="s">
        <v>148</v>
      </c>
      <c r="H65" s="49"/>
      <c r="L65" s="49"/>
      <c r="M65" s="49"/>
      <c r="N65" s="81"/>
    </row>
    <row r="66" spans="1:14" x14ac:dyDescent="0.25">
      <c r="A66" s="51" t="s">
        <v>149</v>
      </c>
      <c r="B66" s="68" t="s">
        <v>1429</v>
      </c>
      <c r="C66" s="136">
        <v>27.788009237989442</v>
      </c>
      <c r="D66" s="136" t="s">
        <v>1196</v>
      </c>
      <c r="E66" s="65"/>
      <c r="F66" s="82"/>
      <c r="G66" s="83"/>
      <c r="H66" s="49"/>
      <c r="L66" s="49"/>
      <c r="M66" s="49"/>
      <c r="N66" s="81"/>
    </row>
    <row r="67" spans="1:14" x14ac:dyDescent="0.25">
      <c r="B67" s="68"/>
      <c r="E67" s="65"/>
      <c r="F67" s="82"/>
      <c r="G67" s="83"/>
      <c r="H67" s="49"/>
      <c r="L67" s="49"/>
      <c r="M67" s="49"/>
      <c r="N67" s="81"/>
    </row>
    <row r="68" spans="1:14" x14ac:dyDescent="0.25">
      <c r="B68" s="68" t="s">
        <v>1374</v>
      </c>
      <c r="C68" s="65"/>
      <c r="D68" s="65"/>
      <c r="E68" s="65"/>
      <c r="F68" s="83"/>
      <c r="G68" s="83"/>
      <c r="H68" s="49"/>
      <c r="L68" s="49"/>
      <c r="M68" s="49"/>
      <c r="N68" s="81"/>
    </row>
    <row r="69" spans="1:14" x14ac:dyDescent="0.25">
      <c r="B69" s="68" t="s">
        <v>151</v>
      </c>
      <c r="E69" s="65"/>
      <c r="F69" s="83"/>
      <c r="G69" s="83"/>
      <c r="H69" s="49"/>
      <c r="L69" s="49"/>
      <c r="M69" s="49"/>
      <c r="N69" s="81"/>
    </row>
    <row r="70" spans="1:14" x14ac:dyDescent="0.25">
      <c r="A70" s="51" t="s">
        <v>152</v>
      </c>
      <c r="B70" s="47" t="s">
        <v>1510</v>
      </c>
      <c r="C70" s="132">
        <v>0</v>
      </c>
      <c r="D70" s="132" t="s">
        <v>1196</v>
      </c>
      <c r="E70" s="47"/>
      <c r="F70" s="139">
        <f t="shared" ref="F70:F76" si="1">IF($C$77=0,"",IF(C70="[for completion]","",C70/$C$77))</f>
        <v>0</v>
      </c>
      <c r="G70" s="139" t="str">
        <f>IF($D$77=0,"",IF(D70="[Mark as ND1 if not relevant]","",D70/$D$77))</f>
        <v/>
      </c>
      <c r="H70" s="49"/>
      <c r="L70" s="49"/>
      <c r="M70" s="49"/>
      <c r="N70" s="81"/>
    </row>
    <row r="71" spans="1:14" x14ac:dyDescent="0.25">
      <c r="A71" s="51" t="s">
        <v>153</v>
      </c>
      <c r="B71" s="47" t="s">
        <v>1511</v>
      </c>
      <c r="C71" s="132">
        <v>0</v>
      </c>
      <c r="D71" s="132" t="s">
        <v>1196</v>
      </c>
      <c r="E71" s="47"/>
      <c r="F71" s="139">
        <f t="shared" si="1"/>
        <v>0</v>
      </c>
      <c r="G71" s="139" t="str">
        <f t="shared" ref="G71:G76" si="2">IF($D$77=0,"",IF(D71="[Mark as ND1 if not relevant]","",D71/$D$77))</f>
        <v/>
      </c>
      <c r="H71" s="49"/>
      <c r="L71" s="49"/>
      <c r="M71" s="49"/>
      <c r="N71" s="81"/>
    </row>
    <row r="72" spans="1:14" x14ac:dyDescent="0.25">
      <c r="A72" s="51" t="s">
        <v>154</v>
      </c>
      <c r="B72" s="47" t="s">
        <v>1512</v>
      </c>
      <c r="C72" s="132">
        <v>0</v>
      </c>
      <c r="D72" s="132" t="s">
        <v>1196</v>
      </c>
      <c r="E72" s="47"/>
      <c r="F72" s="139">
        <f t="shared" si="1"/>
        <v>0</v>
      </c>
      <c r="G72" s="139" t="str">
        <f t="shared" si="2"/>
        <v/>
      </c>
      <c r="H72" s="49"/>
      <c r="L72" s="49"/>
      <c r="M72" s="49"/>
      <c r="N72" s="81"/>
    </row>
    <row r="73" spans="1:14" x14ac:dyDescent="0.25">
      <c r="A73" s="51" t="s">
        <v>155</v>
      </c>
      <c r="B73" s="47" t="s">
        <v>1513</v>
      </c>
      <c r="C73" s="132">
        <v>0</v>
      </c>
      <c r="D73" s="132" t="s">
        <v>1196</v>
      </c>
      <c r="E73" s="47"/>
      <c r="F73" s="139">
        <f t="shared" si="1"/>
        <v>0</v>
      </c>
      <c r="G73" s="139" t="str">
        <f t="shared" si="2"/>
        <v/>
      </c>
      <c r="H73" s="49"/>
      <c r="L73" s="49"/>
      <c r="M73" s="49"/>
      <c r="N73" s="81"/>
    </row>
    <row r="74" spans="1:14" x14ac:dyDescent="0.25">
      <c r="A74" s="51" t="s">
        <v>156</v>
      </c>
      <c r="B74" s="47" t="s">
        <v>1514</v>
      </c>
      <c r="C74" s="132">
        <v>0</v>
      </c>
      <c r="D74" s="132" t="s">
        <v>1196</v>
      </c>
      <c r="E74" s="47"/>
      <c r="F74" s="139">
        <f t="shared" si="1"/>
        <v>0</v>
      </c>
      <c r="G74" s="139" t="str">
        <f t="shared" si="2"/>
        <v/>
      </c>
      <c r="H74" s="49"/>
      <c r="L74" s="49"/>
      <c r="M74" s="49"/>
      <c r="N74" s="81"/>
    </row>
    <row r="75" spans="1:14" x14ac:dyDescent="0.25">
      <c r="A75" s="51" t="s">
        <v>157</v>
      </c>
      <c r="B75" s="47" t="s">
        <v>1515</v>
      </c>
      <c r="C75" s="132">
        <v>0</v>
      </c>
      <c r="D75" s="132" t="s">
        <v>1196</v>
      </c>
      <c r="E75" s="47"/>
      <c r="F75" s="139">
        <f t="shared" si="1"/>
        <v>0</v>
      </c>
      <c r="G75" s="139" t="str">
        <f t="shared" si="2"/>
        <v/>
      </c>
      <c r="H75" s="49"/>
      <c r="L75" s="49"/>
      <c r="M75" s="49"/>
      <c r="N75" s="81"/>
    </row>
    <row r="76" spans="1:14" x14ac:dyDescent="0.25">
      <c r="A76" s="51" t="s">
        <v>158</v>
      </c>
      <c r="B76" s="47" t="s">
        <v>1516</v>
      </c>
      <c r="C76" s="132">
        <v>3192.7966399599968</v>
      </c>
      <c r="D76" s="132" t="s">
        <v>1196</v>
      </c>
      <c r="E76" s="47"/>
      <c r="F76" s="139">
        <f t="shared" si="1"/>
        <v>1</v>
      </c>
      <c r="G76" s="139" t="str">
        <f t="shared" si="2"/>
        <v/>
      </c>
      <c r="H76" s="49"/>
      <c r="L76" s="49"/>
      <c r="M76" s="49"/>
      <c r="N76" s="81"/>
    </row>
    <row r="77" spans="1:14" x14ac:dyDescent="0.25">
      <c r="A77" s="51" t="s">
        <v>159</v>
      </c>
      <c r="B77" s="84" t="s">
        <v>138</v>
      </c>
      <c r="C77" s="134">
        <f>SUM(C70:C76)</f>
        <v>3192.7966399599968</v>
      </c>
      <c r="D77" s="134">
        <f>SUM(D70:D76)</f>
        <v>0</v>
      </c>
      <c r="E77" s="68"/>
      <c r="F77" s="140">
        <f>SUM(F70:F76)</f>
        <v>1</v>
      </c>
      <c r="G77" s="140">
        <f>SUM(G70:G76)</f>
        <v>0</v>
      </c>
      <c r="H77" s="49"/>
      <c r="L77" s="49"/>
      <c r="M77" s="49"/>
      <c r="N77" s="81"/>
    </row>
    <row r="78" spans="1:14" outlineLevel="1" x14ac:dyDescent="0.25">
      <c r="A78" s="51" t="s">
        <v>160</v>
      </c>
      <c r="B78" s="85" t="s">
        <v>161</v>
      </c>
      <c r="C78" s="134"/>
      <c r="D78" s="134"/>
      <c r="E78" s="68"/>
      <c r="F78" s="139">
        <f>IF($C$77=0,"",IF(C78="[for completion]","",C78/$C$77))</f>
        <v>0</v>
      </c>
      <c r="G78" s="139" t="str">
        <f t="shared" ref="G78:G87" si="3">IF($D$77=0,"",IF(D78="[for completion]","",D78/$D$77))</f>
        <v/>
      </c>
      <c r="H78" s="49"/>
      <c r="L78" s="49"/>
      <c r="M78" s="49"/>
      <c r="N78" s="81"/>
    </row>
    <row r="79" spans="1:14" outlineLevel="1" x14ac:dyDescent="0.25">
      <c r="A79" s="51" t="s">
        <v>162</v>
      </c>
      <c r="B79" s="85" t="s">
        <v>163</v>
      </c>
      <c r="C79" s="134"/>
      <c r="D79" s="134"/>
      <c r="E79" s="68"/>
      <c r="F79" s="139">
        <f t="shared" ref="F79:F87" si="4">IF($C$77=0,"",IF(C79="[for completion]","",C79/$C$77))</f>
        <v>0</v>
      </c>
      <c r="G79" s="139" t="str">
        <f t="shared" si="3"/>
        <v/>
      </c>
      <c r="H79" s="49"/>
      <c r="L79" s="49"/>
      <c r="M79" s="49"/>
      <c r="N79" s="81"/>
    </row>
    <row r="80" spans="1:14" outlineLevel="1" x14ac:dyDescent="0.25">
      <c r="A80" s="51" t="s">
        <v>164</v>
      </c>
      <c r="B80" s="85" t="s">
        <v>165</v>
      </c>
      <c r="C80" s="134"/>
      <c r="D80" s="134"/>
      <c r="E80" s="68"/>
      <c r="F80" s="139">
        <f t="shared" si="4"/>
        <v>0</v>
      </c>
      <c r="G80" s="139" t="str">
        <f t="shared" si="3"/>
        <v/>
      </c>
      <c r="H80" s="49"/>
      <c r="L80" s="49"/>
      <c r="M80" s="49"/>
      <c r="N80" s="81"/>
    </row>
    <row r="81" spans="1:14" outlineLevel="1" x14ac:dyDescent="0.25">
      <c r="A81" s="51" t="s">
        <v>166</v>
      </c>
      <c r="B81" s="85" t="s">
        <v>167</v>
      </c>
      <c r="C81" s="134"/>
      <c r="D81" s="134"/>
      <c r="E81" s="68"/>
      <c r="F81" s="139">
        <f t="shared" si="4"/>
        <v>0</v>
      </c>
      <c r="G81" s="139" t="str">
        <f t="shared" si="3"/>
        <v/>
      </c>
      <c r="H81" s="49"/>
      <c r="L81" s="49"/>
      <c r="M81" s="49"/>
      <c r="N81" s="81"/>
    </row>
    <row r="82" spans="1:14" outlineLevel="1" x14ac:dyDescent="0.25">
      <c r="A82" s="51" t="s">
        <v>168</v>
      </c>
      <c r="B82" s="85" t="s">
        <v>169</v>
      </c>
      <c r="C82" s="134"/>
      <c r="D82" s="134"/>
      <c r="E82" s="68"/>
      <c r="F82" s="139">
        <f t="shared" si="4"/>
        <v>0</v>
      </c>
      <c r="G82" s="139" t="str">
        <f t="shared" si="3"/>
        <v/>
      </c>
      <c r="H82" s="49"/>
      <c r="L82" s="49"/>
      <c r="M82" s="49"/>
      <c r="N82" s="81"/>
    </row>
    <row r="83" spans="1:14" outlineLevel="1" x14ac:dyDescent="0.25">
      <c r="A83" s="51" t="s">
        <v>170</v>
      </c>
      <c r="B83" s="85"/>
      <c r="C83" s="76"/>
      <c r="D83" s="76"/>
      <c r="E83" s="68"/>
      <c r="F83" s="77"/>
      <c r="G83" s="77"/>
      <c r="H83" s="49"/>
      <c r="L83" s="49"/>
      <c r="M83" s="49"/>
      <c r="N83" s="81"/>
    </row>
    <row r="84" spans="1:14" outlineLevel="1" x14ac:dyDescent="0.25">
      <c r="A84" s="51" t="s">
        <v>171</v>
      </c>
      <c r="B84" s="85"/>
      <c r="C84" s="76"/>
      <c r="D84" s="76"/>
      <c r="E84" s="68"/>
      <c r="F84" s="77"/>
      <c r="G84" s="77"/>
      <c r="H84" s="49"/>
      <c r="L84" s="49"/>
      <c r="M84" s="49"/>
      <c r="N84" s="81"/>
    </row>
    <row r="85" spans="1:14" outlineLevel="1" x14ac:dyDescent="0.25">
      <c r="A85" s="51" t="s">
        <v>172</v>
      </c>
      <c r="B85" s="85"/>
      <c r="C85" s="76"/>
      <c r="D85" s="76"/>
      <c r="E85" s="68"/>
      <c r="F85" s="77"/>
      <c r="G85" s="77"/>
      <c r="H85" s="49"/>
      <c r="L85" s="49"/>
      <c r="M85" s="49"/>
      <c r="N85" s="81"/>
    </row>
    <row r="86" spans="1:14" outlineLevel="1" x14ac:dyDescent="0.25">
      <c r="A86" s="51" t="s">
        <v>173</v>
      </c>
      <c r="B86" s="84"/>
      <c r="C86" s="76"/>
      <c r="D86" s="76"/>
      <c r="E86" s="68"/>
      <c r="F86" s="77">
        <f t="shared" si="4"/>
        <v>0</v>
      </c>
      <c r="G86" s="77" t="str">
        <f t="shared" si="3"/>
        <v/>
      </c>
      <c r="H86" s="49"/>
      <c r="L86" s="49"/>
      <c r="M86" s="49"/>
      <c r="N86" s="81"/>
    </row>
    <row r="87" spans="1:14" outlineLevel="1" x14ac:dyDescent="0.25">
      <c r="A87" s="51" t="s">
        <v>174</v>
      </c>
      <c r="B87" s="85"/>
      <c r="C87" s="76"/>
      <c r="D87" s="76"/>
      <c r="E87" s="68"/>
      <c r="F87" s="77">
        <f t="shared" si="4"/>
        <v>0</v>
      </c>
      <c r="G87" s="77" t="str">
        <f t="shared" si="3"/>
        <v/>
      </c>
      <c r="H87" s="49"/>
      <c r="L87" s="49"/>
      <c r="M87" s="49"/>
      <c r="N87" s="81"/>
    </row>
    <row r="88" spans="1:14" ht="15" customHeight="1" x14ac:dyDescent="0.25">
      <c r="A88" s="70"/>
      <c r="B88" s="71" t="s">
        <v>175</v>
      </c>
      <c r="C88" s="115" t="s">
        <v>1382</v>
      </c>
      <c r="D88" s="115" t="s">
        <v>1383</v>
      </c>
      <c r="E88" s="72"/>
      <c r="F88" s="73" t="s">
        <v>176</v>
      </c>
      <c r="G88" s="70" t="s">
        <v>177</v>
      </c>
      <c r="H88" s="49"/>
      <c r="L88" s="49"/>
      <c r="M88" s="49"/>
      <c r="N88" s="81"/>
    </row>
    <row r="89" spans="1:14" x14ac:dyDescent="0.25">
      <c r="A89" s="51" t="s">
        <v>178</v>
      </c>
      <c r="B89" s="68" t="s">
        <v>150</v>
      </c>
      <c r="C89" s="136">
        <v>27.788009237989442</v>
      </c>
      <c r="D89" s="136" t="s">
        <v>1196</v>
      </c>
      <c r="E89" s="65"/>
      <c r="F89" s="145"/>
      <c r="G89" s="146"/>
      <c r="H89" s="49"/>
      <c r="L89" s="49"/>
      <c r="M89" s="49"/>
      <c r="N89" s="81"/>
    </row>
    <row r="90" spans="1:14" x14ac:dyDescent="0.25">
      <c r="B90" s="68"/>
      <c r="C90" s="136"/>
      <c r="D90" s="136"/>
      <c r="E90" s="65"/>
      <c r="F90" s="145"/>
      <c r="G90" s="146"/>
      <c r="H90" s="49"/>
      <c r="L90" s="49"/>
      <c r="M90" s="49"/>
      <c r="N90" s="81"/>
    </row>
    <row r="91" spans="1:14" x14ac:dyDescent="0.25">
      <c r="B91" s="68" t="s">
        <v>1375</v>
      </c>
      <c r="C91" s="144"/>
      <c r="D91" s="144"/>
      <c r="E91" s="65"/>
      <c r="F91" s="146"/>
      <c r="G91" s="146"/>
      <c r="H91" s="49"/>
      <c r="L91" s="49"/>
      <c r="M91" s="49"/>
      <c r="N91" s="81"/>
    </row>
    <row r="92" spans="1:14" x14ac:dyDescent="0.25">
      <c r="A92" s="51" t="s">
        <v>179</v>
      </c>
      <c r="B92" s="68" t="s">
        <v>151</v>
      </c>
      <c r="C92" s="136"/>
      <c r="D92" s="136"/>
      <c r="E92" s="65"/>
      <c r="F92" s="146"/>
      <c r="G92" s="146"/>
      <c r="H92" s="49"/>
      <c r="L92" s="49"/>
      <c r="M92" s="49"/>
      <c r="N92" s="81"/>
    </row>
    <row r="93" spans="1:14" x14ac:dyDescent="0.25">
      <c r="A93" s="51" t="s">
        <v>180</v>
      </c>
      <c r="B93" s="47" t="s">
        <v>1510</v>
      </c>
      <c r="C93" s="132">
        <v>0</v>
      </c>
      <c r="D93" s="132" t="s">
        <v>1196</v>
      </c>
      <c r="E93" s="47"/>
      <c r="F93" s="139">
        <f>IF($C$100=0,"",IF(C93="[for completion]","",IF(C93="","",C93/$C$100)))</f>
        <v>0</v>
      </c>
      <c r="G93" s="139" t="str">
        <f>IF($D$100=0,"",IF(D93="[Mark as ND1 if not relevant]","",IF(D93="","",D93/$D$100)))</f>
        <v/>
      </c>
      <c r="H93" s="49"/>
      <c r="L93" s="49"/>
      <c r="M93" s="49"/>
      <c r="N93" s="81"/>
    </row>
    <row r="94" spans="1:14" x14ac:dyDescent="0.25">
      <c r="A94" s="51" t="s">
        <v>181</v>
      </c>
      <c r="B94" s="47" t="s">
        <v>1511</v>
      </c>
      <c r="C94" s="132">
        <v>0</v>
      </c>
      <c r="D94" s="132" t="s">
        <v>1196</v>
      </c>
      <c r="E94" s="47"/>
      <c r="F94" s="139">
        <f t="shared" ref="F94:F99" si="5">IF($C$100=0,"",IF(C94="[for completion]","",IF(C94="","",C94/$C$100)))</f>
        <v>0</v>
      </c>
      <c r="G94" s="139" t="str">
        <f t="shared" ref="G94:G99" si="6">IF($D$100=0,"",IF(D94="[Mark as ND1 if not relevant]","",IF(D94="","",D94/$D$100)))</f>
        <v/>
      </c>
      <c r="H94" s="49"/>
      <c r="L94" s="49"/>
      <c r="M94" s="49"/>
      <c r="N94" s="81"/>
    </row>
    <row r="95" spans="1:14" x14ac:dyDescent="0.25">
      <c r="A95" s="51" t="s">
        <v>182</v>
      </c>
      <c r="B95" s="47" t="s">
        <v>1512</v>
      </c>
      <c r="C95" s="132">
        <v>0</v>
      </c>
      <c r="D95" s="132" t="s">
        <v>1196</v>
      </c>
      <c r="E95" s="47"/>
      <c r="F95" s="139">
        <f t="shared" si="5"/>
        <v>0</v>
      </c>
      <c r="G95" s="139" t="str">
        <f t="shared" si="6"/>
        <v/>
      </c>
      <c r="H95" s="49"/>
      <c r="L95" s="49"/>
      <c r="M95" s="49"/>
      <c r="N95" s="81"/>
    </row>
    <row r="96" spans="1:14" x14ac:dyDescent="0.25">
      <c r="A96" s="51" t="s">
        <v>183</v>
      </c>
      <c r="B96" s="47" t="s">
        <v>1513</v>
      </c>
      <c r="C96" s="132">
        <v>0</v>
      </c>
      <c r="D96" s="132" t="s">
        <v>1196</v>
      </c>
      <c r="E96" s="47"/>
      <c r="F96" s="139">
        <f t="shared" si="5"/>
        <v>0</v>
      </c>
      <c r="G96" s="139" t="str">
        <f t="shared" si="6"/>
        <v/>
      </c>
      <c r="H96" s="49"/>
      <c r="L96" s="49"/>
      <c r="M96" s="49"/>
      <c r="N96" s="81"/>
    </row>
    <row r="97" spans="1:14" x14ac:dyDescent="0.25">
      <c r="A97" s="51" t="s">
        <v>184</v>
      </c>
      <c r="B97" s="47" t="s">
        <v>1514</v>
      </c>
      <c r="C97" s="132">
        <v>0</v>
      </c>
      <c r="D97" s="132" t="s">
        <v>1196</v>
      </c>
      <c r="E97" s="47"/>
      <c r="F97" s="139">
        <f t="shared" si="5"/>
        <v>0</v>
      </c>
      <c r="G97" s="139" t="str">
        <f t="shared" si="6"/>
        <v/>
      </c>
      <c r="H97" s="49"/>
      <c r="L97" s="49"/>
      <c r="M97" s="49"/>
    </row>
    <row r="98" spans="1:14" x14ac:dyDescent="0.25">
      <c r="A98" s="51" t="s">
        <v>185</v>
      </c>
      <c r="B98" s="47" t="s">
        <v>1515</v>
      </c>
      <c r="C98" s="132">
        <v>0</v>
      </c>
      <c r="D98" s="132" t="s">
        <v>1196</v>
      </c>
      <c r="E98" s="47"/>
      <c r="F98" s="139">
        <f t="shared" si="5"/>
        <v>0</v>
      </c>
      <c r="G98" s="139" t="str">
        <f t="shared" si="6"/>
        <v/>
      </c>
      <c r="H98" s="49"/>
      <c r="L98" s="49"/>
      <c r="M98" s="49"/>
    </row>
    <row r="99" spans="1:14" x14ac:dyDescent="0.25">
      <c r="A99" s="51" t="s">
        <v>186</v>
      </c>
      <c r="B99" s="47" t="s">
        <v>1516</v>
      </c>
      <c r="C99" s="132">
        <v>3192.7966399599968</v>
      </c>
      <c r="D99" s="132" t="s">
        <v>1196</v>
      </c>
      <c r="E99" s="47"/>
      <c r="F99" s="139">
        <f t="shared" si="5"/>
        <v>1</v>
      </c>
      <c r="G99" s="139" t="str">
        <f t="shared" si="6"/>
        <v/>
      </c>
      <c r="H99" s="49"/>
      <c r="L99" s="49"/>
      <c r="M99" s="49"/>
    </row>
    <row r="100" spans="1:14" x14ac:dyDescent="0.25">
      <c r="A100" s="51" t="s">
        <v>187</v>
      </c>
      <c r="B100" s="84" t="s">
        <v>138</v>
      </c>
      <c r="C100" s="134">
        <f>SUM(C93:C99)</f>
        <v>3192.7966399599968</v>
      </c>
      <c r="D100" s="134">
        <f>SUM(D93:D99)</f>
        <v>0</v>
      </c>
      <c r="E100" s="68"/>
      <c r="F100" s="140">
        <f>SUM(F93:F99)</f>
        <v>1</v>
      </c>
      <c r="G100" s="140">
        <f>SUM(G93:G99)</f>
        <v>0</v>
      </c>
      <c r="H100" s="49"/>
      <c r="L100" s="49"/>
      <c r="M100" s="49"/>
    </row>
    <row r="101" spans="1:14" outlineLevel="1" x14ac:dyDescent="0.25">
      <c r="A101" s="51" t="s">
        <v>188</v>
      </c>
      <c r="B101" s="85" t="s">
        <v>161</v>
      </c>
      <c r="C101" s="134"/>
      <c r="D101" s="134"/>
      <c r="E101" s="68"/>
      <c r="F101" s="139">
        <f>IF($C$100=0,"",IF(C101="[for completion]","",C101/$C$100))</f>
        <v>0</v>
      </c>
      <c r="G101" s="139" t="str">
        <f>IF($D$100=0,"",IF(D101="[for completion]","",D101/$D$100))</f>
        <v/>
      </c>
      <c r="H101" s="49"/>
      <c r="L101" s="49"/>
      <c r="M101" s="49"/>
    </row>
    <row r="102" spans="1:14" outlineLevel="1" x14ac:dyDescent="0.25">
      <c r="A102" s="51" t="s">
        <v>189</v>
      </c>
      <c r="B102" s="85" t="s">
        <v>163</v>
      </c>
      <c r="C102" s="134"/>
      <c r="D102" s="134"/>
      <c r="E102" s="68"/>
      <c r="F102" s="139">
        <f>IF($C$100=0,"",IF(C102="[for completion]","",C102/$C$100))</f>
        <v>0</v>
      </c>
      <c r="G102" s="139" t="str">
        <f>IF($D$100=0,"",IF(D102="[for completion]","",D102/$D$100))</f>
        <v/>
      </c>
      <c r="H102" s="49"/>
      <c r="L102" s="49"/>
      <c r="M102" s="49"/>
    </row>
    <row r="103" spans="1:14" outlineLevel="1" x14ac:dyDescent="0.25">
      <c r="A103" s="51" t="s">
        <v>190</v>
      </c>
      <c r="B103" s="85" t="s">
        <v>165</v>
      </c>
      <c r="C103" s="134"/>
      <c r="D103" s="134"/>
      <c r="E103" s="68"/>
      <c r="F103" s="139">
        <f>IF($C$100=0,"",IF(C103="[for completion]","",C103/$C$100))</f>
        <v>0</v>
      </c>
      <c r="G103" s="139" t="str">
        <f>IF($D$100=0,"",IF(D103="[for completion]","",D103/$D$100))</f>
        <v/>
      </c>
      <c r="H103" s="49"/>
      <c r="L103" s="49"/>
      <c r="M103" s="49"/>
    </row>
    <row r="104" spans="1:14" outlineLevel="1" x14ac:dyDescent="0.25">
      <c r="A104" s="51" t="s">
        <v>191</v>
      </c>
      <c r="B104" s="85" t="s">
        <v>167</v>
      </c>
      <c r="C104" s="134"/>
      <c r="D104" s="134"/>
      <c r="E104" s="68"/>
      <c r="F104" s="139">
        <f>IF($C$100=0,"",IF(C104="[for completion]","",C104/$C$100))</f>
        <v>0</v>
      </c>
      <c r="G104" s="139" t="str">
        <f>IF($D$100=0,"",IF(D104="[for completion]","",D104/$D$100))</f>
        <v/>
      </c>
      <c r="H104" s="49"/>
      <c r="L104" s="49"/>
      <c r="M104" s="49"/>
    </row>
    <row r="105" spans="1:14" outlineLevel="1" x14ac:dyDescent="0.25">
      <c r="A105" s="51" t="s">
        <v>192</v>
      </c>
      <c r="B105" s="85" t="s">
        <v>169</v>
      </c>
      <c r="C105" s="134"/>
      <c r="D105" s="134"/>
      <c r="E105" s="68"/>
      <c r="F105" s="139">
        <f>IF($C$100=0,"",IF(C105="[for completion]","",C105/$C$100))</f>
        <v>0</v>
      </c>
      <c r="G105" s="139" t="str">
        <f>IF($D$100=0,"",IF(D105="[for completion]","",D105/$D$100))</f>
        <v/>
      </c>
      <c r="H105" s="49"/>
      <c r="L105" s="49"/>
      <c r="M105" s="49"/>
    </row>
    <row r="106" spans="1:14" outlineLevel="1" x14ac:dyDescent="0.25">
      <c r="A106" s="51" t="s">
        <v>193</v>
      </c>
      <c r="B106" s="85"/>
      <c r="C106" s="76"/>
      <c r="D106" s="76"/>
      <c r="E106" s="68"/>
      <c r="F106" s="77"/>
      <c r="G106" s="77"/>
      <c r="H106" s="49"/>
      <c r="L106" s="49"/>
      <c r="M106" s="49"/>
    </row>
    <row r="107" spans="1:14" outlineLevel="1" x14ac:dyDescent="0.25">
      <c r="A107" s="51" t="s">
        <v>194</v>
      </c>
      <c r="B107" s="85"/>
      <c r="C107" s="76"/>
      <c r="D107" s="76"/>
      <c r="E107" s="68"/>
      <c r="F107" s="77"/>
      <c r="G107" s="77"/>
      <c r="H107" s="49"/>
      <c r="L107" s="49"/>
      <c r="M107" s="49"/>
    </row>
    <row r="108" spans="1:14" outlineLevel="1" x14ac:dyDescent="0.25">
      <c r="A108" s="51" t="s">
        <v>195</v>
      </c>
      <c r="B108" s="84"/>
      <c r="C108" s="76"/>
      <c r="D108" s="76"/>
      <c r="E108" s="68"/>
      <c r="F108" s="77"/>
      <c r="G108" s="77"/>
      <c r="H108" s="49"/>
      <c r="L108" s="49"/>
      <c r="M108" s="49"/>
    </row>
    <row r="109" spans="1:14" outlineLevel="1" x14ac:dyDescent="0.25">
      <c r="A109" s="51" t="s">
        <v>196</v>
      </c>
      <c r="B109" s="85"/>
      <c r="C109" s="76"/>
      <c r="D109" s="76"/>
      <c r="E109" s="68"/>
      <c r="F109" s="77"/>
      <c r="G109" s="77"/>
      <c r="H109" s="49"/>
      <c r="L109" s="49"/>
      <c r="M109" s="49"/>
    </row>
    <row r="110" spans="1:14" outlineLevel="1" x14ac:dyDescent="0.25">
      <c r="A110" s="51" t="s">
        <v>197</v>
      </c>
      <c r="B110" s="85"/>
      <c r="C110" s="76"/>
      <c r="D110" s="76"/>
      <c r="E110" s="68"/>
      <c r="F110" s="77"/>
      <c r="G110" s="77"/>
      <c r="H110" s="49"/>
      <c r="L110" s="49"/>
      <c r="M110" s="49"/>
    </row>
    <row r="111" spans="1:14" ht="15" customHeight="1" x14ac:dyDescent="0.25">
      <c r="A111" s="70"/>
      <c r="B111" s="137" t="s">
        <v>1541</v>
      </c>
      <c r="C111" s="73" t="s">
        <v>198</v>
      </c>
      <c r="D111" s="73" t="s">
        <v>199</v>
      </c>
      <c r="E111" s="72"/>
      <c r="F111" s="73" t="s">
        <v>200</v>
      </c>
      <c r="G111" s="73" t="s">
        <v>201</v>
      </c>
      <c r="H111" s="49"/>
      <c r="L111" s="49"/>
      <c r="M111" s="49"/>
    </row>
    <row r="112" spans="1:14" s="86" customFormat="1" x14ac:dyDescent="0.25">
      <c r="A112" s="51" t="s">
        <v>202</v>
      </c>
      <c r="B112" s="68" t="s">
        <v>203</v>
      </c>
      <c r="C112" s="132">
        <v>0</v>
      </c>
      <c r="D112" s="132">
        <f>C112</f>
        <v>0</v>
      </c>
      <c r="E112" s="77"/>
      <c r="F112" s="139">
        <f t="shared" ref="F112:F116" si="7">IF($C$131=0,"",IF(C112="[for completion]","",IF(C112="","",C112/$C$131)))</f>
        <v>0</v>
      </c>
      <c r="G112" s="139">
        <f t="shared" ref="G112:G116" si="8">IF($D$131=0,"",IF(D112="[for completion]","",IF(D112="","",D112/$D$131)))</f>
        <v>0</v>
      </c>
      <c r="I112" s="51"/>
      <c r="J112" s="51"/>
      <c r="K112" s="51"/>
      <c r="L112" s="49" t="s">
        <v>1519</v>
      </c>
      <c r="M112" s="49"/>
      <c r="N112" s="49"/>
    </row>
    <row r="113" spans="1:14" s="86" customFormat="1" x14ac:dyDescent="0.25">
      <c r="A113" s="51" t="s">
        <v>204</v>
      </c>
      <c r="B113" s="68" t="s">
        <v>1520</v>
      </c>
      <c r="C113" s="132">
        <v>0</v>
      </c>
      <c r="D113" s="132">
        <f t="shared" ref="D113:D129" si="9">C113</f>
        <v>0</v>
      </c>
      <c r="E113" s="77"/>
      <c r="F113" s="139">
        <f t="shared" si="7"/>
        <v>0</v>
      </c>
      <c r="G113" s="139">
        <f t="shared" si="8"/>
        <v>0</v>
      </c>
      <c r="I113" s="51"/>
      <c r="J113" s="51"/>
      <c r="K113" s="51"/>
      <c r="L113" s="68" t="s">
        <v>1520</v>
      </c>
      <c r="M113" s="49"/>
      <c r="N113" s="49"/>
    </row>
    <row r="114" spans="1:14" s="86" customFormat="1" x14ac:dyDescent="0.25">
      <c r="A114" s="51" t="s">
        <v>205</v>
      </c>
      <c r="B114" s="68" t="s">
        <v>212</v>
      </c>
      <c r="C114" s="132">
        <v>0</v>
      </c>
      <c r="D114" s="132">
        <f t="shared" si="9"/>
        <v>0</v>
      </c>
      <c r="E114" s="77"/>
      <c r="F114" s="139">
        <f t="shared" si="7"/>
        <v>0</v>
      </c>
      <c r="G114" s="139">
        <f t="shared" si="8"/>
        <v>0</v>
      </c>
      <c r="I114" s="51"/>
      <c r="J114" s="51"/>
      <c r="K114" s="51"/>
      <c r="L114" s="68" t="s">
        <v>212</v>
      </c>
      <c r="M114" s="49"/>
      <c r="N114" s="49"/>
    </row>
    <row r="115" spans="1:14" s="86" customFormat="1" x14ac:dyDescent="0.25">
      <c r="A115" s="51" t="s">
        <v>206</v>
      </c>
      <c r="B115" s="68" t="s">
        <v>1521</v>
      </c>
      <c r="C115" s="132">
        <v>0</v>
      </c>
      <c r="D115" s="132">
        <f t="shared" si="9"/>
        <v>0</v>
      </c>
      <c r="E115" s="77"/>
      <c r="F115" s="139">
        <f t="shared" si="7"/>
        <v>0</v>
      </c>
      <c r="G115" s="139">
        <f t="shared" si="8"/>
        <v>0</v>
      </c>
      <c r="I115" s="51"/>
      <c r="J115" s="51"/>
      <c r="K115" s="51"/>
      <c r="L115" s="68" t="s">
        <v>1521</v>
      </c>
      <c r="M115" s="49"/>
      <c r="N115" s="49"/>
    </row>
    <row r="116" spans="1:14" s="86" customFormat="1" x14ac:dyDescent="0.25">
      <c r="A116" s="51" t="s">
        <v>208</v>
      </c>
      <c r="B116" s="68" t="s">
        <v>1522</v>
      </c>
      <c r="C116" s="132">
        <v>0</v>
      </c>
      <c r="D116" s="132">
        <f t="shared" si="9"/>
        <v>0</v>
      </c>
      <c r="E116" s="77"/>
      <c r="F116" s="139">
        <f t="shared" si="7"/>
        <v>0</v>
      </c>
      <c r="G116" s="139">
        <f t="shared" si="8"/>
        <v>0</v>
      </c>
      <c r="I116" s="51"/>
      <c r="J116" s="51"/>
      <c r="K116" s="51"/>
      <c r="L116" s="68" t="s">
        <v>1522</v>
      </c>
      <c r="M116" s="49"/>
      <c r="N116" s="49"/>
    </row>
    <row r="117" spans="1:14" s="86" customFormat="1" x14ac:dyDescent="0.25">
      <c r="A117" s="51" t="s">
        <v>209</v>
      </c>
      <c r="B117" s="68" t="s">
        <v>214</v>
      </c>
      <c r="C117" s="132">
        <v>0</v>
      </c>
      <c r="D117" s="132">
        <f t="shared" si="9"/>
        <v>0</v>
      </c>
      <c r="E117" s="68"/>
      <c r="F117" s="139">
        <f t="shared" ref="F117:F123" si="10">IF($C$131=0,"",IF(C117="[for completion]","",IF(C117="","",C117/$C$131)))</f>
        <v>0</v>
      </c>
      <c r="G117" s="139">
        <f t="shared" ref="G117:G123" si="11">IF($D$131=0,"",IF(D117="[for completion]","",IF(D117="","",D117/$D$131)))</f>
        <v>0</v>
      </c>
      <c r="I117" s="51"/>
      <c r="J117" s="51"/>
      <c r="K117" s="51"/>
      <c r="L117" s="68" t="s">
        <v>214</v>
      </c>
      <c r="M117" s="49"/>
      <c r="N117" s="49"/>
    </row>
    <row r="118" spans="1:14" x14ac:dyDescent="0.25">
      <c r="A118" s="51" t="s">
        <v>210</v>
      </c>
      <c r="B118" s="68" t="s">
        <v>216</v>
      </c>
      <c r="C118" s="132">
        <v>3192.7966399599968</v>
      </c>
      <c r="D118" s="132">
        <f t="shared" si="9"/>
        <v>3192.7966399599968</v>
      </c>
      <c r="E118" s="68"/>
      <c r="F118" s="139">
        <f t="shared" si="10"/>
        <v>1</v>
      </c>
      <c r="G118" s="139">
        <f t="shared" si="11"/>
        <v>1</v>
      </c>
      <c r="L118" s="68" t="s">
        <v>216</v>
      </c>
      <c r="M118" s="49"/>
    </row>
    <row r="119" spans="1:14" x14ac:dyDescent="0.25">
      <c r="A119" s="51" t="s">
        <v>211</v>
      </c>
      <c r="B119" s="68" t="s">
        <v>1523</v>
      </c>
      <c r="C119" s="132">
        <v>0</v>
      </c>
      <c r="D119" s="132">
        <f t="shared" si="9"/>
        <v>0</v>
      </c>
      <c r="E119" s="68"/>
      <c r="F119" s="139">
        <f t="shared" si="10"/>
        <v>0</v>
      </c>
      <c r="G119" s="139">
        <f t="shared" si="11"/>
        <v>0</v>
      </c>
      <c r="L119" s="68" t="s">
        <v>1523</v>
      </c>
      <c r="M119" s="49"/>
    </row>
    <row r="120" spans="1:14" x14ac:dyDescent="0.25">
      <c r="A120" s="51" t="s">
        <v>213</v>
      </c>
      <c r="B120" s="68" t="s">
        <v>218</v>
      </c>
      <c r="C120" s="132">
        <v>0</v>
      </c>
      <c r="D120" s="132">
        <f t="shared" si="9"/>
        <v>0</v>
      </c>
      <c r="E120" s="68"/>
      <c r="F120" s="139">
        <f t="shared" si="10"/>
        <v>0</v>
      </c>
      <c r="G120" s="139">
        <f t="shared" si="11"/>
        <v>0</v>
      </c>
      <c r="L120" s="68" t="s">
        <v>218</v>
      </c>
      <c r="M120" s="49"/>
    </row>
    <row r="121" spans="1:14" x14ac:dyDescent="0.25">
      <c r="A121" s="51" t="s">
        <v>215</v>
      </c>
      <c r="B121" s="51" t="s">
        <v>2635</v>
      </c>
      <c r="C121" s="132">
        <v>0</v>
      </c>
      <c r="D121" s="132">
        <f t="shared" si="9"/>
        <v>0</v>
      </c>
      <c r="F121" s="139">
        <f t="shared" si="10"/>
        <v>0</v>
      </c>
      <c r="G121" s="139">
        <f t="shared" si="11"/>
        <v>0</v>
      </c>
      <c r="L121" s="68"/>
      <c r="M121" s="49"/>
    </row>
    <row r="122" spans="1:14" x14ac:dyDescent="0.25">
      <c r="A122" s="51" t="s">
        <v>217</v>
      </c>
      <c r="B122" s="68" t="s">
        <v>1530</v>
      </c>
      <c r="C122" s="132">
        <v>0</v>
      </c>
      <c r="D122" s="132">
        <f t="shared" si="9"/>
        <v>0</v>
      </c>
      <c r="E122" s="68"/>
      <c r="F122" s="139">
        <f t="shared" si="10"/>
        <v>0</v>
      </c>
      <c r="G122" s="139">
        <f t="shared" si="11"/>
        <v>0</v>
      </c>
      <c r="L122" s="68" t="s">
        <v>220</v>
      </c>
      <c r="M122" s="49"/>
    </row>
    <row r="123" spans="1:14" x14ac:dyDescent="0.25">
      <c r="A123" s="51" t="s">
        <v>219</v>
      </c>
      <c r="B123" s="68" t="s">
        <v>220</v>
      </c>
      <c r="C123" s="132">
        <v>0</v>
      </c>
      <c r="D123" s="132">
        <f t="shared" si="9"/>
        <v>0</v>
      </c>
      <c r="E123" s="68"/>
      <c r="F123" s="139">
        <f t="shared" si="10"/>
        <v>0</v>
      </c>
      <c r="G123" s="139">
        <f t="shared" si="11"/>
        <v>0</v>
      </c>
      <c r="L123" s="68" t="s">
        <v>207</v>
      </c>
      <c r="M123" s="49"/>
    </row>
    <row r="124" spans="1:14" x14ac:dyDescent="0.25">
      <c r="A124" s="51" t="s">
        <v>221</v>
      </c>
      <c r="B124" s="68" t="s">
        <v>207</v>
      </c>
      <c r="C124" s="132">
        <v>0</v>
      </c>
      <c r="D124" s="132">
        <f t="shared" si="9"/>
        <v>0</v>
      </c>
      <c r="E124" s="68"/>
      <c r="F124" s="139">
        <f t="shared" ref="F124:F136" si="12">IF($C$131=0,"",IF(C124="[for completion]","",IF(C124="","",C124/$C$131)))</f>
        <v>0</v>
      </c>
      <c r="G124" s="139">
        <f t="shared" ref="G124:G136" si="13">IF($D$131=0,"",IF(D124="[for completion]","",IF(D124="","",D124/$D$131)))</f>
        <v>0</v>
      </c>
      <c r="L124" s="47" t="s">
        <v>1525</v>
      </c>
      <c r="M124" s="49"/>
    </row>
    <row r="125" spans="1:14" x14ac:dyDescent="0.25">
      <c r="A125" s="51" t="s">
        <v>223</v>
      </c>
      <c r="B125" s="51" t="s">
        <v>3032</v>
      </c>
      <c r="C125" s="132">
        <v>0</v>
      </c>
      <c r="D125" s="132">
        <f t="shared" si="9"/>
        <v>0</v>
      </c>
      <c r="E125" s="68"/>
      <c r="F125" s="139">
        <f t="shared" si="12"/>
        <v>0</v>
      </c>
      <c r="G125" s="139">
        <f t="shared" si="13"/>
        <v>0</v>
      </c>
      <c r="L125" s="68" t="s">
        <v>222</v>
      </c>
      <c r="M125" s="49"/>
    </row>
    <row r="126" spans="1:14" x14ac:dyDescent="0.25">
      <c r="A126" s="51" t="s">
        <v>225</v>
      </c>
      <c r="B126" s="47" t="s">
        <v>1525</v>
      </c>
      <c r="C126" s="132">
        <v>0</v>
      </c>
      <c r="D126" s="132">
        <f t="shared" si="9"/>
        <v>0</v>
      </c>
      <c r="E126" s="68"/>
      <c r="F126" s="139">
        <f t="shared" si="12"/>
        <v>0</v>
      </c>
      <c r="G126" s="139">
        <f t="shared" si="13"/>
        <v>0</v>
      </c>
      <c r="H126" s="81"/>
      <c r="L126" s="68" t="s">
        <v>224</v>
      </c>
      <c r="M126" s="49"/>
    </row>
    <row r="127" spans="1:14" x14ac:dyDescent="0.25">
      <c r="A127" s="51" t="s">
        <v>226</v>
      </c>
      <c r="B127" s="68" t="s">
        <v>222</v>
      </c>
      <c r="C127" s="132">
        <v>0</v>
      </c>
      <c r="D127" s="132">
        <f t="shared" si="9"/>
        <v>0</v>
      </c>
      <c r="E127" s="68"/>
      <c r="F127" s="139">
        <f t="shared" si="12"/>
        <v>0</v>
      </c>
      <c r="G127" s="139">
        <f t="shared" si="13"/>
        <v>0</v>
      </c>
      <c r="H127" s="49"/>
      <c r="L127" s="68" t="s">
        <v>1524</v>
      </c>
      <c r="M127" s="49"/>
    </row>
    <row r="128" spans="1:14" x14ac:dyDescent="0.25">
      <c r="A128" s="51" t="s">
        <v>1526</v>
      </c>
      <c r="B128" s="68" t="s">
        <v>224</v>
      </c>
      <c r="C128" s="132">
        <v>0</v>
      </c>
      <c r="D128" s="132">
        <f t="shared" si="9"/>
        <v>0</v>
      </c>
      <c r="E128" s="68"/>
      <c r="F128" s="139">
        <f t="shared" si="12"/>
        <v>0</v>
      </c>
      <c r="G128" s="139">
        <f t="shared" si="13"/>
        <v>0</v>
      </c>
      <c r="H128" s="49"/>
      <c r="L128" s="49"/>
      <c r="M128" s="49"/>
    </row>
    <row r="129" spans="1:14" x14ac:dyDescent="0.25">
      <c r="A129" s="51" t="s">
        <v>1529</v>
      </c>
      <c r="B129" s="68" t="s">
        <v>1524</v>
      </c>
      <c r="C129" s="132">
        <v>0</v>
      </c>
      <c r="D129" s="132">
        <f t="shared" si="9"/>
        <v>0</v>
      </c>
      <c r="E129" s="68"/>
      <c r="F129" s="139">
        <f t="shared" si="12"/>
        <v>0</v>
      </c>
      <c r="G129" s="139">
        <f t="shared" si="13"/>
        <v>0</v>
      </c>
      <c r="H129" s="49"/>
      <c r="L129" s="49"/>
      <c r="M129" s="49"/>
    </row>
    <row r="130" spans="1:14" outlineLevel="1" x14ac:dyDescent="0.25">
      <c r="A130" s="51" t="s">
        <v>2636</v>
      </c>
      <c r="B130" s="68" t="s">
        <v>136</v>
      </c>
      <c r="C130" s="132">
        <v>0</v>
      </c>
      <c r="D130" s="132">
        <v>0</v>
      </c>
      <c r="E130" s="68"/>
      <c r="F130" s="139">
        <f t="shared" si="12"/>
        <v>0</v>
      </c>
      <c r="G130" s="139">
        <f t="shared" si="13"/>
        <v>0</v>
      </c>
      <c r="H130" s="49"/>
      <c r="L130" s="49"/>
      <c r="M130" s="49"/>
    </row>
    <row r="131" spans="1:14" outlineLevel="1" x14ac:dyDescent="0.25">
      <c r="A131" s="51" t="s">
        <v>227</v>
      </c>
      <c r="B131" s="84" t="s">
        <v>138</v>
      </c>
      <c r="C131" s="132">
        <f>SUM(C112:C130)</f>
        <v>3192.7966399599968</v>
      </c>
      <c r="D131" s="132">
        <f>SUM(D112:D130)</f>
        <v>3192.7966399599968</v>
      </c>
      <c r="E131" s="68"/>
      <c r="F131" s="139">
        <f>SUM(F112:F130)</f>
        <v>1</v>
      </c>
      <c r="G131" s="139">
        <f>SUM(G112:G130)</f>
        <v>1</v>
      </c>
      <c r="H131" s="49"/>
      <c r="L131" s="49"/>
      <c r="M131" s="49"/>
    </row>
    <row r="132" spans="1:14" outlineLevel="1" x14ac:dyDescent="0.25">
      <c r="A132" s="51" t="s">
        <v>228</v>
      </c>
      <c r="B132" s="80" t="s">
        <v>140</v>
      </c>
      <c r="C132" s="132"/>
      <c r="D132" s="132"/>
      <c r="E132" s="68"/>
      <c r="F132" s="139" t="str">
        <f t="shared" si="12"/>
        <v/>
      </c>
      <c r="G132" s="139" t="str">
        <f t="shared" si="13"/>
        <v/>
      </c>
      <c r="H132" s="49"/>
      <c r="L132" s="49"/>
      <c r="M132" s="49"/>
    </row>
    <row r="133" spans="1:14" outlineLevel="1" x14ac:dyDescent="0.25">
      <c r="A133" s="51" t="s">
        <v>229</v>
      </c>
      <c r="B133" s="80" t="s">
        <v>140</v>
      </c>
      <c r="C133" s="132"/>
      <c r="D133" s="132"/>
      <c r="E133" s="68"/>
      <c r="F133" s="139" t="str">
        <f t="shared" si="12"/>
        <v/>
      </c>
      <c r="G133" s="139" t="str">
        <f t="shared" si="13"/>
        <v/>
      </c>
      <c r="H133" s="49"/>
      <c r="L133" s="49"/>
      <c r="M133" s="49"/>
    </row>
    <row r="134" spans="1:14" outlineLevel="1" x14ac:dyDescent="0.25">
      <c r="A134" s="51" t="s">
        <v>230</v>
      </c>
      <c r="B134" s="80" t="s">
        <v>140</v>
      </c>
      <c r="C134" s="132"/>
      <c r="D134" s="132"/>
      <c r="E134" s="68"/>
      <c r="F134" s="139" t="str">
        <f t="shared" si="12"/>
        <v/>
      </c>
      <c r="G134" s="139" t="str">
        <f t="shared" si="13"/>
        <v/>
      </c>
      <c r="H134" s="49"/>
      <c r="L134" s="49"/>
      <c r="M134" s="49"/>
    </row>
    <row r="135" spans="1:14" outlineLevel="1" x14ac:dyDescent="0.25">
      <c r="A135" s="51" t="s">
        <v>231</v>
      </c>
      <c r="B135" s="80" t="s">
        <v>140</v>
      </c>
      <c r="C135" s="132"/>
      <c r="D135" s="132"/>
      <c r="E135" s="68"/>
      <c r="F135" s="139" t="str">
        <f t="shared" si="12"/>
        <v/>
      </c>
      <c r="G135" s="139" t="str">
        <f t="shared" si="13"/>
        <v/>
      </c>
      <c r="H135" s="49"/>
      <c r="L135" s="49"/>
      <c r="M135" s="49"/>
    </row>
    <row r="136" spans="1:14" outlineLevel="1" x14ac:dyDescent="0.25">
      <c r="A136" s="51" t="s">
        <v>232</v>
      </c>
      <c r="B136" s="80" t="s">
        <v>140</v>
      </c>
      <c r="C136" s="132"/>
      <c r="D136" s="132"/>
      <c r="E136" s="68"/>
      <c r="F136" s="139" t="str">
        <f t="shared" si="12"/>
        <v/>
      </c>
      <c r="G136" s="139" t="str">
        <f t="shared" si="13"/>
        <v/>
      </c>
      <c r="H136" s="49"/>
      <c r="L136" s="49"/>
      <c r="M136" s="49"/>
    </row>
    <row r="137" spans="1:14" ht="15" customHeight="1" x14ac:dyDescent="0.25">
      <c r="A137" s="70"/>
      <c r="B137" s="71" t="s">
        <v>233</v>
      </c>
      <c r="C137" s="73" t="s">
        <v>198</v>
      </c>
      <c r="D137" s="73" t="s">
        <v>199</v>
      </c>
      <c r="E137" s="72"/>
      <c r="F137" s="73" t="s">
        <v>200</v>
      </c>
      <c r="G137" s="73" t="s">
        <v>201</v>
      </c>
      <c r="H137" s="49"/>
      <c r="L137" s="49"/>
      <c r="M137" s="49"/>
    </row>
    <row r="138" spans="1:14" s="86" customFormat="1" x14ac:dyDescent="0.25">
      <c r="A138" s="51" t="s">
        <v>234</v>
      </c>
      <c r="B138" s="68" t="s">
        <v>203</v>
      </c>
      <c r="C138" s="132">
        <f>C112</f>
        <v>0</v>
      </c>
      <c r="D138" s="132">
        <f>D112</f>
        <v>0</v>
      </c>
      <c r="E138" s="77"/>
      <c r="F138" s="139">
        <f t="shared" ref="F138:F141" si="14">IF($C$157=0,"",IF(C138="[for completion]","",IF(C138="","",C138/$C$157)))</f>
        <v>0</v>
      </c>
      <c r="G138" s="139">
        <f t="shared" ref="G138:G141" si="15">IF($D$157=0,"",IF(D138="[for completion]","",IF(D138="","",D138/$D$157)))</f>
        <v>0</v>
      </c>
      <c r="H138" s="49"/>
      <c r="I138" s="51"/>
      <c r="J138" s="51"/>
      <c r="K138" s="51"/>
      <c r="L138" s="49"/>
      <c r="M138" s="49"/>
      <c r="N138" s="49"/>
    </row>
    <row r="139" spans="1:14" s="86" customFormat="1" x14ac:dyDescent="0.25">
      <c r="A139" s="51" t="s">
        <v>235</v>
      </c>
      <c r="B139" s="68" t="s">
        <v>1520</v>
      </c>
      <c r="C139" s="132">
        <f t="shared" ref="C139:D154" si="16">C113</f>
        <v>0</v>
      </c>
      <c r="D139" s="132">
        <f t="shared" si="16"/>
        <v>0</v>
      </c>
      <c r="E139" s="77"/>
      <c r="F139" s="139">
        <f t="shared" si="14"/>
        <v>0</v>
      </c>
      <c r="G139" s="139">
        <f t="shared" si="15"/>
        <v>0</v>
      </c>
      <c r="H139" s="49"/>
      <c r="I139" s="51"/>
      <c r="J139" s="51"/>
      <c r="K139" s="51"/>
      <c r="L139" s="49"/>
      <c r="M139" s="49"/>
      <c r="N139" s="49"/>
    </row>
    <row r="140" spans="1:14" s="86" customFormat="1" x14ac:dyDescent="0.25">
      <c r="A140" s="51" t="s">
        <v>236</v>
      </c>
      <c r="B140" s="68" t="s">
        <v>212</v>
      </c>
      <c r="C140" s="132">
        <f t="shared" si="16"/>
        <v>0</v>
      </c>
      <c r="D140" s="132">
        <f t="shared" si="16"/>
        <v>0</v>
      </c>
      <c r="E140" s="77"/>
      <c r="F140" s="139">
        <f t="shared" si="14"/>
        <v>0</v>
      </c>
      <c r="G140" s="139">
        <f t="shared" si="15"/>
        <v>0</v>
      </c>
      <c r="H140" s="49"/>
      <c r="I140" s="51"/>
      <c r="J140" s="51"/>
      <c r="K140" s="51"/>
      <c r="L140" s="49"/>
      <c r="M140" s="49"/>
      <c r="N140" s="49"/>
    </row>
    <row r="141" spans="1:14" s="86" customFormat="1" x14ac:dyDescent="0.25">
      <c r="A141" s="51" t="s">
        <v>237</v>
      </c>
      <c r="B141" s="68" t="s">
        <v>1521</v>
      </c>
      <c r="C141" s="132">
        <f t="shared" si="16"/>
        <v>0</v>
      </c>
      <c r="D141" s="132">
        <f t="shared" si="16"/>
        <v>0</v>
      </c>
      <c r="E141" s="77"/>
      <c r="F141" s="139">
        <f t="shared" si="14"/>
        <v>0</v>
      </c>
      <c r="G141" s="139">
        <f t="shared" si="15"/>
        <v>0</v>
      </c>
      <c r="H141" s="49"/>
      <c r="I141" s="51"/>
      <c r="J141" s="51"/>
      <c r="K141" s="51"/>
      <c r="L141" s="49"/>
      <c r="M141" s="49"/>
      <c r="N141" s="49"/>
    </row>
    <row r="142" spans="1:14" s="86" customFormat="1" x14ac:dyDescent="0.25">
      <c r="A142" s="51" t="s">
        <v>238</v>
      </c>
      <c r="B142" s="68" t="s">
        <v>1522</v>
      </c>
      <c r="C142" s="132">
        <f t="shared" si="16"/>
        <v>0</v>
      </c>
      <c r="D142" s="132">
        <f t="shared" si="16"/>
        <v>0</v>
      </c>
      <c r="E142" s="77"/>
      <c r="F142" s="139">
        <f t="shared" ref="F142:F162" si="17">IF($C$157=0,"",IF(C142="[for completion]","",IF(C142="","",C142/$C$157)))</f>
        <v>0</v>
      </c>
      <c r="G142" s="139">
        <f t="shared" ref="G142:G162" si="18">IF($D$157=0,"",IF(D142="[for completion]","",IF(D142="","",D142/$D$157)))</f>
        <v>0</v>
      </c>
      <c r="H142" s="49"/>
      <c r="I142" s="51"/>
      <c r="J142" s="51"/>
      <c r="K142" s="51"/>
      <c r="L142" s="49"/>
      <c r="M142" s="49"/>
      <c r="N142" s="49"/>
    </row>
    <row r="143" spans="1:14" s="86" customFormat="1" x14ac:dyDescent="0.25">
      <c r="A143" s="51" t="s">
        <v>239</v>
      </c>
      <c r="B143" s="68" t="s">
        <v>214</v>
      </c>
      <c r="C143" s="132">
        <f t="shared" si="16"/>
        <v>0</v>
      </c>
      <c r="D143" s="132">
        <f t="shared" si="16"/>
        <v>0</v>
      </c>
      <c r="E143" s="68"/>
      <c r="F143" s="139">
        <f t="shared" si="17"/>
        <v>0</v>
      </c>
      <c r="G143" s="139">
        <f t="shared" si="18"/>
        <v>0</v>
      </c>
      <c r="H143" s="49"/>
      <c r="I143" s="51"/>
      <c r="J143" s="51"/>
      <c r="K143" s="51"/>
      <c r="L143" s="49"/>
      <c r="M143" s="49"/>
      <c r="N143" s="49"/>
    </row>
    <row r="144" spans="1:14" x14ac:dyDescent="0.25">
      <c r="A144" s="51" t="s">
        <v>240</v>
      </c>
      <c r="B144" s="68" t="s">
        <v>216</v>
      </c>
      <c r="C144" s="132">
        <f t="shared" si="16"/>
        <v>3192.7966399599968</v>
      </c>
      <c r="D144" s="132">
        <f t="shared" si="16"/>
        <v>3192.7966399599968</v>
      </c>
      <c r="E144" s="68"/>
      <c r="F144" s="139">
        <f t="shared" si="17"/>
        <v>1</v>
      </c>
      <c r="G144" s="139">
        <f t="shared" si="18"/>
        <v>1</v>
      </c>
      <c r="H144" s="49"/>
      <c r="L144" s="49"/>
      <c r="M144" s="49"/>
    </row>
    <row r="145" spans="1:14" x14ac:dyDescent="0.25">
      <c r="A145" s="51" t="s">
        <v>241</v>
      </c>
      <c r="B145" s="68" t="s">
        <v>1523</v>
      </c>
      <c r="C145" s="132">
        <f t="shared" si="16"/>
        <v>0</v>
      </c>
      <c r="D145" s="132">
        <f t="shared" si="16"/>
        <v>0</v>
      </c>
      <c r="E145" s="68"/>
      <c r="F145" s="139">
        <f t="shared" si="17"/>
        <v>0</v>
      </c>
      <c r="G145" s="139">
        <f t="shared" si="18"/>
        <v>0</v>
      </c>
      <c r="H145" s="49"/>
      <c r="L145" s="49"/>
      <c r="M145" s="49"/>
      <c r="N145" s="81"/>
    </row>
    <row r="146" spans="1:14" x14ac:dyDescent="0.25">
      <c r="A146" s="51" t="s">
        <v>242</v>
      </c>
      <c r="B146" s="68" t="s">
        <v>218</v>
      </c>
      <c r="C146" s="132">
        <f t="shared" si="16"/>
        <v>0</v>
      </c>
      <c r="D146" s="132">
        <f t="shared" si="16"/>
        <v>0</v>
      </c>
      <c r="E146" s="68"/>
      <c r="F146" s="139">
        <f t="shared" si="17"/>
        <v>0</v>
      </c>
      <c r="G146" s="139">
        <f t="shared" si="18"/>
        <v>0</v>
      </c>
      <c r="H146" s="49"/>
      <c r="L146" s="49"/>
      <c r="M146" s="49"/>
      <c r="N146" s="81"/>
    </row>
    <row r="147" spans="1:14" x14ac:dyDescent="0.25">
      <c r="A147" s="51" t="s">
        <v>243</v>
      </c>
      <c r="B147" s="51" t="s">
        <v>2635</v>
      </c>
      <c r="C147" s="132">
        <f t="shared" si="16"/>
        <v>0</v>
      </c>
      <c r="D147" s="132">
        <f t="shared" si="16"/>
        <v>0</v>
      </c>
      <c r="F147" s="139">
        <f t="shared" si="17"/>
        <v>0</v>
      </c>
      <c r="G147" s="139">
        <f t="shared" si="18"/>
        <v>0</v>
      </c>
      <c r="H147" s="49"/>
      <c r="L147" s="49"/>
      <c r="M147" s="49"/>
      <c r="N147" s="81"/>
    </row>
    <row r="148" spans="1:14" x14ac:dyDescent="0.25">
      <c r="A148" s="51" t="s">
        <v>244</v>
      </c>
      <c r="B148" s="68" t="s">
        <v>1530</v>
      </c>
      <c r="C148" s="132">
        <f t="shared" si="16"/>
        <v>0</v>
      </c>
      <c r="D148" s="132">
        <f t="shared" si="16"/>
        <v>0</v>
      </c>
      <c r="E148" s="68"/>
      <c r="F148" s="139">
        <f t="shared" si="17"/>
        <v>0</v>
      </c>
      <c r="G148" s="139">
        <f t="shared" si="18"/>
        <v>0</v>
      </c>
      <c r="H148" s="49"/>
      <c r="L148" s="49"/>
      <c r="M148" s="49"/>
      <c r="N148" s="81"/>
    </row>
    <row r="149" spans="1:14" x14ac:dyDescent="0.25">
      <c r="A149" s="51" t="s">
        <v>245</v>
      </c>
      <c r="B149" s="68" t="s">
        <v>220</v>
      </c>
      <c r="C149" s="132">
        <f t="shared" si="16"/>
        <v>0</v>
      </c>
      <c r="D149" s="132">
        <f t="shared" si="16"/>
        <v>0</v>
      </c>
      <c r="E149" s="68"/>
      <c r="F149" s="139">
        <f t="shared" si="17"/>
        <v>0</v>
      </c>
      <c r="G149" s="139">
        <f t="shared" si="18"/>
        <v>0</v>
      </c>
      <c r="H149" s="49"/>
      <c r="L149" s="49"/>
      <c r="M149" s="49"/>
      <c r="N149" s="81"/>
    </row>
    <row r="150" spans="1:14" x14ac:dyDescent="0.25">
      <c r="A150" s="51" t="s">
        <v>246</v>
      </c>
      <c r="B150" s="68" t="s">
        <v>207</v>
      </c>
      <c r="C150" s="132">
        <f t="shared" si="16"/>
        <v>0</v>
      </c>
      <c r="D150" s="132">
        <f t="shared" si="16"/>
        <v>0</v>
      </c>
      <c r="E150" s="68"/>
      <c r="F150" s="139">
        <f t="shared" si="17"/>
        <v>0</v>
      </c>
      <c r="G150" s="139">
        <f t="shared" si="18"/>
        <v>0</v>
      </c>
      <c r="H150" s="49"/>
      <c r="L150" s="49"/>
      <c r="M150" s="49"/>
      <c r="N150" s="81"/>
    </row>
    <row r="151" spans="1:14" x14ac:dyDescent="0.25">
      <c r="A151" s="51" t="s">
        <v>247</v>
      </c>
      <c r="B151" s="51" t="s">
        <v>3032</v>
      </c>
      <c r="C151" s="132">
        <f t="shared" si="16"/>
        <v>0</v>
      </c>
      <c r="D151" s="132">
        <f t="shared" si="16"/>
        <v>0</v>
      </c>
      <c r="E151" s="68"/>
      <c r="F151" s="139">
        <f t="shared" si="17"/>
        <v>0</v>
      </c>
      <c r="G151" s="139">
        <f t="shared" si="18"/>
        <v>0</v>
      </c>
      <c r="H151" s="49"/>
      <c r="L151" s="49"/>
      <c r="M151" s="49"/>
      <c r="N151" s="81"/>
    </row>
    <row r="152" spans="1:14" x14ac:dyDescent="0.25">
      <c r="A152" s="51" t="s">
        <v>248</v>
      </c>
      <c r="B152" s="47" t="s">
        <v>1525</v>
      </c>
      <c r="C152" s="132">
        <f t="shared" si="16"/>
        <v>0</v>
      </c>
      <c r="D152" s="132">
        <f t="shared" si="16"/>
        <v>0</v>
      </c>
      <c r="E152" s="68"/>
      <c r="F152" s="139">
        <f t="shared" si="17"/>
        <v>0</v>
      </c>
      <c r="G152" s="139">
        <f t="shared" si="18"/>
        <v>0</v>
      </c>
      <c r="H152" s="49"/>
      <c r="L152" s="49"/>
      <c r="M152" s="49"/>
      <c r="N152" s="81"/>
    </row>
    <row r="153" spans="1:14" x14ac:dyDescent="0.25">
      <c r="A153" s="51" t="s">
        <v>249</v>
      </c>
      <c r="B153" s="68" t="s">
        <v>222</v>
      </c>
      <c r="C153" s="132">
        <f t="shared" si="16"/>
        <v>0</v>
      </c>
      <c r="D153" s="132">
        <f t="shared" si="16"/>
        <v>0</v>
      </c>
      <c r="E153" s="68"/>
      <c r="F153" s="139">
        <f t="shared" si="17"/>
        <v>0</v>
      </c>
      <c r="G153" s="139">
        <f t="shared" si="18"/>
        <v>0</v>
      </c>
      <c r="H153" s="49"/>
      <c r="L153" s="49"/>
      <c r="M153" s="49"/>
      <c r="N153" s="81"/>
    </row>
    <row r="154" spans="1:14" x14ac:dyDescent="0.25">
      <c r="A154" s="51" t="s">
        <v>1527</v>
      </c>
      <c r="B154" s="68" t="s">
        <v>224</v>
      </c>
      <c r="C154" s="132">
        <f t="shared" si="16"/>
        <v>0</v>
      </c>
      <c r="D154" s="132">
        <f t="shared" si="16"/>
        <v>0</v>
      </c>
      <c r="E154" s="68"/>
      <c r="F154" s="139">
        <f t="shared" si="17"/>
        <v>0</v>
      </c>
      <c r="G154" s="139">
        <f t="shared" si="18"/>
        <v>0</v>
      </c>
      <c r="H154" s="49"/>
      <c r="L154" s="49"/>
      <c r="M154" s="49"/>
      <c r="N154" s="81"/>
    </row>
    <row r="155" spans="1:14" x14ac:dyDescent="0.25">
      <c r="A155" s="51" t="s">
        <v>1531</v>
      </c>
      <c r="B155" s="68" t="s">
        <v>1524</v>
      </c>
      <c r="C155" s="132">
        <f t="shared" ref="C155:D155" si="19">C129</f>
        <v>0</v>
      </c>
      <c r="D155" s="132">
        <f t="shared" si="19"/>
        <v>0</v>
      </c>
      <c r="E155" s="68"/>
      <c r="F155" s="139">
        <f t="shared" si="17"/>
        <v>0</v>
      </c>
      <c r="G155" s="139">
        <f t="shared" si="18"/>
        <v>0</v>
      </c>
      <c r="H155" s="49"/>
      <c r="L155" s="49"/>
      <c r="M155" s="49"/>
      <c r="N155" s="81"/>
    </row>
    <row r="156" spans="1:14" outlineLevel="1" x14ac:dyDescent="0.25">
      <c r="A156" s="51" t="s">
        <v>2637</v>
      </c>
      <c r="B156" s="68" t="s">
        <v>136</v>
      </c>
      <c r="C156" s="132">
        <v>0</v>
      </c>
      <c r="D156" s="132">
        <v>0</v>
      </c>
      <c r="E156" s="68"/>
      <c r="F156" s="139">
        <f t="shared" si="17"/>
        <v>0</v>
      </c>
      <c r="G156" s="139">
        <f t="shared" si="18"/>
        <v>0</v>
      </c>
      <c r="H156" s="49"/>
      <c r="L156" s="49"/>
      <c r="M156" s="49"/>
      <c r="N156" s="81"/>
    </row>
    <row r="157" spans="1:14" outlineLevel="1" x14ac:dyDescent="0.25">
      <c r="A157" s="51" t="s">
        <v>250</v>
      </c>
      <c r="B157" s="84" t="s">
        <v>138</v>
      </c>
      <c r="C157" s="132">
        <f>SUM(C138:C156)</f>
        <v>3192.7966399599968</v>
      </c>
      <c r="D157" s="132">
        <f>SUM(D138:D156)</f>
        <v>3192.7966399599968</v>
      </c>
      <c r="E157" s="68"/>
      <c r="F157" s="139">
        <f>SUM(F138:F156)</f>
        <v>1</v>
      </c>
      <c r="G157" s="139">
        <f>SUM(G138:G156)</f>
        <v>1</v>
      </c>
      <c r="H157" s="49"/>
      <c r="L157" s="49"/>
      <c r="M157" s="49"/>
      <c r="N157" s="81"/>
    </row>
    <row r="158" spans="1:14" outlineLevel="1" x14ac:dyDescent="0.25">
      <c r="A158" s="51" t="s">
        <v>251</v>
      </c>
      <c r="B158" s="80" t="s">
        <v>140</v>
      </c>
      <c r="C158" s="132"/>
      <c r="D158" s="132"/>
      <c r="E158" s="68"/>
      <c r="F158" s="139" t="str">
        <f t="shared" si="17"/>
        <v/>
      </c>
      <c r="G158" s="139" t="str">
        <f t="shared" si="18"/>
        <v/>
      </c>
      <c r="H158" s="49"/>
      <c r="L158" s="49"/>
      <c r="M158" s="49"/>
      <c r="N158" s="81"/>
    </row>
    <row r="159" spans="1:14" outlineLevel="1" x14ac:dyDescent="0.25">
      <c r="A159" s="51" t="s">
        <v>252</v>
      </c>
      <c r="B159" s="80" t="s">
        <v>140</v>
      </c>
      <c r="C159" s="132"/>
      <c r="D159" s="132"/>
      <c r="E159" s="68"/>
      <c r="F159" s="139" t="str">
        <f t="shared" si="17"/>
        <v/>
      </c>
      <c r="G159" s="139" t="str">
        <f t="shared" si="18"/>
        <v/>
      </c>
      <c r="H159" s="49"/>
      <c r="L159" s="49"/>
      <c r="M159" s="49"/>
      <c r="N159" s="81"/>
    </row>
    <row r="160" spans="1:14" outlineLevel="1" x14ac:dyDescent="0.25">
      <c r="A160" s="51" t="s">
        <v>253</v>
      </c>
      <c r="B160" s="80" t="s">
        <v>140</v>
      </c>
      <c r="C160" s="132"/>
      <c r="D160" s="132"/>
      <c r="E160" s="68"/>
      <c r="F160" s="139" t="str">
        <f t="shared" si="17"/>
        <v/>
      </c>
      <c r="G160" s="139" t="str">
        <f t="shared" si="18"/>
        <v/>
      </c>
      <c r="H160" s="49"/>
      <c r="L160" s="49"/>
      <c r="M160" s="49"/>
      <c r="N160" s="81"/>
    </row>
    <row r="161" spans="1:14" outlineLevel="1" x14ac:dyDescent="0.25">
      <c r="A161" s="51" t="s">
        <v>254</v>
      </c>
      <c r="B161" s="80" t="s">
        <v>140</v>
      </c>
      <c r="C161" s="132"/>
      <c r="D161" s="132"/>
      <c r="E161" s="68"/>
      <c r="F161" s="139" t="str">
        <f t="shared" si="17"/>
        <v/>
      </c>
      <c r="G161" s="139" t="str">
        <f t="shared" si="18"/>
        <v/>
      </c>
      <c r="H161" s="49"/>
      <c r="L161" s="49"/>
      <c r="M161" s="49"/>
      <c r="N161" s="81"/>
    </row>
    <row r="162" spans="1:14" outlineLevel="1" x14ac:dyDescent="0.25">
      <c r="A162" s="51" t="s">
        <v>255</v>
      </c>
      <c r="B162" s="80" t="s">
        <v>140</v>
      </c>
      <c r="C162" s="132"/>
      <c r="D162" s="132"/>
      <c r="E162" s="68"/>
      <c r="F162" s="139" t="str">
        <f t="shared" si="17"/>
        <v/>
      </c>
      <c r="G162" s="139" t="str">
        <f t="shared" si="18"/>
        <v/>
      </c>
      <c r="H162" s="49"/>
      <c r="L162" s="49"/>
      <c r="M162" s="49"/>
      <c r="N162" s="81"/>
    </row>
    <row r="163" spans="1:14" ht="15" customHeight="1" x14ac:dyDescent="0.25">
      <c r="A163" s="70"/>
      <c r="B163" s="71" t="s">
        <v>256</v>
      </c>
      <c r="C163" s="115" t="s">
        <v>198</v>
      </c>
      <c r="D163" s="115" t="s">
        <v>199</v>
      </c>
      <c r="E163" s="72"/>
      <c r="F163" s="115" t="s">
        <v>200</v>
      </c>
      <c r="G163" s="115" t="s">
        <v>201</v>
      </c>
      <c r="H163" s="49"/>
      <c r="L163" s="49"/>
      <c r="M163" s="49"/>
      <c r="N163" s="81"/>
    </row>
    <row r="164" spans="1:14" x14ac:dyDescent="0.25">
      <c r="A164" s="51" t="s">
        <v>258</v>
      </c>
      <c r="B164" s="49" t="s">
        <v>259</v>
      </c>
      <c r="C164" s="132">
        <v>3192.7966399599968</v>
      </c>
      <c r="D164" s="132">
        <f>C164</f>
        <v>3192.7966399599968</v>
      </c>
      <c r="E164" s="88"/>
      <c r="F164" s="139">
        <f>IF($C$167=0,"",IF(C164="[for completion]","",IF(C164="","",C164/$C$167)))</f>
        <v>1</v>
      </c>
      <c r="G164" s="139">
        <f>IF($D$167=0,"",IF(D164="[for completion]","",IF(D164="","",D164/$D$167)))</f>
        <v>1</v>
      </c>
      <c r="H164" s="49"/>
      <c r="L164" s="49"/>
      <c r="M164" s="49"/>
      <c r="N164" s="81"/>
    </row>
    <row r="165" spans="1:14" x14ac:dyDescent="0.25">
      <c r="A165" s="51" t="s">
        <v>260</v>
      </c>
      <c r="B165" s="49" t="s">
        <v>261</v>
      </c>
      <c r="C165" s="132">
        <v>0</v>
      </c>
      <c r="D165" s="132">
        <f>C165</f>
        <v>0</v>
      </c>
      <c r="E165" s="88"/>
      <c r="F165" s="139">
        <f>IF($C$167=0,"",IF(C165="[for completion]","",IF(C165="","",C165/$C$167)))</f>
        <v>0</v>
      </c>
      <c r="G165" s="139">
        <f>IF($D$167=0,"",IF(D165="[for completion]","",IF(D165="","",D165/$D$167)))</f>
        <v>0</v>
      </c>
      <c r="H165" s="49"/>
      <c r="L165" s="49"/>
      <c r="M165" s="49"/>
      <c r="N165" s="81"/>
    </row>
    <row r="166" spans="1:14" x14ac:dyDescent="0.25">
      <c r="A166" s="51" t="s">
        <v>262</v>
      </c>
      <c r="B166" s="49" t="s">
        <v>136</v>
      </c>
      <c r="C166" s="132">
        <v>0</v>
      </c>
      <c r="D166" s="132">
        <f>C166</f>
        <v>0</v>
      </c>
      <c r="E166" s="88"/>
      <c r="F166" s="139">
        <f>IF($C$167=0,"",IF(C166="[for completion]","",IF(C166="","",C166/$C$167)))</f>
        <v>0</v>
      </c>
      <c r="G166" s="139">
        <f>IF($D$167=0,"",IF(D166="[for completion]","",IF(D166="","",D166/$D$167)))</f>
        <v>0</v>
      </c>
      <c r="H166" s="49"/>
      <c r="L166" s="49"/>
      <c r="M166" s="49"/>
      <c r="N166" s="81"/>
    </row>
    <row r="167" spans="1:14" x14ac:dyDescent="0.25">
      <c r="A167" s="51" t="s">
        <v>263</v>
      </c>
      <c r="B167" s="89" t="s">
        <v>138</v>
      </c>
      <c r="C167" s="142">
        <f>SUM(C164:C166)</f>
        <v>3192.7966399599968</v>
      </c>
      <c r="D167" s="142">
        <f>SUM(D164:D166)</f>
        <v>3192.7966399599968</v>
      </c>
      <c r="E167" s="88"/>
      <c r="F167" s="141">
        <f>SUM(F164:F166)</f>
        <v>1</v>
      </c>
      <c r="G167" s="141">
        <f>SUM(G164:G166)</f>
        <v>1</v>
      </c>
      <c r="H167" s="49"/>
      <c r="L167" s="49"/>
      <c r="M167" s="49"/>
      <c r="N167" s="81"/>
    </row>
    <row r="168" spans="1:14" outlineLevel="1" x14ac:dyDescent="0.25">
      <c r="A168" s="51" t="s">
        <v>264</v>
      </c>
      <c r="B168" s="89"/>
      <c r="C168" s="142"/>
      <c r="D168" s="142"/>
      <c r="E168" s="88"/>
      <c r="F168" s="88"/>
      <c r="G168" s="47"/>
      <c r="H168" s="49"/>
      <c r="L168" s="49"/>
      <c r="M168" s="49"/>
      <c r="N168" s="81"/>
    </row>
    <row r="169" spans="1:14" outlineLevel="1" x14ac:dyDescent="0.25">
      <c r="A169" s="51" t="s">
        <v>265</v>
      </c>
      <c r="B169" s="89"/>
      <c r="C169" s="142"/>
      <c r="D169" s="142"/>
      <c r="E169" s="88"/>
      <c r="F169" s="88"/>
      <c r="G169" s="47"/>
      <c r="H169" s="49"/>
      <c r="L169" s="49"/>
      <c r="M169" s="49"/>
      <c r="N169" s="81"/>
    </row>
    <row r="170" spans="1:14" outlineLevel="1" x14ac:dyDescent="0.25">
      <c r="A170" s="51" t="s">
        <v>266</v>
      </c>
      <c r="B170" s="89"/>
      <c r="C170" s="142"/>
      <c r="D170" s="142"/>
      <c r="E170" s="88"/>
      <c r="F170" s="88"/>
      <c r="G170" s="47"/>
      <c r="H170" s="49"/>
      <c r="L170" s="49"/>
      <c r="M170" s="49"/>
      <c r="N170" s="81"/>
    </row>
    <row r="171" spans="1:14" outlineLevel="1" x14ac:dyDescent="0.25">
      <c r="A171" s="51" t="s">
        <v>267</v>
      </c>
      <c r="B171" s="89"/>
      <c r="C171" s="142"/>
      <c r="D171" s="142"/>
      <c r="E171" s="88"/>
      <c r="F171" s="88"/>
      <c r="G171" s="47"/>
      <c r="H171" s="49"/>
      <c r="L171" s="49"/>
      <c r="M171" s="49"/>
      <c r="N171" s="81"/>
    </row>
    <row r="172" spans="1:14" outlineLevel="1" x14ac:dyDescent="0.25">
      <c r="A172" s="51" t="s">
        <v>268</v>
      </c>
      <c r="B172" s="89"/>
      <c r="C172" s="142"/>
      <c r="D172" s="142"/>
      <c r="E172" s="88"/>
      <c r="F172" s="88"/>
      <c r="G172" s="47"/>
      <c r="H172" s="49"/>
      <c r="L172" s="49"/>
      <c r="M172" s="49"/>
      <c r="N172" s="81"/>
    </row>
    <row r="173" spans="1:14" ht="15" customHeight="1" x14ac:dyDescent="0.25">
      <c r="A173" s="70"/>
      <c r="B173" s="71" t="s">
        <v>269</v>
      </c>
      <c r="C173" s="70" t="s">
        <v>107</v>
      </c>
      <c r="D173" s="70"/>
      <c r="E173" s="72"/>
      <c r="F173" s="73" t="s">
        <v>270</v>
      </c>
      <c r="G173" s="73"/>
      <c r="H173" s="49"/>
      <c r="L173" s="49"/>
      <c r="M173" s="49"/>
      <c r="N173" s="81"/>
    </row>
    <row r="174" spans="1:14" ht="15" customHeight="1" x14ac:dyDescent="0.25">
      <c r="A174" s="51" t="s">
        <v>271</v>
      </c>
      <c r="B174" s="68" t="s">
        <v>272</v>
      </c>
      <c r="C174" s="132">
        <v>242.98349900324885</v>
      </c>
      <c r="D174" s="65"/>
      <c r="E174" s="57"/>
      <c r="F174" s="139">
        <f>IF($C$179=0,"",IF(C174="[for completion]","",C174/$C$179))</f>
        <v>9.0440733740476037E-2</v>
      </c>
      <c r="G174" s="77"/>
      <c r="H174" s="49"/>
      <c r="L174" s="49"/>
      <c r="M174" s="49"/>
      <c r="N174" s="81"/>
    </row>
    <row r="175" spans="1:14" ht="30.75" customHeight="1" x14ac:dyDescent="0.25">
      <c r="A175" s="51" t="s">
        <v>8</v>
      </c>
      <c r="B175" s="68" t="s">
        <v>1370</v>
      </c>
      <c r="C175" s="132">
        <v>86.67658745449495</v>
      </c>
      <c r="E175" s="79"/>
      <c r="F175" s="139">
        <f>IF($C$179=0,"",IF(C175="[for completion]","",C175/$C$179))</f>
        <v>3.2261837530787429E-2</v>
      </c>
      <c r="G175" s="77"/>
      <c r="H175" s="49"/>
      <c r="L175" s="49"/>
      <c r="M175" s="49"/>
      <c r="N175" s="81"/>
    </row>
    <row r="176" spans="1:14" x14ac:dyDescent="0.25">
      <c r="A176" s="51" t="s">
        <v>273</v>
      </c>
      <c r="B176" s="68" t="s">
        <v>274</v>
      </c>
      <c r="C176" s="132">
        <v>23.003642664403877</v>
      </c>
      <c r="E176" s="79"/>
      <c r="F176" s="139">
        <f>IF($C$179=0,"",IF(C176="[for completion]","",C176/$C$179))</f>
        <v>8.562171216591908E-3</v>
      </c>
      <c r="G176" s="77"/>
      <c r="H176" s="49"/>
      <c r="L176" s="49"/>
      <c r="M176" s="49"/>
      <c r="N176" s="81"/>
    </row>
    <row r="177" spans="1:14" x14ac:dyDescent="0.25">
      <c r="A177" s="51" t="s">
        <v>275</v>
      </c>
      <c r="B177" s="68" t="s">
        <v>276</v>
      </c>
      <c r="C177" s="132">
        <v>2333.996240936272</v>
      </c>
      <c r="E177" s="79"/>
      <c r="F177" s="139">
        <f>IF($C$179=0,"",IF(C177="[for completion]","",C177/$C$179))</f>
        <v>0.86873525751214464</v>
      </c>
      <c r="G177" s="77"/>
      <c r="H177" s="49"/>
      <c r="L177" s="49"/>
      <c r="M177" s="49"/>
      <c r="N177" s="81"/>
    </row>
    <row r="178" spans="1:14" x14ac:dyDescent="0.25">
      <c r="A178" s="51" t="s">
        <v>277</v>
      </c>
      <c r="B178" s="68" t="s">
        <v>136</v>
      </c>
      <c r="C178" s="132">
        <v>0</v>
      </c>
      <c r="E178" s="79"/>
      <c r="F178" s="139">
        <f t="shared" ref="F178:F187" si="20">IF($C$179=0,"",IF(C178="[for completion]","",C178/$C$179))</f>
        <v>0</v>
      </c>
      <c r="G178" s="77"/>
      <c r="H178" s="49"/>
      <c r="L178" s="49"/>
      <c r="M178" s="49"/>
      <c r="N178" s="81"/>
    </row>
    <row r="179" spans="1:14" x14ac:dyDescent="0.25">
      <c r="A179" s="51" t="s">
        <v>9</v>
      </c>
      <c r="B179" s="84" t="s">
        <v>138</v>
      </c>
      <c r="C179" s="134">
        <f>SUM(C174:C178)</f>
        <v>2686.6599700584197</v>
      </c>
      <c r="E179" s="79"/>
      <c r="F179" s="140">
        <f>SUM(F174:F178)</f>
        <v>1</v>
      </c>
      <c r="G179" s="77"/>
      <c r="H179" s="49"/>
      <c r="L179" s="49"/>
      <c r="M179" s="49"/>
      <c r="N179" s="81"/>
    </row>
    <row r="180" spans="1:14" outlineLevel="1" x14ac:dyDescent="0.25">
      <c r="A180" s="51" t="s">
        <v>278</v>
      </c>
      <c r="B180" s="90" t="s">
        <v>279</v>
      </c>
      <c r="C180" s="132"/>
      <c r="E180" s="79"/>
      <c r="F180" s="139">
        <f t="shared" si="20"/>
        <v>0</v>
      </c>
      <c r="G180" s="77"/>
      <c r="H180" s="49"/>
      <c r="L180" s="49"/>
      <c r="M180" s="49"/>
      <c r="N180" s="81"/>
    </row>
    <row r="181" spans="1:14" s="90" customFormat="1" ht="30" outlineLevel="1" x14ac:dyDescent="0.25">
      <c r="A181" s="51" t="s">
        <v>280</v>
      </c>
      <c r="B181" s="90" t="s">
        <v>281</v>
      </c>
      <c r="C181" s="143"/>
      <c r="F181" s="139">
        <f t="shared" si="20"/>
        <v>0</v>
      </c>
    </row>
    <row r="182" spans="1:14" ht="30" outlineLevel="1" x14ac:dyDescent="0.25">
      <c r="A182" s="51" t="s">
        <v>282</v>
      </c>
      <c r="B182" s="90" t="s">
        <v>283</v>
      </c>
      <c r="C182" s="132"/>
      <c r="E182" s="79"/>
      <c r="F182" s="139">
        <f t="shared" si="20"/>
        <v>0</v>
      </c>
      <c r="G182" s="77"/>
      <c r="H182" s="49"/>
      <c r="L182" s="49"/>
      <c r="M182" s="49"/>
      <c r="N182" s="81"/>
    </row>
    <row r="183" spans="1:14" outlineLevel="1" x14ac:dyDescent="0.25">
      <c r="A183" s="51" t="s">
        <v>284</v>
      </c>
      <c r="B183" s="90" t="s">
        <v>285</v>
      </c>
      <c r="C183" s="132"/>
      <c r="E183" s="79"/>
      <c r="F183" s="139">
        <f t="shared" si="20"/>
        <v>0</v>
      </c>
      <c r="G183" s="77"/>
      <c r="H183" s="49"/>
      <c r="L183" s="49"/>
      <c r="M183" s="49"/>
      <c r="N183" s="81"/>
    </row>
    <row r="184" spans="1:14" s="90" customFormat="1" ht="30" outlineLevel="1" x14ac:dyDescent="0.25">
      <c r="A184" s="51" t="s">
        <v>286</v>
      </c>
      <c r="B184" s="90" t="s">
        <v>287</v>
      </c>
      <c r="C184" s="143"/>
      <c r="F184" s="139">
        <f t="shared" si="20"/>
        <v>0</v>
      </c>
    </row>
    <row r="185" spans="1:14" ht="30" outlineLevel="1" x14ac:dyDescent="0.25">
      <c r="A185" s="51" t="s">
        <v>288</v>
      </c>
      <c r="B185" s="90" t="s">
        <v>289</v>
      </c>
      <c r="C185" s="132"/>
      <c r="E185" s="79"/>
      <c r="F185" s="139">
        <f t="shared" si="20"/>
        <v>0</v>
      </c>
      <c r="G185" s="77"/>
      <c r="H185" s="49"/>
      <c r="L185" s="49"/>
      <c r="M185" s="49"/>
      <c r="N185" s="81"/>
    </row>
    <row r="186" spans="1:14" outlineLevel="1" x14ac:dyDescent="0.25">
      <c r="A186" s="51" t="s">
        <v>290</v>
      </c>
      <c r="B186" s="90" t="s">
        <v>291</v>
      </c>
      <c r="C186" s="132"/>
      <c r="E186" s="79"/>
      <c r="F186" s="139">
        <f t="shared" si="20"/>
        <v>0</v>
      </c>
      <c r="G186" s="77"/>
      <c r="H186" s="49"/>
      <c r="L186" s="49"/>
      <c r="M186" s="49"/>
      <c r="N186" s="81"/>
    </row>
    <row r="187" spans="1:14" outlineLevel="1" x14ac:dyDescent="0.25">
      <c r="A187" s="51" t="s">
        <v>292</v>
      </c>
      <c r="B187" s="90" t="s">
        <v>293</v>
      </c>
      <c r="C187" s="132"/>
      <c r="E187" s="79"/>
      <c r="F187" s="139">
        <f t="shared" si="20"/>
        <v>0</v>
      </c>
      <c r="G187" s="77"/>
      <c r="H187" s="49"/>
      <c r="L187" s="49"/>
      <c r="M187" s="49"/>
      <c r="N187" s="81"/>
    </row>
    <row r="188" spans="1:14" outlineLevel="1" x14ac:dyDescent="0.25">
      <c r="A188" s="51" t="s">
        <v>294</v>
      </c>
      <c r="B188" s="90"/>
      <c r="E188" s="79"/>
      <c r="F188" s="77"/>
      <c r="G188" s="77"/>
      <c r="H188" s="49"/>
      <c r="L188" s="49"/>
      <c r="M188" s="49"/>
      <c r="N188" s="81"/>
    </row>
    <row r="189" spans="1:14" outlineLevel="1" x14ac:dyDescent="0.25">
      <c r="A189" s="51" t="s">
        <v>295</v>
      </c>
      <c r="B189" s="90"/>
      <c r="E189" s="79"/>
      <c r="F189" s="77"/>
      <c r="G189" s="77"/>
      <c r="H189" s="49"/>
      <c r="L189" s="49"/>
      <c r="M189" s="49"/>
      <c r="N189" s="81"/>
    </row>
    <row r="190" spans="1:14" outlineLevel="1" x14ac:dyDescent="0.25">
      <c r="A190" s="51" t="s">
        <v>296</v>
      </c>
      <c r="B190" s="90"/>
      <c r="E190" s="79"/>
      <c r="F190" s="77"/>
      <c r="G190" s="77"/>
      <c r="H190" s="49"/>
      <c r="L190" s="49"/>
      <c r="M190" s="49"/>
      <c r="N190" s="81"/>
    </row>
    <row r="191" spans="1:14" outlineLevel="1" x14ac:dyDescent="0.25">
      <c r="A191" s="51" t="s">
        <v>297</v>
      </c>
      <c r="B191" s="80"/>
      <c r="E191" s="79"/>
      <c r="F191" s="77"/>
      <c r="G191" s="77"/>
      <c r="H191" s="49"/>
      <c r="L191" s="49"/>
      <c r="M191" s="49"/>
      <c r="N191" s="81"/>
    </row>
    <row r="192" spans="1:14" ht="15" customHeight="1" x14ac:dyDescent="0.25">
      <c r="A192" s="70"/>
      <c r="B192" s="71" t="s">
        <v>298</v>
      </c>
      <c r="C192" s="70" t="s">
        <v>107</v>
      </c>
      <c r="D192" s="70"/>
      <c r="E192" s="72"/>
      <c r="F192" s="73" t="s">
        <v>270</v>
      </c>
      <c r="G192" s="73"/>
      <c r="H192" s="49"/>
      <c r="L192" s="49"/>
      <c r="M192" s="49"/>
      <c r="N192" s="81"/>
    </row>
    <row r="193" spans="1:14" x14ac:dyDescent="0.25">
      <c r="A193" s="51" t="s">
        <v>299</v>
      </c>
      <c r="B193" s="68" t="s">
        <v>300</v>
      </c>
      <c r="C193" s="132">
        <v>2454.6963639217824</v>
      </c>
      <c r="E193" s="76"/>
      <c r="F193" s="139">
        <f t="shared" ref="F193:F207" si="21">IF($C$209=0,"",IF(C193="[for completion]","",C193/$C$209))</f>
        <v>0.91366097357992371</v>
      </c>
      <c r="G193" s="77"/>
      <c r="H193" s="49"/>
      <c r="L193" s="49"/>
      <c r="M193" s="49"/>
      <c r="N193" s="81"/>
    </row>
    <row r="194" spans="1:14" x14ac:dyDescent="0.25">
      <c r="A194" s="51" t="s">
        <v>301</v>
      </c>
      <c r="B194" s="68" t="s">
        <v>302</v>
      </c>
      <c r="C194" s="132">
        <v>211.66533996175986</v>
      </c>
      <c r="E194" s="79"/>
      <c r="F194" s="139">
        <f t="shared" si="21"/>
        <v>7.8783821667301468E-2</v>
      </c>
      <c r="G194" s="79"/>
      <c r="H194" s="49"/>
      <c r="L194" s="49"/>
      <c r="M194" s="49"/>
      <c r="N194" s="81"/>
    </row>
    <row r="195" spans="1:14" x14ac:dyDescent="0.25">
      <c r="A195" s="51" t="s">
        <v>303</v>
      </c>
      <c r="B195" s="68" t="s">
        <v>304</v>
      </c>
      <c r="C195" s="132">
        <v>6.6242839676815573</v>
      </c>
      <c r="E195" s="79"/>
      <c r="F195" s="139">
        <f t="shared" si="21"/>
        <v>2.4656205256735641E-3</v>
      </c>
      <c r="G195" s="79"/>
      <c r="H195" s="49"/>
      <c r="L195" s="49"/>
      <c r="M195" s="49"/>
      <c r="N195" s="81"/>
    </row>
    <row r="196" spans="1:14" x14ac:dyDescent="0.25">
      <c r="A196" s="51" t="s">
        <v>305</v>
      </c>
      <c r="B196" s="68" t="s">
        <v>306</v>
      </c>
      <c r="C196" s="132">
        <v>7.9543236508259021</v>
      </c>
      <c r="E196" s="79"/>
      <c r="F196" s="139">
        <f t="shared" si="21"/>
        <v>2.9606737508553966E-3</v>
      </c>
      <c r="G196" s="79"/>
      <c r="H196" s="49"/>
      <c r="L196" s="49"/>
      <c r="M196" s="49"/>
      <c r="N196" s="81"/>
    </row>
    <row r="197" spans="1:14" x14ac:dyDescent="0.25">
      <c r="A197" s="51" t="s">
        <v>307</v>
      </c>
      <c r="B197" s="68" t="s">
        <v>308</v>
      </c>
      <c r="C197" s="132"/>
      <c r="E197" s="79"/>
      <c r="F197" s="139">
        <f t="shared" si="21"/>
        <v>0</v>
      </c>
      <c r="G197" s="79"/>
      <c r="H197" s="49"/>
      <c r="L197" s="49"/>
      <c r="M197" s="49"/>
      <c r="N197" s="81"/>
    </row>
    <row r="198" spans="1:14" x14ac:dyDescent="0.25">
      <c r="A198" s="51" t="s">
        <v>309</v>
      </c>
      <c r="B198" s="51" t="s">
        <v>544</v>
      </c>
      <c r="C198" s="132">
        <v>0</v>
      </c>
      <c r="E198" s="79"/>
      <c r="F198" s="139">
        <f t="shared" si="21"/>
        <v>0</v>
      </c>
      <c r="G198" s="79"/>
      <c r="H198" s="49"/>
      <c r="L198" s="49"/>
      <c r="M198" s="49"/>
      <c r="N198" s="81"/>
    </row>
    <row r="199" spans="1:14" x14ac:dyDescent="0.25">
      <c r="A199" s="51" t="s">
        <v>311</v>
      </c>
      <c r="B199" s="68" t="s">
        <v>310</v>
      </c>
      <c r="C199" s="132"/>
      <c r="E199" s="79"/>
      <c r="F199" s="139">
        <f t="shared" si="21"/>
        <v>0</v>
      </c>
      <c r="G199" s="79"/>
      <c r="H199" s="49"/>
      <c r="L199" s="49"/>
      <c r="M199" s="49"/>
      <c r="N199" s="81"/>
    </row>
    <row r="200" spans="1:14" x14ac:dyDescent="0.25">
      <c r="A200" s="51" t="s">
        <v>313</v>
      </c>
      <c r="B200" s="68" t="s">
        <v>312</v>
      </c>
      <c r="C200" s="132">
        <v>3.5028368982591274</v>
      </c>
      <c r="E200" s="79"/>
      <c r="F200" s="139">
        <f t="shared" si="21"/>
        <v>1.303788695739924E-3</v>
      </c>
      <c r="G200" s="79"/>
      <c r="H200" s="49"/>
      <c r="L200" s="49"/>
      <c r="M200" s="49"/>
      <c r="N200" s="81"/>
    </row>
    <row r="201" spans="1:14" x14ac:dyDescent="0.25">
      <c r="A201" s="51" t="s">
        <v>314</v>
      </c>
      <c r="B201" s="68" t="s">
        <v>11</v>
      </c>
      <c r="C201" s="132"/>
      <c r="E201" s="79"/>
      <c r="F201" s="139">
        <f t="shared" si="21"/>
        <v>0</v>
      </c>
      <c r="G201" s="79"/>
      <c r="H201" s="49"/>
      <c r="L201" s="49"/>
      <c r="M201" s="49"/>
      <c r="N201" s="81"/>
    </row>
    <row r="202" spans="1:14" x14ac:dyDescent="0.25">
      <c r="A202" s="51" t="s">
        <v>316</v>
      </c>
      <c r="B202" s="68" t="s">
        <v>315</v>
      </c>
      <c r="C202" s="132"/>
      <c r="E202" s="79"/>
      <c r="F202" s="139">
        <f t="shared" si="21"/>
        <v>0</v>
      </c>
      <c r="G202" s="79"/>
      <c r="H202" s="49"/>
      <c r="L202" s="49"/>
      <c r="M202" s="49"/>
      <c r="N202" s="81"/>
    </row>
    <row r="203" spans="1:14" x14ac:dyDescent="0.25">
      <c r="A203" s="51" t="s">
        <v>318</v>
      </c>
      <c r="B203" s="68" t="s">
        <v>317</v>
      </c>
      <c r="C203" s="132"/>
      <c r="E203" s="79"/>
      <c r="F203" s="139">
        <f t="shared" si="21"/>
        <v>0</v>
      </c>
      <c r="G203" s="79"/>
      <c r="H203" s="49"/>
      <c r="L203" s="49"/>
      <c r="M203" s="49"/>
      <c r="N203" s="81"/>
    </row>
    <row r="204" spans="1:14" x14ac:dyDescent="0.25">
      <c r="A204" s="51" t="s">
        <v>320</v>
      </c>
      <c r="B204" s="68" t="s">
        <v>319</v>
      </c>
      <c r="C204" s="132"/>
      <c r="E204" s="79"/>
      <c r="F204" s="139">
        <f t="shared" si="21"/>
        <v>0</v>
      </c>
      <c r="G204" s="79"/>
      <c r="H204" s="49"/>
      <c r="L204" s="49"/>
      <c r="M204" s="49"/>
      <c r="N204" s="81"/>
    </row>
    <row r="205" spans="1:14" x14ac:dyDescent="0.25">
      <c r="A205" s="51" t="s">
        <v>322</v>
      </c>
      <c r="B205" s="68" t="s">
        <v>321</v>
      </c>
      <c r="C205" s="132"/>
      <c r="E205" s="79"/>
      <c r="F205" s="139">
        <f t="shared" si="21"/>
        <v>0</v>
      </c>
      <c r="G205" s="79"/>
      <c r="H205" s="49"/>
      <c r="L205" s="49"/>
      <c r="M205" s="49"/>
      <c r="N205" s="81"/>
    </row>
    <row r="206" spans="1:14" x14ac:dyDescent="0.25">
      <c r="A206" s="51" t="s">
        <v>324</v>
      </c>
      <c r="B206" s="68" t="s">
        <v>323</v>
      </c>
      <c r="C206" s="132">
        <v>6.177127111169467E-2</v>
      </c>
      <c r="E206" s="79"/>
      <c r="F206" s="139">
        <f>IF($C$209=0,"",IF(C206="[for completion]","",C206/$C$209))</f>
        <v>2.299184556293201E-5</v>
      </c>
      <c r="G206" s="79"/>
      <c r="H206" s="49"/>
      <c r="L206" s="49"/>
      <c r="M206" s="49"/>
      <c r="N206" s="81"/>
    </row>
    <row r="207" spans="1:14" x14ac:dyDescent="0.25">
      <c r="A207" s="51" t="s">
        <v>325</v>
      </c>
      <c r="B207" s="68" t="s">
        <v>136</v>
      </c>
      <c r="C207" s="132">
        <v>2.1550503869972375</v>
      </c>
      <c r="E207" s="79"/>
      <c r="F207" s="139">
        <f t="shared" si="21"/>
        <v>8.0212993494311788E-4</v>
      </c>
      <c r="G207" s="79"/>
      <c r="H207" s="49"/>
      <c r="L207" s="49"/>
      <c r="M207" s="49"/>
      <c r="N207" s="81"/>
    </row>
    <row r="208" spans="1:14" x14ac:dyDescent="0.25">
      <c r="A208" s="51" t="s">
        <v>327</v>
      </c>
      <c r="B208" s="78" t="s">
        <v>326</v>
      </c>
      <c r="C208" s="132">
        <v>0</v>
      </c>
      <c r="D208" s="68"/>
      <c r="E208" s="79"/>
      <c r="F208" s="173">
        <f>IF($C$209=0,"",IF(C208="[for completion]","",C208/$C$209))</f>
        <v>0</v>
      </c>
      <c r="G208" s="79"/>
      <c r="H208" s="49"/>
      <c r="L208" s="49"/>
      <c r="M208" s="49"/>
      <c r="N208" s="81"/>
    </row>
    <row r="209" spans="1:14" outlineLevel="1" x14ac:dyDescent="0.25">
      <c r="A209" s="51" t="s">
        <v>328</v>
      </c>
      <c r="B209" s="84" t="s">
        <v>138</v>
      </c>
      <c r="C209" s="132">
        <f>SUM(C193:C207)</f>
        <v>2686.6599700584175</v>
      </c>
      <c r="E209" s="79"/>
      <c r="F209" s="140">
        <f>SUM(F193:F207)</f>
        <v>1.0000000000000002</v>
      </c>
      <c r="G209" s="79"/>
      <c r="H209" s="49"/>
      <c r="L209" s="49"/>
      <c r="M209" s="49"/>
      <c r="N209" s="81"/>
    </row>
    <row r="210" spans="1:14" outlineLevel="1" x14ac:dyDescent="0.25">
      <c r="A210" s="51" t="s">
        <v>329</v>
      </c>
      <c r="B210" s="80" t="s">
        <v>140</v>
      </c>
      <c r="C210" s="132"/>
      <c r="E210" s="79"/>
      <c r="F210" s="139">
        <f t="shared" ref="F210:F215" si="22">IF($C$209=0,"",IF(C210="[for completion]","",C210/$C$209))</f>
        <v>0</v>
      </c>
      <c r="G210" s="79"/>
      <c r="H210" s="49"/>
      <c r="L210" s="49"/>
      <c r="M210" s="49"/>
      <c r="N210" s="81"/>
    </row>
    <row r="211" spans="1:14" outlineLevel="1" x14ac:dyDescent="0.25">
      <c r="A211" s="51" t="s">
        <v>330</v>
      </c>
      <c r="B211" s="80" t="s">
        <v>140</v>
      </c>
      <c r="C211" s="132"/>
      <c r="E211" s="79"/>
      <c r="F211" s="139">
        <f t="shared" si="22"/>
        <v>0</v>
      </c>
      <c r="G211" s="79"/>
      <c r="H211" s="49"/>
      <c r="L211" s="49"/>
      <c r="M211" s="49"/>
      <c r="N211" s="81"/>
    </row>
    <row r="212" spans="1:14" outlineLevel="1" x14ac:dyDescent="0.25">
      <c r="A212" s="51" t="s">
        <v>331</v>
      </c>
      <c r="B212" s="80" t="s">
        <v>140</v>
      </c>
      <c r="C212" s="132"/>
      <c r="E212" s="79"/>
      <c r="F212" s="139">
        <f t="shared" si="22"/>
        <v>0</v>
      </c>
      <c r="G212" s="79"/>
      <c r="H212" s="49"/>
      <c r="L212" s="49"/>
      <c r="M212" s="49"/>
      <c r="N212" s="81"/>
    </row>
    <row r="213" spans="1:14" outlineLevel="1" x14ac:dyDescent="0.25">
      <c r="A213" s="51" t="s">
        <v>332</v>
      </c>
      <c r="B213" s="80" t="s">
        <v>140</v>
      </c>
      <c r="C213" s="132"/>
      <c r="E213" s="79"/>
      <c r="F213" s="139">
        <f t="shared" si="22"/>
        <v>0</v>
      </c>
      <c r="G213" s="79"/>
      <c r="H213" s="49"/>
      <c r="L213" s="49"/>
      <c r="M213" s="49"/>
      <c r="N213" s="81"/>
    </row>
    <row r="214" spans="1:14" outlineLevel="1" x14ac:dyDescent="0.25">
      <c r="A214" s="51" t="s">
        <v>333</v>
      </c>
      <c r="B214" s="80" t="s">
        <v>140</v>
      </c>
      <c r="C214" s="132"/>
      <c r="E214" s="79"/>
      <c r="F214" s="139">
        <f t="shared" si="22"/>
        <v>0</v>
      </c>
      <c r="G214" s="79"/>
      <c r="H214" s="49"/>
      <c r="L214" s="49"/>
      <c r="M214" s="49"/>
      <c r="N214" s="81"/>
    </row>
    <row r="215" spans="1:14" outlineLevel="1" x14ac:dyDescent="0.25">
      <c r="A215" s="51" t="s">
        <v>334</v>
      </c>
      <c r="B215" s="80" t="s">
        <v>140</v>
      </c>
      <c r="C215" s="132"/>
      <c r="E215" s="79"/>
      <c r="F215" s="139">
        <f t="shared" si="22"/>
        <v>0</v>
      </c>
      <c r="G215" s="79"/>
      <c r="H215" s="49"/>
      <c r="L215" s="49"/>
      <c r="M215" s="49"/>
      <c r="N215" s="81"/>
    </row>
    <row r="216" spans="1:14" ht="15" customHeight="1" x14ac:dyDescent="0.25">
      <c r="A216" s="70"/>
      <c r="B216" s="71" t="s">
        <v>335</v>
      </c>
      <c r="C216" s="70" t="s">
        <v>107</v>
      </c>
      <c r="D216" s="70"/>
      <c r="E216" s="72"/>
      <c r="F216" s="73" t="s">
        <v>126</v>
      </c>
      <c r="G216" s="73" t="s">
        <v>257</v>
      </c>
      <c r="H216" s="49"/>
      <c r="L216" s="49"/>
      <c r="M216" s="49"/>
      <c r="N216" s="81"/>
    </row>
    <row r="217" spans="1:14" x14ac:dyDescent="0.25">
      <c r="A217" s="51" t="s">
        <v>336</v>
      </c>
      <c r="B217" s="47" t="s">
        <v>337</v>
      </c>
      <c r="C217" s="132">
        <v>0</v>
      </c>
      <c r="E217" s="88"/>
      <c r="F217" s="139">
        <f>IF($C$38=0,"",IF(C217="[for completion]","",IF(C217="","",C217/$C$38)))</f>
        <v>0</v>
      </c>
      <c r="G217" s="139">
        <f>IF($C$39=0,"",IF(C217="[for completion]","",IF(C217="","",C217/$C$39)))</f>
        <v>0</v>
      </c>
      <c r="H217" s="49"/>
      <c r="L217" s="49"/>
      <c r="M217" s="49"/>
      <c r="N217" s="81"/>
    </row>
    <row r="218" spans="1:14" x14ac:dyDescent="0.25">
      <c r="A218" s="51" t="s">
        <v>338</v>
      </c>
      <c r="B218" s="47" t="s">
        <v>339</v>
      </c>
      <c r="C218" s="132">
        <f>C209</f>
        <v>2686.6599700584175</v>
      </c>
      <c r="E218" s="88"/>
      <c r="F218" s="139">
        <f>IF($C$38=0,"",IF(C218="[for completion]","",IF(C218="","",C218/$C$38)))</f>
        <v>0.4569571897988719</v>
      </c>
      <c r="G218" s="139">
        <f>IF($C$39=0,"",IF(C218="[for completion]","",IF(C218="","",C218/$C$39)))</f>
        <v>0.84147544395188267</v>
      </c>
      <c r="H218" s="49"/>
      <c r="L218" s="49"/>
      <c r="M218" s="49"/>
      <c r="N218" s="81"/>
    </row>
    <row r="219" spans="1:14" x14ac:dyDescent="0.25">
      <c r="A219" s="51" t="s">
        <v>340</v>
      </c>
      <c r="B219" s="47" t="s">
        <v>136</v>
      </c>
      <c r="C219" s="132">
        <v>0</v>
      </c>
      <c r="E219" s="88"/>
      <c r="F219" s="139">
        <f>IF($C$38=0,"",IF(C219="[for completion]","",IF(C219="","",C219/$C$38)))</f>
        <v>0</v>
      </c>
      <c r="G219" s="139">
        <f>IF($C$39=0,"",IF(C219="[for completion]","",IF(C219="","",C219/$C$39)))</f>
        <v>0</v>
      </c>
      <c r="H219" s="49"/>
      <c r="L219" s="49"/>
      <c r="M219" s="49"/>
      <c r="N219" s="81"/>
    </row>
    <row r="220" spans="1:14" x14ac:dyDescent="0.25">
      <c r="A220" s="51" t="s">
        <v>341</v>
      </c>
      <c r="B220" s="84" t="s">
        <v>138</v>
      </c>
      <c r="C220" s="132">
        <f>SUM(C217:C219)</f>
        <v>2686.6599700584175</v>
      </c>
      <c r="E220" s="88"/>
      <c r="F220" s="129">
        <f>SUM(F217:F219)</f>
        <v>0.4569571897988719</v>
      </c>
      <c r="G220" s="129">
        <f>SUM(G217:G219)</f>
        <v>0.84147544395188267</v>
      </c>
      <c r="H220" s="49"/>
      <c r="L220" s="49"/>
      <c r="M220" s="49"/>
      <c r="N220" s="81"/>
    </row>
    <row r="221" spans="1:14" outlineLevel="1" x14ac:dyDescent="0.25">
      <c r="A221" s="51" t="s">
        <v>342</v>
      </c>
      <c r="B221" s="80" t="s">
        <v>140</v>
      </c>
      <c r="C221" s="132"/>
      <c r="E221" s="88"/>
      <c r="F221" s="139" t="str">
        <f t="shared" ref="F221:F227" si="23">IF($C$38=0,"",IF(C221="[for completion]","",IF(C221="","",C221/$C$38)))</f>
        <v/>
      </c>
      <c r="G221" s="139" t="str">
        <f t="shared" ref="G221:G227" si="24">IF($C$39=0,"",IF(C221="[for completion]","",IF(C221="","",C221/$C$39)))</f>
        <v/>
      </c>
      <c r="H221" s="49"/>
      <c r="L221" s="49"/>
      <c r="M221" s="49"/>
      <c r="N221" s="81"/>
    </row>
    <row r="222" spans="1:14" outlineLevel="1" x14ac:dyDescent="0.25">
      <c r="A222" s="51" t="s">
        <v>343</v>
      </c>
      <c r="B222" s="80" t="s">
        <v>140</v>
      </c>
      <c r="C222" s="132"/>
      <c r="E222" s="88"/>
      <c r="F222" s="139" t="str">
        <f t="shared" si="23"/>
        <v/>
      </c>
      <c r="G222" s="139" t="str">
        <f t="shared" si="24"/>
        <v/>
      </c>
      <c r="H222" s="49"/>
      <c r="L222" s="49"/>
      <c r="M222" s="49"/>
      <c r="N222" s="81"/>
    </row>
    <row r="223" spans="1:14" outlineLevel="1" x14ac:dyDescent="0.25">
      <c r="A223" s="51" t="s">
        <v>344</v>
      </c>
      <c r="B223" s="80" t="s">
        <v>140</v>
      </c>
      <c r="C223" s="132"/>
      <c r="E223" s="88"/>
      <c r="F223" s="139" t="str">
        <f t="shared" si="23"/>
        <v/>
      </c>
      <c r="G223" s="139" t="str">
        <f t="shared" si="24"/>
        <v/>
      </c>
      <c r="H223" s="49"/>
      <c r="L223" s="49"/>
      <c r="M223" s="49"/>
      <c r="N223" s="81"/>
    </row>
    <row r="224" spans="1:14" outlineLevel="1" x14ac:dyDescent="0.25">
      <c r="A224" s="51" t="s">
        <v>345</v>
      </c>
      <c r="B224" s="80" t="s">
        <v>140</v>
      </c>
      <c r="C224" s="132"/>
      <c r="E224" s="88"/>
      <c r="F224" s="139" t="str">
        <f t="shared" si="23"/>
        <v/>
      </c>
      <c r="G224" s="139" t="str">
        <f t="shared" si="24"/>
        <v/>
      </c>
      <c r="H224" s="49"/>
      <c r="L224" s="49"/>
      <c r="M224" s="49"/>
      <c r="N224" s="81"/>
    </row>
    <row r="225" spans="1:14" outlineLevel="1" x14ac:dyDescent="0.25">
      <c r="A225" s="51" t="s">
        <v>346</v>
      </c>
      <c r="B225" s="80" t="s">
        <v>140</v>
      </c>
      <c r="C225" s="132"/>
      <c r="E225" s="88"/>
      <c r="F225" s="139" t="str">
        <f t="shared" si="23"/>
        <v/>
      </c>
      <c r="G225" s="139" t="str">
        <f t="shared" si="24"/>
        <v/>
      </c>
      <c r="H225" s="49"/>
      <c r="L225" s="49"/>
      <c r="M225" s="49"/>
    </row>
    <row r="226" spans="1:14" outlineLevel="1" x14ac:dyDescent="0.25">
      <c r="A226" s="51" t="s">
        <v>347</v>
      </c>
      <c r="B226" s="80" t="s">
        <v>140</v>
      </c>
      <c r="C226" s="132"/>
      <c r="E226" s="68"/>
      <c r="F226" s="139" t="str">
        <f t="shared" si="23"/>
        <v/>
      </c>
      <c r="G226" s="139" t="str">
        <f t="shared" si="24"/>
        <v/>
      </c>
      <c r="H226" s="49"/>
      <c r="L226" s="49"/>
      <c r="M226" s="49"/>
    </row>
    <row r="227" spans="1:14" outlineLevel="1" x14ac:dyDescent="0.25">
      <c r="A227" s="51" t="s">
        <v>348</v>
      </c>
      <c r="B227" s="80" t="s">
        <v>140</v>
      </c>
      <c r="C227" s="132"/>
      <c r="E227" s="88"/>
      <c r="F227" s="139" t="str">
        <f t="shared" si="23"/>
        <v/>
      </c>
      <c r="G227" s="139" t="str">
        <f t="shared" si="24"/>
        <v/>
      </c>
      <c r="H227" s="49"/>
      <c r="L227" s="49"/>
      <c r="M227" s="49"/>
    </row>
    <row r="228" spans="1:14" ht="15" customHeight="1" x14ac:dyDescent="0.25">
      <c r="A228" s="70"/>
      <c r="B228" s="71" t="s">
        <v>349</v>
      </c>
      <c r="C228" s="70"/>
      <c r="D228" s="70"/>
      <c r="E228" s="72"/>
      <c r="F228" s="73"/>
      <c r="G228" s="73"/>
      <c r="H228" s="49"/>
      <c r="L228" s="49"/>
      <c r="M228" s="49"/>
    </row>
    <row r="229" spans="1:14" ht="30" x14ac:dyDescent="0.25">
      <c r="A229" s="51" t="s">
        <v>350</v>
      </c>
      <c r="B229" s="68" t="s">
        <v>351</v>
      </c>
      <c r="C229" s="51" t="str">
        <f>C30</f>
        <v>Nykredit Realkredit A/S :: Covered Bond Label</v>
      </c>
      <c r="H229" s="49"/>
      <c r="L229" s="49"/>
      <c r="M229" s="49"/>
    </row>
    <row r="230" spans="1:14" ht="15" customHeight="1" x14ac:dyDescent="0.25">
      <c r="A230" s="70"/>
      <c r="B230" s="71" t="s">
        <v>352</v>
      </c>
      <c r="C230" s="70"/>
      <c r="D230" s="70"/>
      <c r="E230" s="72"/>
      <c r="F230" s="73"/>
      <c r="G230" s="73"/>
      <c r="H230" s="49"/>
      <c r="L230" s="49"/>
      <c r="M230" s="49"/>
    </row>
    <row r="231" spans="1:14" x14ac:dyDescent="0.25">
      <c r="A231" s="51" t="s">
        <v>10</v>
      </c>
      <c r="B231" s="51" t="s">
        <v>1373</v>
      </c>
      <c r="C231" s="132">
        <v>0</v>
      </c>
      <c r="E231" s="68"/>
      <c r="H231" s="49"/>
      <c r="L231" s="49"/>
      <c r="M231" s="49"/>
    </row>
    <row r="232" spans="1:14" x14ac:dyDescent="0.25">
      <c r="A232" s="51" t="s">
        <v>353</v>
      </c>
      <c r="B232" s="1" t="s">
        <v>354</v>
      </c>
      <c r="C232" s="132">
        <v>0</v>
      </c>
      <c r="E232" s="68"/>
      <c r="H232" s="49"/>
      <c r="L232" s="49"/>
      <c r="M232" s="49"/>
    </row>
    <row r="233" spans="1:14" x14ac:dyDescent="0.25">
      <c r="A233" s="51" t="s">
        <v>355</v>
      </c>
      <c r="B233" s="1" t="s">
        <v>356</v>
      </c>
      <c r="C233" s="132">
        <v>0</v>
      </c>
      <c r="E233" s="68"/>
      <c r="H233" s="49"/>
      <c r="L233" s="49"/>
      <c r="M233" s="49"/>
    </row>
    <row r="234" spans="1:14" outlineLevel="1" x14ac:dyDescent="0.25">
      <c r="A234" s="51" t="s">
        <v>357</v>
      </c>
      <c r="B234" s="66" t="s">
        <v>358</v>
      </c>
      <c r="C234" s="134"/>
      <c r="D234" s="68"/>
      <c r="E234" s="68"/>
      <c r="H234" s="49"/>
      <c r="L234" s="49"/>
      <c r="M234" s="49"/>
    </row>
    <row r="235" spans="1:14" outlineLevel="1" x14ac:dyDescent="0.25">
      <c r="A235" s="51" t="s">
        <v>359</v>
      </c>
      <c r="B235" s="66" t="s">
        <v>360</v>
      </c>
      <c r="C235" s="134"/>
      <c r="D235" s="68"/>
      <c r="E235" s="68"/>
      <c r="H235" s="49"/>
      <c r="L235" s="49"/>
      <c r="M235" s="49"/>
    </row>
    <row r="236" spans="1:14" outlineLevel="1" x14ac:dyDescent="0.25">
      <c r="A236" s="51" t="s">
        <v>361</v>
      </c>
      <c r="B236" s="66" t="s">
        <v>362</v>
      </c>
      <c r="C236" s="68"/>
      <c r="D236" s="68"/>
      <c r="E236" s="68"/>
      <c r="H236" s="49"/>
      <c r="L236" s="49"/>
      <c r="M236" s="49"/>
    </row>
    <row r="237" spans="1:14" outlineLevel="1" x14ac:dyDescent="0.25">
      <c r="A237" s="51" t="s">
        <v>363</v>
      </c>
      <c r="C237" s="68"/>
      <c r="D237" s="68"/>
      <c r="E237" s="68"/>
      <c r="H237" s="49"/>
      <c r="L237" s="49"/>
      <c r="M237" s="49"/>
    </row>
    <row r="238" spans="1:14" outlineLevel="1" x14ac:dyDescent="0.25">
      <c r="A238" s="51" t="s">
        <v>364</v>
      </c>
      <c r="C238" s="68"/>
      <c r="D238" s="68"/>
      <c r="E238" s="68"/>
      <c r="H238" s="49"/>
      <c r="L238" s="49"/>
      <c r="M238" s="49"/>
    </row>
    <row r="239" spans="1:14" outlineLevel="1" x14ac:dyDescent="0.25">
      <c r="A239" s="70"/>
      <c r="B239" s="71" t="s">
        <v>2737</v>
      </c>
      <c r="C239" s="70"/>
      <c r="D239" s="70"/>
      <c r="E239" s="70"/>
      <c r="F239" s="70"/>
      <c r="G239" s="70"/>
      <c r="H239" s="49"/>
      <c r="K239"/>
      <c r="L239"/>
      <c r="M239"/>
      <c r="N239"/>
    </row>
    <row r="240" spans="1:14" ht="30" outlineLevel="1" x14ac:dyDescent="0.25">
      <c r="A240" s="51" t="s">
        <v>1564</v>
      </c>
      <c r="B240" s="51" t="s">
        <v>2736</v>
      </c>
      <c r="C240" s="51" t="s">
        <v>3098</v>
      </c>
      <c r="G240"/>
      <c r="H240" s="49"/>
      <c r="K240"/>
      <c r="L240"/>
      <c r="M240"/>
      <c r="N240"/>
    </row>
    <row r="241" spans="1:14" outlineLevel="1" x14ac:dyDescent="0.25">
      <c r="A241" s="51" t="s">
        <v>1565</v>
      </c>
      <c r="B241" s="51" t="s">
        <v>3005</v>
      </c>
      <c r="C241" s="51" t="s">
        <v>1199</v>
      </c>
      <c r="G241"/>
      <c r="H241" s="49"/>
      <c r="K241"/>
      <c r="L241"/>
      <c r="M241"/>
      <c r="N241"/>
    </row>
    <row r="242" spans="1:14" outlineLevel="1" x14ac:dyDescent="0.25">
      <c r="A242" s="51" t="s">
        <v>2188</v>
      </c>
      <c r="B242" s="51" t="s">
        <v>2728</v>
      </c>
      <c r="C242" s="51" t="s">
        <v>1199</v>
      </c>
      <c r="G242"/>
      <c r="H242" s="49"/>
      <c r="K242"/>
      <c r="L242"/>
      <c r="M242"/>
      <c r="N242"/>
    </row>
    <row r="243" spans="1:14" ht="45" outlineLevel="1" x14ac:dyDescent="0.25">
      <c r="A243" s="51" t="s">
        <v>2189</v>
      </c>
      <c r="B243" s="51" t="s">
        <v>2735</v>
      </c>
      <c r="C243" s="51" t="s">
        <v>3099</v>
      </c>
      <c r="G243"/>
      <c r="H243" s="49"/>
      <c r="K243"/>
      <c r="L243"/>
      <c r="M243"/>
      <c r="N243"/>
    </row>
    <row r="244" spans="1:14" outlineLevel="1" x14ac:dyDescent="0.25">
      <c r="A244" s="51" t="s">
        <v>2732</v>
      </c>
      <c r="B244" s="51" t="s">
        <v>2729</v>
      </c>
      <c r="C244" s="225" t="s">
        <v>2730</v>
      </c>
      <c r="D244" s="225" t="s">
        <v>3014</v>
      </c>
      <c r="E244" s="164"/>
      <c r="G244"/>
      <c r="H244" s="49"/>
      <c r="K244"/>
      <c r="L244"/>
      <c r="M244"/>
      <c r="N244"/>
    </row>
    <row r="245" spans="1:14" outlineLevel="1" x14ac:dyDescent="0.25">
      <c r="A245" s="51" t="s">
        <v>2733</v>
      </c>
      <c r="B245" s="51" t="s">
        <v>2731</v>
      </c>
      <c r="C245" s="164" t="s">
        <v>3098</v>
      </c>
      <c r="G245"/>
      <c r="H245" s="49"/>
      <c r="K245"/>
      <c r="L245"/>
      <c r="M245"/>
      <c r="N245"/>
    </row>
    <row r="246" spans="1:14" outlineLevel="1" x14ac:dyDescent="0.25">
      <c r="A246" s="51" t="s">
        <v>2734</v>
      </c>
      <c r="B246" s="51" t="s">
        <v>3006</v>
      </c>
      <c r="C246" s="51" t="s">
        <v>1199</v>
      </c>
      <c r="G246"/>
      <c r="H246" s="49"/>
      <c r="K246"/>
      <c r="L246"/>
      <c r="M246"/>
      <c r="N246"/>
    </row>
    <row r="247" spans="1:14" outlineLevel="1" x14ac:dyDescent="0.25">
      <c r="A247" s="51" t="s">
        <v>1567</v>
      </c>
      <c r="D247"/>
      <c r="E247"/>
      <c r="F247"/>
      <c r="G247"/>
      <c r="H247" s="49"/>
      <c r="K247"/>
      <c r="L247"/>
      <c r="M247"/>
      <c r="N247"/>
    </row>
    <row r="248" spans="1:14" outlineLevel="1" x14ac:dyDescent="0.25">
      <c r="A248" s="51" t="s">
        <v>1568</v>
      </c>
      <c r="D248"/>
      <c r="E248"/>
      <c r="F248"/>
      <c r="G248"/>
      <c r="H248" s="49"/>
      <c r="K248"/>
      <c r="L248"/>
      <c r="M248"/>
      <c r="N248"/>
    </row>
    <row r="249" spans="1:14" outlineLevel="1" x14ac:dyDescent="0.25">
      <c r="A249" s="51" t="s">
        <v>1566</v>
      </c>
      <c r="D249"/>
      <c r="E249"/>
      <c r="F249"/>
      <c r="G249"/>
      <c r="H249" s="49"/>
      <c r="K249"/>
      <c r="L249"/>
      <c r="M249"/>
      <c r="N249"/>
    </row>
    <row r="250" spans="1:14" outlineLevel="1" x14ac:dyDescent="0.25">
      <c r="A250" s="51" t="s">
        <v>1569</v>
      </c>
      <c r="D250"/>
      <c r="E250"/>
      <c r="F250"/>
      <c r="G250"/>
      <c r="H250" s="49"/>
      <c r="K250"/>
      <c r="L250"/>
      <c r="M250"/>
      <c r="N250"/>
    </row>
    <row r="251" spans="1:14" outlineLevel="1" x14ac:dyDescent="0.25">
      <c r="A251" s="51" t="s">
        <v>1570</v>
      </c>
      <c r="D251"/>
      <c r="E251"/>
      <c r="F251"/>
      <c r="G251"/>
      <c r="H251" s="49"/>
      <c r="K251"/>
      <c r="L251"/>
      <c r="M251"/>
      <c r="N251"/>
    </row>
    <row r="252" spans="1:14" outlineLevel="1" x14ac:dyDescent="0.25">
      <c r="A252" s="51" t="s">
        <v>1571</v>
      </c>
      <c r="D252"/>
      <c r="E252"/>
      <c r="F252"/>
      <c r="G252"/>
      <c r="H252" s="49"/>
      <c r="K252"/>
      <c r="L252"/>
      <c r="M252"/>
      <c r="N252"/>
    </row>
    <row r="253" spans="1:14" outlineLevel="1" x14ac:dyDescent="0.25">
      <c r="A253" s="51" t="s">
        <v>1572</v>
      </c>
      <c r="D253"/>
      <c r="E253"/>
      <c r="F253"/>
      <c r="G253"/>
      <c r="H253" s="49"/>
      <c r="K253"/>
      <c r="L253"/>
      <c r="M253"/>
      <c r="N253"/>
    </row>
    <row r="254" spans="1:14" outlineLevel="1" x14ac:dyDescent="0.25">
      <c r="A254" s="51" t="s">
        <v>1573</v>
      </c>
      <c r="D254"/>
      <c r="E254"/>
      <c r="F254"/>
      <c r="G254"/>
      <c r="H254" s="49"/>
      <c r="K254"/>
      <c r="L254"/>
      <c r="M254"/>
      <c r="N254"/>
    </row>
    <row r="255" spans="1:14" outlineLevel="1" x14ac:dyDescent="0.25">
      <c r="A255" s="51" t="s">
        <v>1574</v>
      </c>
      <c r="D255"/>
      <c r="E255"/>
      <c r="F255"/>
      <c r="G255"/>
      <c r="H255" s="49"/>
      <c r="K255"/>
      <c r="L255"/>
      <c r="M255"/>
      <c r="N255"/>
    </row>
    <row r="256" spans="1:14" outlineLevel="1" x14ac:dyDescent="0.25">
      <c r="A256" s="51" t="s">
        <v>1575</v>
      </c>
      <c r="D256"/>
      <c r="E256"/>
      <c r="F256"/>
      <c r="G256"/>
      <c r="H256" s="49"/>
      <c r="K256"/>
      <c r="L256"/>
      <c r="M256"/>
      <c r="N256"/>
    </row>
    <row r="257" spans="1:14" outlineLevel="1" x14ac:dyDescent="0.25">
      <c r="A257" s="51" t="s">
        <v>1576</v>
      </c>
      <c r="D257"/>
      <c r="E257"/>
      <c r="F257"/>
      <c r="G257"/>
      <c r="H257" s="49"/>
      <c r="K257"/>
      <c r="L257"/>
      <c r="M257"/>
      <c r="N257"/>
    </row>
    <row r="258" spans="1:14" outlineLevel="1" x14ac:dyDescent="0.25">
      <c r="A258" s="51" t="s">
        <v>1577</v>
      </c>
      <c r="D258"/>
      <c r="E258"/>
      <c r="F258"/>
      <c r="G258"/>
      <c r="H258" s="49"/>
      <c r="K258"/>
      <c r="L258"/>
      <c r="M258"/>
      <c r="N258"/>
    </row>
    <row r="259" spans="1:14" outlineLevel="1" x14ac:dyDescent="0.25">
      <c r="A259" s="51" t="s">
        <v>1578</v>
      </c>
      <c r="D259"/>
      <c r="E259"/>
      <c r="F259"/>
      <c r="G259"/>
      <c r="H259" s="49"/>
      <c r="K259"/>
      <c r="L259"/>
      <c r="M259"/>
      <c r="N259"/>
    </row>
    <row r="260" spans="1:14" outlineLevel="1" x14ac:dyDescent="0.25">
      <c r="A260" s="51" t="s">
        <v>1579</v>
      </c>
      <c r="D260"/>
      <c r="E260"/>
      <c r="F260"/>
      <c r="G260"/>
      <c r="H260" s="49"/>
      <c r="K260"/>
      <c r="L260"/>
      <c r="M260"/>
      <c r="N260"/>
    </row>
    <row r="261" spans="1:14" outlineLevel="1" x14ac:dyDescent="0.25">
      <c r="A261" s="51" t="s">
        <v>1580</v>
      </c>
      <c r="D261"/>
      <c r="E261"/>
      <c r="F261"/>
      <c r="G261"/>
      <c r="H261" s="49"/>
      <c r="K261"/>
      <c r="L261"/>
      <c r="M261"/>
      <c r="N261"/>
    </row>
    <row r="262" spans="1:14" outlineLevel="1" x14ac:dyDescent="0.25">
      <c r="A262" s="51" t="s">
        <v>1581</v>
      </c>
      <c r="D262"/>
      <c r="E262"/>
      <c r="F262"/>
      <c r="G262"/>
      <c r="H262" s="49"/>
      <c r="K262"/>
      <c r="L262"/>
      <c r="M262"/>
      <c r="N262"/>
    </row>
    <row r="263" spans="1:14" outlineLevel="1" x14ac:dyDescent="0.25">
      <c r="A263" s="51" t="s">
        <v>1582</v>
      </c>
      <c r="D263"/>
      <c r="E263"/>
      <c r="F263"/>
      <c r="G263"/>
      <c r="H263" s="49"/>
      <c r="K263"/>
      <c r="L263"/>
      <c r="M263"/>
      <c r="N263"/>
    </row>
    <row r="264" spans="1:14" outlineLevel="1" x14ac:dyDescent="0.25">
      <c r="A264" s="51" t="s">
        <v>1583</v>
      </c>
      <c r="D264"/>
      <c r="E264"/>
      <c r="F264"/>
      <c r="G264"/>
      <c r="H264" s="49"/>
      <c r="K264"/>
      <c r="L264"/>
      <c r="M264"/>
      <c r="N264"/>
    </row>
    <row r="265" spans="1:14" outlineLevel="1" x14ac:dyDescent="0.25">
      <c r="A265" s="51" t="s">
        <v>1584</v>
      </c>
      <c r="D265"/>
      <c r="E265"/>
      <c r="F265"/>
      <c r="G265"/>
      <c r="H265" s="49"/>
      <c r="K265"/>
      <c r="L265"/>
      <c r="M265"/>
      <c r="N265"/>
    </row>
    <row r="266" spans="1:14" outlineLevel="1" x14ac:dyDescent="0.25">
      <c r="A266" s="51" t="s">
        <v>1585</v>
      </c>
      <c r="D266"/>
      <c r="E266"/>
      <c r="F266"/>
      <c r="G266"/>
      <c r="H266" s="49"/>
      <c r="K266"/>
      <c r="L266"/>
      <c r="M266"/>
      <c r="N266"/>
    </row>
    <row r="267" spans="1:14" outlineLevel="1" x14ac:dyDescent="0.25">
      <c r="A267" s="51" t="s">
        <v>1586</v>
      </c>
      <c r="D267"/>
      <c r="E267"/>
      <c r="F267"/>
      <c r="G267"/>
      <c r="H267" s="49"/>
      <c r="K267"/>
      <c r="L267"/>
      <c r="M267"/>
      <c r="N267"/>
    </row>
    <row r="268" spans="1:14" outlineLevel="1" x14ac:dyDescent="0.25">
      <c r="A268" s="51" t="s">
        <v>1587</v>
      </c>
      <c r="D268"/>
      <c r="E268"/>
      <c r="F268"/>
      <c r="G268"/>
      <c r="H268" s="49"/>
      <c r="K268"/>
      <c r="L268"/>
      <c r="M268"/>
      <c r="N268"/>
    </row>
    <row r="269" spans="1:14" outlineLevel="1" x14ac:dyDescent="0.25">
      <c r="A269" s="51" t="s">
        <v>1588</v>
      </c>
      <c r="D269"/>
      <c r="E269"/>
      <c r="F269"/>
      <c r="G269"/>
      <c r="H269" s="49"/>
      <c r="K269"/>
      <c r="L269"/>
      <c r="M269"/>
      <c r="N269"/>
    </row>
    <row r="270" spans="1:14" outlineLevel="1" x14ac:dyDescent="0.25">
      <c r="A270" s="51" t="s">
        <v>1589</v>
      </c>
      <c r="D270"/>
      <c r="E270"/>
      <c r="F270"/>
      <c r="G270"/>
      <c r="H270" s="49"/>
      <c r="K270"/>
      <c r="L270"/>
      <c r="M270"/>
      <c r="N270"/>
    </row>
    <row r="271" spans="1:14" outlineLevel="1" x14ac:dyDescent="0.25">
      <c r="A271" s="51" t="s">
        <v>1590</v>
      </c>
      <c r="D271"/>
      <c r="E271"/>
      <c r="F271"/>
      <c r="G271"/>
      <c r="H271" s="49"/>
      <c r="K271"/>
      <c r="L271"/>
      <c r="M271"/>
      <c r="N271"/>
    </row>
    <row r="272" spans="1:14" outlineLevel="1" x14ac:dyDescent="0.25">
      <c r="A272" s="51" t="s">
        <v>1591</v>
      </c>
      <c r="D272"/>
      <c r="E272"/>
      <c r="F272"/>
      <c r="G272"/>
      <c r="H272" s="49"/>
      <c r="K272"/>
      <c r="L272"/>
      <c r="M272"/>
      <c r="N272"/>
    </row>
    <row r="273" spans="1:14" outlineLevel="1" x14ac:dyDescent="0.25">
      <c r="A273" s="51" t="s">
        <v>1592</v>
      </c>
      <c r="D273"/>
      <c r="E273"/>
      <c r="F273"/>
      <c r="G273"/>
      <c r="H273" s="49"/>
      <c r="K273"/>
      <c r="L273"/>
      <c r="M273"/>
      <c r="N273"/>
    </row>
    <row r="274" spans="1:14" outlineLevel="1" x14ac:dyDescent="0.25">
      <c r="A274" s="51" t="s">
        <v>1593</v>
      </c>
      <c r="D274"/>
      <c r="E274"/>
      <c r="F274"/>
      <c r="G274"/>
      <c r="H274" s="49"/>
      <c r="K274"/>
      <c r="L274"/>
      <c r="M274"/>
      <c r="N274"/>
    </row>
    <row r="275" spans="1:14" outlineLevel="1" x14ac:dyDescent="0.25">
      <c r="A275" s="51" t="s">
        <v>1594</v>
      </c>
      <c r="D275"/>
      <c r="E275"/>
      <c r="F275"/>
      <c r="G275"/>
      <c r="H275" s="49"/>
      <c r="K275"/>
      <c r="L275"/>
      <c r="M275"/>
      <c r="N275"/>
    </row>
    <row r="276" spans="1:14" outlineLevel="1" x14ac:dyDescent="0.25">
      <c r="A276" s="51" t="s">
        <v>1595</v>
      </c>
      <c r="D276"/>
      <c r="E276"/>
      <c r="F276"/>
      <c r="G276"/>
      <c r="H276" s="49"/>
      <c r="K276"/>
      <c r="L276"/>
      <c r="M276"/>
      <c r="N276"/>
    </row>
    <row r="277" spans="1:14" outlineLevel="1" x14ac:dyDescent="0.25">
      <c r="A277" s="51" t="s">
        <v>1596</v>
      </c>
      <c r="D277"/>
      <c r="E277"/>
      <c r="F277"/>
      <c r="G277"/>
      <c r="H277" s="49"/>
      <c r="K277"/>
      <c r="L277"/>
      <c r="M277"/>
      <c r="N277"/>
    </row>
    <row r="278" spans="1:14" outlineLevel="1" x14ac:dyDescent="0.25">
      <c r="A278" s="51" t="s">
        <v>1597</v>
      </c>
      <c r="D278"/>
      <c r="E278"/>
      <c r="F278"/>
      <c r="G278"/>
      <c r="H278" s="49"/>
      <c r="K278"/>
      <c r="L278"/>
      <c r="M278"/>
      <c r="N278"/>
    </row>
    <row r="279" spans="1:14" outlineLevel="1" x14ac:dyDescent="0.25">
      <c r="A279" s="51" t="s">
        <v>1598</v>
      </c>
      <c r="D279"/>
      <c r="E279"/>
      <c r="F279"/>
      <c r="G279"/>
      <c r="H279" s="49"/>
      <c r="K279"/>
      <c r="L279"/>
      <c r="M279"/>
      <c r="N279"/>
    </row>
    <row r="280" spans="1:14" outlineLevel="1" x14ac:dyDescent="0.25">
      <c r="A280" s="51" t="s">
        <v>1599</v>
      </c>
      <c r="D280"/>
      <c r="E280"/>
      <c r="F280"/>
      <c r="G280"/>
      <c r="H280" s="49"/>
      <c r="K280"/>
      <c r="L280"/>
      <c r="M280"/>
      <c r="N280"/>
    </row>
    <row r="281" spans="1:14" outlineLevel="1" x14ac:dyDescent="0.25">
      <c r="A281" s="51" t="s">
        <v>1600</v>
      </c>
      <c r="D281"/>
      <c r="E281"/>
      <c r="F281"/>
      <c r="G281"/>
      <c r="H281" s="49"/>
      <c r="K281"/>
      <c r="L281"/>
      <c r="M281"/>
      <c r="N281"/>
    </row>
    <row r="282" spans="1:14" outlineLevel="1" x14ac:dyDescent="0.25">
      <c r="A282" s="51" t="s">
        <v>1601</v>
      </c>
      <c r="D282"/>
      <c r="E282"/>
      <c r="F282"/>
      <c r="G282"/>
      <c r="H282" s="49"/>
      <c r="K282"/>
      <c r="L282"/>
      <c r="M282"/>
      <c r="N282"/>
    </row>
    <row r="283" spans="1:14" outlineLevel="1" x14ac:dyDescent="0.25">
      <c r="A283" s="51" t="s">
        <v>1602</v>
      </c>
      <c r="D283"/>
      <c r="E283"/>
      <c r="F283"/>
      <c r="G283"/>
      <c r="H283" s="49"/>
      <c r="K283"/>
      <c r="L283"/>
      <c r="M283"/>
      <c r="N283"/>
    </row>
    <row r="284" spans="1:14" outlineLevel="1" x14ac:dyDescent="0.25">
      <c r="A284" s="51" t="s">
        <v>1603</v>
      </c>
      <c r="D284"/>
      <c r="E284"/>
      <c r="F284"/>
      <c r="G284"/>
      <c r="H284" s="49"/>
      <c r="K284"/>
      <c r="L284"/>
      <c r="M284"/>
      <c r="N284"/>
    </row>
    <row r="285" spans="1:14" ht="18.75" x14ac:dyDescent="0.25">
      <c r="A285" s="62"/>
      <c r="B285" s="62" t="s">
        <v>2603</v>
      </c>
      <c r="C285" s="62"/>
      <c r="D285" s="62"/>
      <c r="E285" s="62"/>
      <c r="F285" s="63"/>
      <c r="G285" s="64"/>
      <c r="H285" s="49"/>
      <c r="I285" s="55"/>
      <c r="J285" s="55"/>
      <c r="K285" s="55"/>
      <c r="L285" s="55"/>
      <c r="M285" s="57"/>
    </row>
    <row r="286" spans="1:14" ht="18.75" x14ac:dyDescent="0.25">
      <c r="A286" s="200" t="s">
        <v>2604</v>
      </c>
      <c r="B286" s="201"/>
      <c r="C286" s="201"/>
      <c r="D286" s="201"/>
      <c r="E286" s="201"/>
      <c r="F286" s="202"/>
      <c r="G286" s="201"/>
      <c r="H286" s="49"/>
      <c r="I286" s="55"/>
      <c r="J286" s="55"/>
      <c r="K286" s="55"/>
      <c r="L286" s="55"/>
      <c r="M286" s="57"/>
    </row>
    <row r="287" spans="1:14" ht="18.75" x14ac:dyDescent="0.25">
      <c r="A287" s="200" t="s">
        <v>2267</v>
      </c>
      <c r="B287" s="201"/>
      <c r="C287" s="201"/>
      <c r="D287" s="201"/>
      <c r="E287" s="201"/>
      <c r="F287" s="202"/>
      <c r="G287" s="201"/>
      <c r="H287" s="49"/>
      <c r="I287" s="55"/>
      <c r="J287" s="55"/>
      <c r="K287" s="55"/>
      <c r="L287" s="55"/>
      <c r="M287" s="57"/>
    </row>
    <row r="288" spans="1:14" x14ac:dyDescent="0.25">
      <c r="A288" s="51" t="s">
        <v>365</v>
      </c>
      <c r="B288" s="66" t="s">
        <v>2605</v>
      </c>
      <c r="C288" s="91">
        <f>ROW(B38)</f>
        <v>38</v>
      </c>
      <c r="D288" s="87"/>
      <c r="E288" s="87"/>
      <c r="F288" s="87"/>
      <c r="G288" s="87"/>
      <c r="H288" s="49"/>
      <c r="I288" s="66"/>
      <c r="J288" s="91"/>
      <c r="L288" s="87"/>
      <c r="M288" s="87"/>
      <c r="N288" s="87"/>
    </row>
    <row r="289" spans="1:14" x14ac:dyDescent="0.25">
      <c r="A289" s="51" t="s">
        <v>366</v>
      </c>
      <c r="B289" s="66" t="s">
        <v>2606</v>
      </c>
      <c r="C289" s="91">
        <f>ROW(B39)</f>
        <v>39</v>
      </c>
      <c r="E289" s="87"/>
      <c r="F289" s="87"/>
      <c r="H289" s="49"/>
      <c r="I289" s="66"/>
      <c r="J289" s="91"/>
      <c r="L289" s="87"/>
      <c r="M289" s="87"/>
    </row>
    <row r="290" spans="1:14" ht="30" x14ac:dyDescent="0.25">
      <c r="A290" s="51" t="s">
        <v>367</v>
      </c>
      <c r="B290" s="66" t="s">
        <v>2607</v>
      </c>
      <c r="C290" s="164" t="s">
        <v>2608</v>
      </c>
      <c r="G290" s="92"/>
      <c r="H290" s="49"/>
      <c r="I290" s="66"/>
      <c r="J290" s="91"/>
      <c r="K290" s="91"/>
      <c r="L290" s="92"/>
      <c r="M290" s="87"/>
      <c r="N290" s="92"/>
    </row>
    <row r="291" spans="1:14" x14ac:dyDescent="0.25">
      <c r="A291" s="51" t="s">
        <v>368</v>
      </c>
      <c r="B291" s="66" t="s">
        <v>2609</v>
      </c>
      <c r="C291" s="91" t="str">
        <f ca="1">IF(ISREF(INDIRECT("'B1. HTT Mortgage Assets'!A1")),ROW('B1. HTT Mortgage Assets'!B43)&amp;" for Mortgage Assets","")</f>
        <v>43 for Mortgage Assets</v>
      </c>
      <c r="D291" s="91" t="str">
        <f ca="1">IF(ISREF(INDIRECT("'B2. HTT Public Sector Assets'!A1")),ROW('B2. HTT Public Sector Assets'!B48)&amp; " for Public Sector Assets","")</f>
        <v>48 for Public Sector Assets</v>
      </c>
      <c r="E291" s="92"/>
      <c r="F291" s="87"/>
      <c r="H291" s="49"/>
      <c r="I291" s="66"/>
      <c r="J291" s="91"/>
    </row>
    <row r="292" spans="1:14" x14ac:dyDescent="0.25">
      <c r="A292" s="51" t="s">
        <v>369</v>
      </c>
      <c r="B292" s="66" t="s">
        <v>2610</v>
      </c>
      <c r="C292" s="91">
        <f>ROW(B52)</f>
        <v>52</v>
      </c>
      <c r="G292" s="92"/>
      <c r="H292" s="49"/>
      <c r="I292" s="66"/>
      <c r="J292"/>
      <c r="K292" s="91"/>
      <c r="L292" s="92"/>
      <c r="N292" s="92"/>
    </row>
    <row r="293" spans="1:14" x14ac:dyDescent="0.25">
      <c r="A293" s="51" t="s">
        <v>370</v>
      </c>
      <c r="B293" s="66" t="s">
        <v>2611</v>
      </c>
      <c r="C293" s="203" t="str">
        <f ca="1">IF(ISREF(INDIRECT("'B1. HTT Mortgage Assets'!A1")),ROW('B1. HTT Mortgage Assets'!B186)&amp;" for Residential Mortgage Assets","")</f>
        <v>186 for Residential Mortgage Assets</v>
      </c>
      <c r="D293" s="91" t="str">
        <f ca="1">IF(ISREF(INDIRECT("'B1. HTT Mortgage Assets'!A1")),ROW('B1. HTT Mortgage Assets'!B424 )&amp; " for Commercial Mortgage Assets","")</f>
        <v>424 for Commercial Mortgage Assets</v>
      </c>
      <c r="E293" s="92"/>
      <c r="F293" s="91" t="str">
        <f ca="1">IF(ISREF(INDIRECT("'B2. HTT Public Sector Assets'!A1")),ROW('B2. HTT Public Sector Assets'!B18)&amp; " for Public Sector Assets","")</f>
        <v>18 for Public Sector Assets</v>
      </c>
      <c r="G293" s="91" t="str">
        <f ca="1">IF(ISREF(INDIRECT("'B3. HTT Shipping Assets'!A1")),ROW('B3. HTT Shipping Assets'!B116)&amp; " for Shipping Assets","")</f>
        <v>116 for Shipping Assets</v>
      </c>
      <c r="H293" s="49"/>
      <c r="I293" s="66"/>
      <c r="M293" s="92"/>
    </row>
    <row r="294" spans="1:14" x14ac:dyDescent="0.25">
      <c r="A294" s="51" t="s">
        <v>371</v>
      </c>
      <c r="B294" s="66" t="s">
        <v>2612</v>
      </c>
      <c r="C294" s="203" t="s">
        <v>2722</v>
      </c>
      <c r="H294" s="49"/>
      <c r="I294" s="66"/>
      <c r="J294" s="91"/>
      <c r="M294" s="92"/>
    </row>
    <row r="295" spans="1:14" x14ac:dyDescent="0.25">
      <c r="A295" s="51" t="s">
        <v>372</v>
      </c>
      <c r="B295" s="66" t="s">
        <v>2613</v>
      </c>
      <c r="C295" s="91" t="str">
        <f ca="1">IF(ISREF(INDIRECT("'B1. HTT Mortgage Assets'!A1")),ROW('B1. HTT Mortgage Assets'!B149)&amp;" for Mortgage Assets","")</f>
        <v>149 for Mortgage Assets</v>
      </c>
      <c r="D295" s="91" t="str">
        <f ca="1">IF(ISREF(INDIRECT("'B2. HTT Public Sector Assets'!A1")),ROW('B2. HTT Public Sector Assets'!B129)&amp;" for Public Sector Assets","")</f>
        <v>129 for Public Sector Assets</v>
      </c>
      <c r="F295" s="91" t="str">
        <f ca="1">IF(ISREF(INDIRECT("'B3. HTT Shipping Assets'!A1")),ROW('B3. HTT Shipping Assets'!D80)&amp;" for Shipping Assets","")</f>
        <v>80 for Shipping Assets</v>
      </c>
      <c r="H295" s="49"/>
      <c r="I295" s="66"/>
      <c r="J295" s="91"/>
      <c r="L295" s="92"/>
      <c r="M295" s="92"/>
    </row>
    <row r="296" spans="1:14" x14ac:dyDescent="0.25">
      <c r="A296" s="51" t="s">
        <v>373</v>
      </c>
      <c r="B296" s="66" t="s">
        <v>2614</v>
      </c>
      <c r="C296" s="91">
        <f>ROW(B111)</f>
        <v>111</v>
      </c>
      <c r="F296" s="92"/>
      <c r="H296" s="49"/>
      <c r="I296" s="66"/>
      <c r="J296" s="91"/>
      <c r="L296" s="92"/>
      <c r="M296" s="92"/>
    </row>
    <row r="297" spans="1:14" x14ac:dyDescent="0.25">
      <c r="A297" s="51" t="s">
        <v>374</v>
      </c>
      <c r="B297" s="66" t="s">
        <v>2615</v>
      </c>
      <c r="C297" s="91">
        <f>ROW(B163)</f>
        <v>163</v>
      </c>
      <c r="E297" s="92"/>
      <c r="F297" s="92"/>
      <c r="H297" s="49"/>
      <c r="J297" s="91"/>
      <c r="L297" s="92"/>
    </row>
    <row r="298" spans="1:14" x14ac:dyDescent="0.25">
      <c r="A298" s="51" t="s">
        <v>375</v>
      </c>
      <c r="B298" s="66" t="s">
        <v>2616</v>
      </c>
      <c r="C298" s="91">
        <f>ROW(B137)</f>
        <v>137</v>
      </c>
      <c r="E298" s="92"/>
      <c r="F298" s="92"/>
      <c r="H298" s="49"/>
      <c r="I298" s="66"/>
      <c r="J298" s="91"/>
      <c r="L298" s="92"/>
    </row>
    <row r="299" spans="1:14" x14ac:dyDescent="0.25">
      <c r="A299" s="51" t="s">
        <v>376</v>
      </c>
      <c r="B299" s="66" t="s">
        <v>2617</v>
      </c>
      <c r="C299" s="164"/>
      <c r="E299" s="92"/>
      <c r="H299" s="49"/>
      <c r="I299" s="66"/>
      <c r="J299" s="51" t="s">
        <v>2625</v>
      </c>
      <c r="L299" s="92"/>
    </row>
    <row r="300" spans="1:14" x14ac:dyDescent="0.25">
      <c r="A300" s="51" t="s">
        <v>377</v>
      </c>
      <c r="B300" s="66" t="s">
        <v>2618</v>
      </c>
      <c r="C300" s="91" t="s">
        <v>2628</v>
      </c>
      <c r="D300" s="91" t="s">
        <v>2627</v>
      </c>
      <c r="E300" s="92"/>
      <c r="F300" s="219" t="s">
        <v>2958</v>
      </c>
      <c r="H300" s="49"/>
      <c r="I300" s="66"/>
      <c r="J300" s="51" t="s">
        <v>2626</v>
      </c>
      <c r="K300" s="91"/>
      <c r="L300" s="92"/>
    </row>
    <row r="301" spans="1:14" outlineLevel="1" x14ac:dyDescent="0.25">
      <c r="A301" s="51" t="s">
        <v>2715</v>
      </c>
      <c r="B301" s="66" t="s">
        <v>2619</v>
      </c>
      <c r="C301" s="91" t="s">
        <v>2629</v>
      </c>
      <c r="H301" s="49"/>
      <c r="I301" s="66"/>
      <c r="J301" s="51" t="s">
        <v>2648</v>
      </c>
      <c r="K301" s="91"/>
      <c r="L301" s="92"/>
    </row>
    <row r="302" spans="1:14" outlineLevel="1" x14ac:dyDescent="0.25">
      <c r="A302" s="51" t="s">
        <v>2716</v>
      </c>
      <c r="B302" s="66" t="s">
        <v>2623</v>
      </c>
      <c r="C302" s="91" t="str">
        <f>ROW('C. HTT Harmonised Glossary'!B18)&amp;" for Harmonised Glossary"</f>
        <v>18 for Harmonised Glossary</v>
      </c>
      <c r="H302" s="49"/>
      <c r="I302" s="66"/>
      <c r="J302" s="51" t="s">
        <v>1612</v>
      </c>
      <c r="K302" s="91"/>
      <c r="L302" s="92"/>
    </row>
    <row r="303" spans="1:14" outlineLevel="1" x14ac:dyDescent="0.25">
      <c r="A303" s="51" t="s">
        <v>2717</v>
      </c>
      <c r="B303" s="66" t="s">
        <v>2620</v>
      </c>
      <c r="C303" s="91">
        <f>ROW(B65)</f>
        <v>65</v>
      </c>
      <c r="H303" s="49"/>
      <c r="I303" s="66"/>
      <c r="J303" s="91"/>
      <c r="K303" s="91"/>
      <c r="L303" s="92"/>
    </row>
    <row r="304" spans="1:14" outlineLevel="1" x14ac:dyDescent="0.25">
      <c r="A304" s="51" t="s">
        <v>2718</v>
      </c>
      <c r="B304" s="66" t="s">
        <v>2621</v>
      </c>
      <c r="C304" s="91">
        <f>ROW(B88)</f>
        <v>88</v>
      </c>
      <c r="H304" s="49"/>
      <c r="I304" s="66"/>
      <c r="J304" s="91"/>
      <c r="K304" s="91"/>
      <c r="L304" s="92"/>
    </row>
    <row r="305" spans="1:14" outlineLevel="1" x14ac:dyDescent="0.25">
      <c r="A305" s="51" t="s">
        <v>2719</v>
      </c>
      <c r="B305" s="66" t="s">
        <v>2622</v>
      </c>
      <c r="C305" s="91" t="s">
        <v>2650</v>
      </c>
      <c r="E305" s="92"/>
      <c r="H305" s="49"/>
      <c r="I305" s="66"/>
      <c r="J305" s="91"/>
      <c r="K305" s="91"/>
      <c r="L305" s="92"/>
      <c r="N305" s="81"/>
    </row>
    <row r="306" spans="1:14" outlineLevel="1" x14ac:dyDescent="0.25">
      <c r="A306" s="51" t="s">
        <v>2720</v>
      </c>
      <c r="B306" s="66" t="s">
        <v>2624</v>
      </c>
      <c r="C306" s="91">
        <v>44</v>
      </c>
      <c r="E306" s="92"/>
      <c r="H306" s="49"/>
      <c r="I306" s="66"/>
      <c r="J306" s="91"/>
      <c r="K306" s="91"/>
      <c r="L306" s="92"/>
      <c r="N306" s="81"/>
    </row>
    <row r="307" spans="1:14" outlineLevel="1" x14ac:dyDescent="0.25">
      <c r="A307" s="51" t="s">
        <v>2721</v>
      </c>
      <c r="B307" s="66" t="s">
        <v>2649</v>
      </c>
      <c r="C307" s="91" t="str">
        <f ca="1">IF(ISREF(INDIRECT("'B1. HTT Mortgage Assets'!A1")),ROW('B1. HTT Mortgage Assets'!B179)&amp; " for Mortgage Assets","")</f>
        <v>179 for Mortgage Assets</v>
      </c>
      <c r="D307" s="91" t="str">
        <f ca="1">IF(ISREF(INDIRECT("'B2. HTT Public Sector Assets'!A1")),ROW('B2. HTT Public Sector Assets'!B166)&amp; " for Public Sector Assets","")</f>
        <v>166 for Public Sector Assets</v>
      </c>
      <c r="E307" s="92"/>
      <c r="F307" s="91" t="str">
        <f ca="1">IF(ISREF(INDIRECT("'B3. HTT Shipping Assets'!A1")),ROW('B3. HTT Shipping Assets'!D110)&amp; " for Shipping Assets","")</f>
        <v>110 for Shipping Assets</v>
      </c>
      <c r="H307" s="49"/>
      <c r="I307" s="66"/>
      <c r="J307" s="91"/>
      <c r="K307" s="91"/>
      <c r="L307" s="92"/>
      <c r="N307" s="81"/>
    </row>
    <row r="308" spans="1:14" outlineLevel="1" x14ac:dyDescent="0.25">
      <c r="A308" s="51" t="s">
        <v>378</v>
      </c>
      <c r="B308" s="66"/>
      <c r="E308" s="92"/>
      <c r="H308" s="49"/>
      <c r="I308" s="66"/>
      <c r="J308" s="91"/>
      <c r="K308" s="91"/>
      <c r="L308" s="92"/>
      <c r="N308" s="81"/>
    </row>
    <row r="309" spans="1:14" outlineLevel="1" x14ac:dyDescent="0.25">
      <c r="A309" s="51" t="s">
        <v>379</v>
      </c>
      <c r="E309" s="92"/>
      <c r="H309" s="49"/>
      <c r="I309" s="66"/>
      <c r="J309" s="91"/>
      <c r="K309" s="91"/>
      <c r="L309" s="92"/>
      <c r="N309" s="81"/>
    </row>
    <row r="310" spans="1:14" outlineLevel="1" x14ac:dyDescent="0.25">
      <c r="A310" s="51" t="s">
        <v>380</v>
      </c>
      <c r="H310" s="49"/>
      <c r="N310" s="81"/>
    </row>
    <row r="311" spans="1:14" ht="37.5" x14ac:dyDescent="0.25">
      <c r="A311" s="63"/>
      <c r="B311" s="62" t="s">
        <v>76</v>
      </c>
      <c r="C311" s="63"/>
      <c r="D311" s="63"/>
      <c r="E311" s="63"/>
      <c r="F311" s="63"/>
      <c r="G311" s="64"/>
      <c r="H311" s="49"/>
      <c r="I311" s="55"/>
      <c r="J311" s="57"/>
      <c r="K311" s="57"/>
      <c r="L311" s="57"/>
      <c r="M311" s="57"/>
      <c r="N311" s="81"/>
    </row>
    <row r="312" spans="1:14" x14ac:dyDescent="0.25">
      <c r="A312" s="51" t="s">
        <v>4</v>
      </c>
      <c r="B312" s="74" t="s">
        <v>2630</v>
      </c>
      <c r="C312" s="51" t="s">
        <v>80</v>
      </c>
      <c r="H312" s="49"/>
      <c r="I312" s="74"/>
      <c r="J312" s="91"/>
      <c r="N312" s="81"/>
    </row>
    <row r="313" spans="1:14" outlineLevel="1" x14ac:dyDescent="0.25">
      <c r="A313" s="51" t="s">
        <v>2713</v>
      </c>
      <c r="B313" s="74" t="s">
        <v>2631</v>
      </c>
      <c r="C313" s="51" t="s">
        <v>80</v>
      </c>
      <c r="H313" s="49"/>
      <c r="I313" s="74"/>
      <c r="J313" s="91"/>
      <c r="N313" s="81"/>
    </row>
    <row r="314" spans="1:14" outlineLevel="1" x14ac:dyDescent="0.25">
      <c r="A314" s="51" t="s">
        <v>2714</v>
      </c>
      <c r="B314" s="74" t="s">
        <v>2632</v>
      </c>
      <c r="C314" s="51" t="s">
        <v>80</v>
      </c>
      <c r="H314" s="49"/>
      <c r="I314" s="74"/>
      <c r="J314" s="91"/>
      <c r="N314" s="81"/>
    </row>
    <row r="315" spans="1:14" outlineLevel="1" x14ac:dyDescent="0.25">
      <c r="A315" s="51" t="s">
        <v>381</v>
      </c>
      <c r="B315" s="74"/>
      <c r="C315" s="91"/>
      <c r="H315" s="49"/>
      <c r="I315" s="74"/>
      <c r="J315" s="91"/>
      <c r="N315" s="81"/>
    </row>
    <row r="316" spans="1:14" outlineLevel="1" x14ac:dyDescent="0.25">
      <c r="A316" s="51" t="s">
        <v>382</v>
      </c>
      <c r="B316" s="74"/>
      <c r="C316" s="91"/>
      <c r="H316" s="49"/>
      <c r="I316" s="74"/>
      <c r="J316" s="91"/>
      <c r="N316" s="81"/>
    </row>
    <row r="317" spans="1:14" outlineLevel="1" x14ac:dyDescent="0.25">
      <c r="A317" s="51" t="s">
        <v>383</v>
      </c>
      <c r="B317" s="74"/>
      <c r="C317" s="91"/>
      <c r="H317" s="49"/>
      <c r="I317" s="74"/>
      <c r="J317" s="91"/>
      <c r="N317" s="81"/>
    </row>
    <row r="318" spans="1:14" outlineLevel="1" x14ac:dyDescent="0.25">
      <c r="A318" s="51" t="s">
        <v>384</v>
      </c>
      <c r="B318" s="74"/>
      <c r="C318" s="91"/>
      <c r="H318" s="49"/>
      <c r="I318" s="74"/>
      <c r="J318" s="91"/>
      <c r="N318" s="81"/>
    </row>
    <row r="319" spans="1:14" ht="18.75" x14ac:dyDescent="0.25">
      <c r="A319" s="63"/>
      <c r="B319" s="62" t="s">
        <v>77</v>
      </c>
      <c r="C319" s="63"/>
      <c r="D319" s="63"/>
      <c r="E319" s="63"/>
      <c r="F319" s="63"/>
      <c r="G319" s="64"/>
      <c r="H319" s="49"/>
      <c r="I319" s="55"/>
      <c r="J319" s="57"/>
      <c r="K319" s="57"/>
      <c r="L319" s="57"/>
      <c r="M319" s="57"/>
      <c r="N319" s="81"/>
    </row>
    <row r="320" spans="1:14" ht="15" customHeight="1" outlineLevel="1" x14ac:dyDescent="0.25">
      <c r="A320" s="70"/>
      <c r="B320" s="71" t="s">
        <v>385</v>
      </c>
      <c r="C320" s="70"/>
      <c r="D320" s="70"/>
      <c r="E320" s="72"/>
      <c r="F320" s="73"/>
      <c r="G320" s="73"/>
      <c r="H320" s="49"/>
      <c r="L320" s="49"/>
      <c r="M320" s="49"/>
      <c r="N320" s="81"/>
    </row>
    <row r="321" spans="1:14" outlineLevel="1" x14ac:dyDescent="0.25">
      <c r="A321" s="51" t="s">
        <v>386</v>
      </c>
      <c r="B321" s="66" t="s">
        <v>387</v>
      </c>
      <c r="C321" s="66"/>
      <c r="H321" s="49"/>
      <c r="I321" s="81"/>
      <c r="J321" s="81"/>
      <c r="K321" s="81"/>
      <c r="L321" s="81"/>
      <c r="M321" s="81"/>
      <c r="N321" s="81"/>
    </row>
    <row r="322" spans="1:14" outlineLevel="1" x14ac:dyDescent="0.25">
      <c r="A322" s="51" t="s">
        <v>388</v>
      </c>
      <c r="B322" s="66" t="s">
        <v>389</v>
      </c>
      <c r="C322" s="66"/>
      <c r="H322" s="49"/>
      <c r="I322" s="81"/>
      <c r="J322" s="81"/>
      <c r="K322" s="81"/>
      <c r="L322" s="81"/>
      <c r="M322" s="81"/>
      <c r="N322" s="81"/>
    </row>
    <row r="323" spans="1:14" outlineLevel="1" x14ac:dyDescent="0.25">
      <c r="A323" s="51" t="s">
        <v>390</v>
      </c>
      <c r="B323" s="66" t="s">
        <v>391</v>
      </c>
      <c r="C323" s="66"/>
      <c r="H323" s="49"/>
      <c r="I323" s="81"/>
      <c r="J323" s="81"/>
      <c r="K323" s="81"/>
      <c r="L323" s="81"/>
      <c r="M323" s="81"/>
      <c r="N323" s="81"/>
    </row>
    <row r="324" spans="1:14" outlineLevel="1" x14ac:dyDescent="0.25">
      <c r="A324" s="51" t="s">
        <v>392</v>
      </c>
      <c r="B324" s="66" t="s">
        <v>393</v>
      </c>
      <c r="H324" s="49"/>
      <c r="I324" s="81"/>
      <c r="J324" s="81"/>
      <c r="K324" s="81"/>
      <c r="L324" s="81"/>
      <c r="M324" s="81"/>
      <c r="N324" s="81"/>
    </row>
    <row r="325" spans="1:14" outlineLevel="1" x14ac:dyDescent="0.25">
      <c r="A325" s="51" t="s">
        <v>394</v>
      </c>
      <c r="B325" s="66" t="s">
        <v>395</v>
      </c>
      <c r="H325" s="49"/>
      <c r="I325" s="81"/>
      <c r="J325" s="81"/>
      <c r="K325" s="81"/>
      <c r="L325" s="81"/>
      <c r="M325" s="81"/>
      <c r="N325" s="81"/>
    </row>
    <row r="326" spans="1:14" outlineLevel="1" x14ac:dyDescent="0.25">
      <c r="A326" s="51" t="s">
        <v>396</v>
      </c>
      <c r="B326" s="66" t="s">
        <v>397</v>
      </c>
      <c r="H326" s="49"/>
      <c r="I326" s="81"/>
      <c r="J326" s="81"/>
      <c r="K326" s="81"/>
      <c r="L326" s="81"/>
      <c r="M326" s="81"/>
      <c r="N326" s="81"/>
    </row>
    <row r="327" spans="1:14" outlineLevel="1" x14ac:dyDescent="0.25">
      <c r="A327" s="51" t="s">
        <v>398</v>
      </c>
      <c r="B327" s="66" t="s">
        <v>399</v>
      </c>
      <c r="H327" s="49"/>
      <c r="I327" s="81"/>
      <c r="J327" s="81"/>
      <c r="K327" s="81"/>
      <c r="L327" s="81"/>
      <c r="M327" s="81"/>
      <c r="N327" s="81"/>
    </row>
    <row r="328" spans="1:14" outlineLevel="1" x14ac:dyDescent="0.25">
      <c r="A328" s="51" t="s">
        <v>400</v>
      </c>
      <c r="B328" s="66" t="s">
        <v>401</v>
      </c>
      <c r="H328" s="49"/>
      <c r="I328" s="81"/>
      <c r="J328" s="81"/>
      <c r="K328" s="81"/>
      <c r="L328" s="81"/>
      <c r="M328" s="81"/>
      <c r="N328" s="81"/>
    </row>
    <row r="329" spans="1:14" outlineLevel="1" x14ac:dyDescent="0.25">
      <c r="A329" s="51" t="s">
        <v>402</v>
      </c>
      <c r="B329" s="66" t="s">
        <v>403</v>
      </c>
      <c r="H329" s="49"/>
      <c r="I329" s="81"/>
      <c r="J329" s="81"/>
      <c r="K329" s="81"/>
      <c r="L329" s="81"/>
      <c r="M329" s="81"/>
      <c r="N329" s="81"/>
    </row>
    <row r="330" spans="1:14" outlineLevel="1" x14ac:dyDescent="0.25">
      <c r="A330" s="51" t="s">
        <v>404</v>
      </c>
      <c r="B330" s="80" t="s">
        <v>405</v>
      </c>
      <c r="H330" s="49"/>
      <c r="I330" s="81"/>
      <c r="J330" s="81"/>
      <c r="K330" s="81"/>
      <c r="L330" s="81"/>
      <c r="M330" s="81"/>
      <c r="N330" s="81"/>
    </row>
    <row r="331" spans="1:14" outlineLevel="1" x14ac:dyDescent="0.25">
      <c r="A331" s="51" t="s">
        <v>406</v>
      </c>
      <c r="B331" s="80" t="s">
        <v>405</v>
      </c>
      <c r="H331" s="49"/>
      <c r="I331" s="81"/>
      <c r="J331" s="81"/>
      <c r="K331" s="81"/>
      <c r="L331" s="81"/>
      <c r="M331" s="81"/>
      <c r="N331" s="81"/>
    </row>
    <row r="332" spans="1:14" outlineLevel="1" x14ac:dyDescent="0.25">
      <c r="A332" s="51" t="s">
        <v>407</v>
      </c>
      <c r="B332" s="80" t="s">
        <v>405</v>
      </c>
      <c r="H332" s="49"/>
      <c r="I332" s="81"/>
      <c r="J332" s="81"/>
      <c r="K332" s="81"/>
      <c r="L332" s="81"/>
      <c r="M332" s="81"/>
      <c r="N332" s="81"/>
    </row>
    <row r="333" spans="1:14" outlineLevel="1" x14ac:dyDescent="0.25">
      <c r="A333" s="51" t="s">
        <v>408</v>
      </c>
      <c r="B333" s="80" t="s">
        <v>405</v>
      </c>
      <c r="H333" s="49"/>
      <c r="I333" s="81"/>
      <c r="J333" s="81"/>
      <c r="K333" s="81"/>
      <c r="L333" s="81"/>
      <c r="M333" s="81"/>
      <c r="N333" s="81"/>
    </row>
    <row r="334" spans="1:14" outlineLevel="1" x14ac:dyDescent="0.25">
      <c r="A334" s="51" t="s">
        <v>409</v>
      </c>
      <c r="B334" s="80" t="s">
        <v>405</v>
      </c>
      <c r="H334" s="49"/>
      <c r="I334" s="81"/>
      <c r="J334" s="81"/>
      <c r="K334" s="81"/>
      <c r="L334" s="81"/>
      <c r="M334" s="81"/>
      <c r="N334" s="81"/>
    </row>
    <row r="335" spans="1:14" outlineLevel="1" x14ac:dyDescent="0.25">
      <c r="A335" s="51" t="s">
        <v>410</v>
      </c>
      <c r="B335" s="80" t="s">
        <v>405</v>
      </c>
      <c r="H335" s="49"/>
      <c r="I335" s="81"/>
      <c r="J335" s="81"/>
      <c r="K335" s="81"/>
      <c r="L335" s="81"/>
      <c r="M335" s="81"/>
      <c r="N335" s="81"/>
    </row>
    <row r="336" spans="1:14" outlineLevel="1" x14ac:dyDescent="0.25">
      <c r="A336" s="51" t="s">
        <v>411</v>
      </c>
      <c r="B336" s="80" t="s">
        <v>405</v>
      </c>
      <c r="H336" s="49"/>
      <c r="I336" s="81"/>
      <c r="J336" s="81"/>
      <c r="K336" s="81"/>
      <c r="L336" s="81"/>
      <c r="M336" s="81"/>
      <c r="N336" s="81"/>
    </row>
    <row r="337" spans="1:14" outlineLevel="1" x14ac:dyDescent="0.25">
      <c r="A337" s="51" t="s">
        <v>412</v>
      </c>
      <c r="B337" s="80" t="s">
        <v>405</v>
      </c>
      <c r="H337" s="49"/>
      <c r="I337" s="81"/>
      <c r="J337" s="81"/>
      <c r="K337" s="81"/>
      <c r="L337" s="81"/>
      <c r="M337" s="81"/>
      <c r="N337" s="81"/>
    </row>
    <row r="338" spans="1:14" outlineLevel="1" x14ac:dyDescent="0.25">
      <c r="A338" s="51" t="s">
        <v>413</v>
      </c>
      <c r="B338" s="80" t="s">
        <v>405</v>
      </c>
      <c r="H338" s="49"/>
      <c r="I338" s="81"/>
      <c r="J338" s="81"/>
      <c r="K338" s="81"/>
      <c r="L338" s="81"/>
      <c r="M338" s="81"/>
      <c r="N338" s="81"/>
    </row>
    <row r="339" spans="1:14" outlineLevel="1" x14ac:dyDescent="0.25">
      <c r="A339" s="51" t="s">
        <v>414</v>
      </c>
      <c r="B339" s="80" t="s">
        <v>405</v>
      </c>
      <c r="H339" s="49"/>
      <c r="I339" s="81"/>
      <c r="J339" s="81"/>
      <c r="K339" s="81"/>
      <c r="L339" s="81"/>
      <c r="M339" s="81"/>
      <c r="N339" s="81"/>
    </row>
    <row r="340" spans="1:14" outlineLevel="1" x14ac:dyDescent="0.25">
      <c r="A340" s="51" t="s">
        <v>415</v>
      </c>
      <c r="B340" s="80" t="s">
        <v>405</v>
      </c>
      <c r="H340" s="49"/>
      <c r="I340" s="81"/>
      <c r="J340" s="81"/>
      <c r="K340" s="81"/>
      <c r="L340" s="81"/>
      <c r="M340" s="81"/>
      <c r="N340" s="81"/>
    </row>
    <row r="341" spans="1:14" outlineLevel="1" x14ac:dyDescent="0.25">
      <c r="A341" s="51" t="s">
        <v>416</v>
      </c>
      <c r="B341" s="80" t="s">
        <v>405</v>
      </c>
      <c r="H341" s="49"/>
      <c r="I341" s="81"/>
      <c r="J341" s="81"/>
      <c r="K341" s="81"/>
      <c r="L341" s="81"/>
      <c r="M341" s="81"/>
      <c r="N341" s="81"/>
    </row>
    <row r="342" spans="1:14" outlineLevel="1" x14ac:dyDescent="0.25">
      <c r="A342" s="51" t="s">
        <v>417</v>
      </c>
      <c r="B342" s="80" t="s">
        <v>405</v>
      </c>
      <c r="H342" s="49"/>
      <c r="I342" s="81"/>
      <c r="J342" s="81"/>
      <c r="K342" s="81"/>
      <c r="L342" s="81"/>
      <c r="M342" s="81"/>
      <c r="N342" s="81"/>
    </row>
    <row r="343" spans="1:14" outlineLevel="1" x14ac:dyDescent="0.25">
      <c r="A343" s="51" t="s">
        <v>418</v>
      </c>
      <c r="B343" s="80" t="s">
        <v>405</v>
      </c>
      <c r="H343" s="49"/>
      <c r="I343" s="81"/>
      <c r="J343" s="81"/>
      <c r="K343" s="81"/>
      <c r="L343" s="81"/>
      <c r="M343" s="81"/>
      <c r="N343" s="81"/>
    </row>
    <row r="344" spans="1:14" outlineLevel="1" x14ac:dyDescent="0.25">
      <c r="A344" s="51" t="s">
        <v>419</v>
      </c>
      <c r="B344" s="80" t="s">
        <v>405</v>
      </c>
      <c r="H344" s="49"/>
      <c r="I344" s="81"/>
      <c r="J344" s="81"/>
      <c r="K344" s="81"/>
      <c r="L344" s="81"/>
      <c r="M344" s="81"/>
      <c r="N344" s="81"/>
    </row>
    <row r="345" spans="1:14" outlineLevel="1" x14ac:dyDescent="0.25">
      <c r="A345" s="51" t="s">
        <v>420</v>
      </c>
      <c r="B345" s="80" t="s">
        <v>405</v>
      </c>
      <c r="H345" s="49"/>
      <c r="I345" s="81"/>
      <c r="J345" s="81"/>
      <c r="K345" s="81"/>
      <c r="L345" s="81"/>
      <c r="M345" s="81"/>
      <c r="N345" s="81"/>
    </row>
    <row r="346" spans="1:14" outlineLevel="1" x14ac:dyDescent="0.25">
      <c r="A346" s="51" t="s">
        <v>421</v>
      </c>
      <c r="B346" s="80" t="s">
        <v>405</v>
      </c>
      <c r="H346" s="49"/>
      <c r="I346" s="81"/>
      <c r="J346" s="81"/>
      <c r="K346" s="81"/>
      <c r="L346" s="81"/>
      <c r="M346" s="81"/>
      <c r="N346" s="81"/>
    </row>
    <row r="347" spans="1:14" outlineLevel="1" x14ac:dyDescent="0.25">
      <c r="A347" s="51" t="s">
        <v>422</v>
      </c>
      <c r="B347" s="80" t="s">
        <v>405</v>
      </c>
      <c r="H347" s="49"/>
      <c r="I347" s="81"/>
      <c r="J347" s="81"/>
      <c r="K347" s="81"/>
      <c r="L347" s="81"/>
      <c r="M347" s="81"/>
      <c r="N347" s="81"/>
    </row>
    <row r="348" spans="1:14" outlineLevel="1" x14ac:dyDescent="0.25">
      <c r="A348" s="51" t="s">
        <v>423</v>
      </c>
      <c r="B348" s="80" t="s">
        <v>405</v>
      </c>
      <c r="H348" s="49"/>
      <c r="I348" s="81"/>
      <c r="J348" s="81"/>
      <c r="K348" s="81"/>
      <c r="L348" s="81"/>
      <c r="M348" s="81"/>
      <c r="N348" s="81"/>
    </row>
    <row r="349" spans="1:14" outlineLevel="1" x14ac:dyDescent="0.25">
      <c r="A349" s="51" t="s">
        <v>424</v>
      </c>
      <c r="B349" s="80" t="s">
        <v>405</v>
      </c>
      <c r="H349" s="49"/>
      <c r="I349" s="81"/>
      <c r="J349" s="81"/>
      <c r="K349" s="81"/>
      <c r="L349" s="81"/>
      <c r="M349" s="81"/>
      <c r="N349" s="81"/>
    </row>
    <row r="350" spans="1:14" outlineLevel="1" x14ac:dyDescent="0.25">
      <c r="A350" s="51" t="s">
        <v>425</v>
      </c>
      <c r="B350" s="80" t="s">
        <v>405</v>
      </c>
      <c r="H350" s="49"/>
      <c r="I350" s="81"/>
      <c r="J350" s="81"/>
      <c r="K350" s="81"/>
      <c r="L350" s="81"/>
      <c r="M350" s="81"/>
      <c r="N350" s="81"/>
    </row>
    <row r="351" spans="1:14" outlineLevel="1" x14ac:dyDescent="0.25">
      <c r="A351" s="51" t="s">
        <v>426</v>
      </c>
      <c r="B351" s="80" t="s">
        <v>405</v>
      </c>
      <c r="H351" s="49"/>
      <c r="I351" s="81"/>
      <c r="J351" s="81"/>
      <c r="K351" s="81"/>
      <c r="L351" s="81"/>
      <c r="M351" s="81"/>
      <c r="N351" s="81"/>
    </row>
    <row r="352" spans="1:14" outlineLevel="1" x14ac:dyDescent="0.25">
      <c r="A352" s="51" t="s">
        <v>427</v>
      </c>
      <c r="B352" s="80" t="s">
        <v>405</v>
      </c>
      <c r="H352" s="49"/>
      <c r="I352" s="81"/>
      <c r="J352" s="81"/>
      <c r="K352" s="81"/>
      <c r="L352" s="81"/>
      <c r="M352" s="81"/>
      <c r="N352" s="81"/>
    </row>
    <row r="353" spans="1:14" outlineLevel="1" x14ac:dyDescent="0.25">
      <c r="A353" s="51" t="s">
        <v>428</v>
      </c>
      <c r="B353" s="80" t="s">
        <v>405</v>
      </c>
      <c r="H353" s="49"/>
      <c r="I353" s="81"/>
      <c r="J353" s="81"/>
      <c r="K353" s="81"/>
      <c r="L353" s="81"/>
      <c r="M353" s="81"/>
      <c r="N353" s="81"/>
    </row>
    <row r="354" spans="1:14" outlineLevel="1" x14ac:dyDescent="0.25">
      <c r="A354" s="51" t="s">
        <v>429</v>
      </c>
      <c r="B354" s="80" t="s">
        <v>405</v>
      </c>
      <c r="H354" s="49"/>
      <c r="I354" s="81"/>
      <c r="J354" s="81"/>
      <c r="K354" s="81"/>
      <c r="L354" s="81"/>
      <c r="M354" s="81"/>
      <c r="N354" s="81"/>
    </row>
    <row r="355" spans="1:14" outlineLevel="1" x14ac:dyDescent="0.25">
      <c r="A355" s="51" t="s">
        <v>430</v>
      </c>
      <c r="B355" s="80" t="s">
        <v>405</v>
      </c>
      <c r="H355" s="49"/>
      <c r="I355" s="81"/>
      <c r="J355" s="81"/>
      <c r="K355" s="81"/>
      <c r="L355" s="81"/>
      <c r="M355" s="81"/>
      <c r="N355" s="81"/>
    </row>
    <row r="356" spans="1:14" outlineLevel="1" x14ac:dyDescent="0.25">
      <c r="A356" s="51" t="s">
        <v>431</v>
      </c>
      <c r="B356" s="80" t="s">
        <v>405</v>
      </c>
      <c r="H356" s="49"/>
      <c r="I356" s="81"/>
      <c r="J356" s="81"/>
      <c r="K356" s="81"/>
      <c r="L356" s="81"/>
      <c r="M356" s="81"/>
      <c r="N356" s="81"/>
    </row>
    <row r="357" spans="1:14" outlineLevel="1" x14ac:dyDescent="0.25">
      <c r="A357" s="51" t="s">
        <v>432</v>
      </c>
      <c r="B357" s="80" t="s">
        <v>405</v>
      </c>
      <c r="H357" s="49"/>
      <c r="I357" s="81"/>
      <c r="J357" s="81"/>
      <c r="K357" s="81"/>
      <c r="L357" s="81"/>
      <c r="M357" s="81"/>
      <c r="N357" s="81"/>
    </row>
    <row r="358" spans="1:14" outlineLevel="1" x14ac:dyDescent="0.25">
      <c r="A358" s="51" t="s">
        <v>433</v>
      </c>
      <c r="B358" s="80" t="s">
        <v>405</v>
      </c>
      <c r="H358" s="49"/>
      <c r="I358" s="81"/>
      <c r="J358" s="81"/>
      <c r="K358" s="81"/>
      <c r="L358" s="81"/>
      <c r="M358" s="81"/>
      <c r="N358" s="81"/>
    </row>
    <row r="359" spans="1:14" outlineLevel="1" x14ac:dyDescent="0.25">
      <c r="A359" s="51" t="s">
        <v>434</v>
      </c>
      <c r="B359" s="80" t="s">
        <v>405</v>
      </c>
      <c r="H359" s="49"/>
      <c r="I359" s="81"/>
      <c r="J359" s="81"/>
      <c r="K359" s="81"/>
      <c r="L359" s="81"/>
      <c r="M359" s="81"/>
      <c r="N359" s="81"/>
    </row>
    <row r="360" spans="1:14" outlineLevel="1" x14ac:dyDescent="0.25">
      <c r="A360" s="51" t="s">
        <v>435</v>
      </c>
      <c r="B360" s="80" t="s">
        <v>405</v>
      </c>
      <c r="H360" s="49"/>
      <c r="I360" s="81"/>
      <c r="J360" s="81"/>
      <c r="K360" s="81"/>
      <c r="L360" s="81"/>
      <c r="M360" s="81"/>
      <c r="N360" s="81"/>
    </row>
    <row r="361" spans="1:14" outlineLevel="1" x14ac:dyDescent="0.25">
      <c r="A361" s="51" t="s">
        <v>436</v>
      </c>
      <c r="B361" s="80" t="s">
        <v>405</v>
      </c>
      <c r="H361" s="49"/>
      <c r="I361" s="81"/>
      <c r="J361" s="81"/>
      <c r="K361" s="81"/>
      <c r="L361" s="81"/>
      <c r="M361" s="81"/>
      <c r="N361" s="81"/>
    </row>
    <row r="362" spans="1:14" outlineLevel="1" x14ac:dyDescent="0.25">
      <c r="A362" s="51" t="s">
        <v>437</v>
      </c>
      <c r="B362" s="80" t="s">
        <v>405</v>
      </c>
      <c r="H362" s="49"/>
      <c r="I362" s="81"/>
      <c r="J362" s="81"/>
      <c r="K362" s="81"/>
      <c r="L362" s="81"/>
      <c r="M362" s="81"/>
      <c r="N362" s="81"/>
    </row>
    <row r="363" spans="1:14" outlineLevel="1" x14ac:dyDescent="0.25">
      <c r="A363" s="51" t="s">
        <v>438</v>
      </c>
      <c r="B363" s="80" t="s">
        <v>405</v>
      </c>
      <c r="H363" s="49"/>
      <c r="I363" s="81"/>
      <c r="J363" s="81"/>
      <c r="K363" s="81"/>
      <c r="L363" s="81"/>
      <c r="M363" s="81"/>
      <c r="N363" s="81"/>
    </row>
    <row r="364" spans="1:14" outlineLevel="1" x14ac:dyDescent="0.25">
      <c r="A364" s="51" t="s">
        <v>439</v>
      </c>
      <c r="B364" s="80" t="s">
        <v>405</v>
      </c>
      <c r="H364" s="49"/>
      <c r="I364" s="81"/>
      <c r="J364" s="81"/>
      <c r="K364" s="81"/>
      <c r="L364" s="81"/>
      <c r="M364" s="81"/>
      <c r="N364" s="81"/>
    </row>
    <row r="365" spans="1:14" outlineLevel="1" x14ac:dyDescent="0.25">
      <c r="A365" s="51" t="s">
        <v>440</v>
      </c>
      <c r="B365" s="80" t="s">
        <v>405</v>
      </c>
      <c r="H365" s="49"/>
      <c r="I365" s="81"/>
      <c r="J365" s="81"/>
      <c r="K365" s="81"/>
      <c r="L365" s="81"/>
      <c r="M365" s="81"/>
      <c r="N365" s="81"/>
    </row>
    <row r="366" spans="1:14" x14ac:dyDescent="0.25">
      <c r="H366" s="49"/>
      <c r="I366" s="81"/>
      <c r="J366" s="81"/>
      <c r="K366" s="81"/>
      <c r="L366" s="81"/>
      <c r="M366" s="81"/>
      <c r="N366" s="81"/>
    </row>
    <row r="367" spans="1:14" x14ac:dyDescent="0.25">
      <c r="H367" s="49"/>
      <c r="I367" s="81"/>
      <c r="J367" s="81"/>
      <c r="K367" s="81"/>
      <c r="L367" s="81"/>
      <c r="M367" s="81"/>
      <c r="N367" s="81"/>
    </row>
    <row r="368" spans="1:14" x14ac:dyDescent="0.25">
      <c r="H368" s="49"/>
      <c r="I368" s="81"/>
      <c r="J368" s="81"/>
      <c r="K368" s="81"/>
      <c r="L368" s="81"/>
      <c r="M368" s="81"/>
      <c r="N368" s="81"/>
    </row>
    <row r="369" spans="8:8" s="81" customFormat="1" x14ac:dyDescent="0.25">
      <c r="H369" s="49"/>
    </row>
    <row r="370" spans="8:8" s="81" customFormat="1" x14ac:dyDescent="0.25">
      <c r="H370" s="49"/>
    </row>
    <row r="371" spans="8:8" s="81" customFormat="1" x14ac:dyDescent="0.25">
      <c r="H371" s="49"/>
    </row>
    <row r="372" spans="8:8" s="81" customFormat="1" x14ac:dyDescent="0.25">
      <c r="H372" s="49"/>
    </row>
    <row r="373" spans="8:8" s="81" customFormat="1" x14ac:dyDescent="0.25">
      <c r="H373" s="49"/>
    </row>
    <row r="374" spans="8:8" s="81" customFormat="1" x14ac:dyDescent="0.25">
      <c r="H374" s="49"/>
    </row>
    <row r="375" spans="8:8" s="81" customFormat="1" x14ac:dyDescent="0.25">
      <c r="H375" s="49"/>
    </row>
    <row r="376" spans="8:8" s="81" customFormat="1" x14ac:dyDescent="0.25">
      <c r="H376" s="49"/>
    </row>
    <row r="377" spans="8:8" s="81" customFormat="1" x14ac:dyDescent="0.25">
      <c r="H377" s="49"/>
    </row>
    <row r="378" spans="8:8" s="81" customFormat="1" x14ac:dyDescent="0.25">
      <c r="H378" s="49"/>
    </row>
    <row r="379" spans="8:8" s="81" customFormat="1" x14ac:dyDescent="0.25">
      <c r="H379" s="49"/>
    </row>
    <row r="380" spans="8:8" s="81" customFormat="1" x14ac:dyDescent="0.25">
      <c r="H380" s="49"/>
    </row>
    <row r="381" spans="8:8" s="81" customFormat="1" x14ac:dyDescent="0.25">
      <c r="H381" s="49"/>
    </row>
    <row r="382" spans="8:8" s="81" customFormat="1" x14ac:dyDescent="0.25">
      <c r="H382" s="49"/>
    </row>
    <row r="383" spans="8:8" s="81" customFormat="1" x14ac:dyDescent="0.25">
      <c r="H383" s="49"/>
    </row>
    <row r="384" spans="8:8" s="81" customFormat="1" x14ac:dyDescent="0.25">
      <c r="H384" s="49"/>
    </row>
    <row r="385" spans="8:8" s="81" customFormat="1" x14ac:dyDescent="0.25">
      <c r="H385" s="49"/>
    </row>
    <row r="386" spans="8:8" s="81" customFormat="1" x14ac:dyDescent="0.25">
      <c r="H386" s="49"/>
    </row>
    <row r="387" spans="8:8" s="81" customFormat="1" x14ac:dyDescent="0.25">
      <c r="H387" s="49"/>
    </row>
    <row r="388" spans="8:8" s="81" customFormat="1" x14ac:dyDescent="0.25">
      <c r="H388" s="49"/>
    </row>
    <row r="389" spans="8:8" s="81" customFormat="1" x14ac:dyDescent="0.25">
      <c r="H389" s="49"/>
    </row>
    <row r="390" spans="8:8" s="81" customFormat="1" x14ac:dyDescent="0.25">
      <c r="H390" s="49"/>
    </row>
    <row r="391" spans="8:8" s="81" customFormat="1" x14ac:dyDescent="0.25">
      <c r="H391" s="49"/>
    </row>
    <row r="392" spans="8:8" s="81" customFormat="1" x14ac:dyDescent="0.25">
      <c r="H392" s="49"/>
    </row>
    <row r="393" spans="8:8" s="81" customFormat="1" x14ac:dyDescent="0.25">
      <c r="H393" s="49"/>
    </row>
    <row r="394" spans="8:8" s="81" customFormat="1" x14ac:dyDescent="0.25">
      <c r="H394" s="49"/>
    </row>
    <row r="395" spans="8:8" s="81" customFormat="1" x14ac:dyDescent="0.25">
      <c r="H395" s="49"/>
    </row>
    <row r="396" spans="8:8" s="81" customFormat="1" x14ac:dyDescent="0.25">
      <c r="H396" s="49"/>
    </row>
    <row r="397" spans="8:8" s="81" customFormat="1" x14ac:dyDescent="0.25">
      <c r="H397" s="49"/>
    </row>
    <row r="398" spans="8:8" s="81" customFormat="1" x14ac:dyDescent="0.25">
      <c r="H398" s="49"/>
    </row>
    <row r="399" spans="8:8" s="81" customFormat="1" x14ac:dyDescent="0.25">
      <c r="H399" s="49"/>
    </row>
    <row r="400" spans="8:8" s="81" customFormat="1" x14ac:dyDescent="0.25">
      <c r="H400" s="49"/>
    </row>
    <row r="401" spans="8:8" s="81" customFormat="1" x14ac:dyDescent="0.25">
      <c r="H401" s="49"/>
    </row>
    <row r="402" spans="8:8" s="81" customFormat="1" x14ac:dyDescent="0.25">
      <c r="H402" s="49"/>
    </row>
    <row r="403" spans="8:8" s="81" customFormat="1" x14ac:dyDescent="0.25">
      <c r="H403" s="49"/>
    </row>
    <row r="404" spans="8:8" s="81" customFormat="1" x14ac:dyDescent="0.25">
      <c r="H404" s="49"/>
    </row>
    <row r="405" spans="8:8" s="81" customFormat="1" x14ac:dyDescent="0.25">
      <c r="H405" s="49"/>
    </row>
    <row r="406" spans="8:8" s="81" customFormat="1" x14ac:dyDescent="0.25">
      <c r="H406" s="49"/>
    </row>
    <row r="407" spans="8:8" s="81" customFormat="1" x14ac:dyDescent="0.25">
      <c r="H407" s="49"/>
    </row>
    <row r="408" spans="8:8" s="81" customFormat="1" x14ac:dyDescent="0.25">
      <c r="H408" s="49"/>
    </row>
    <row r="409" spans="8:8" s="81" customFormat="1" x14ac:dyDescent="0.25">
      <c r="H409" s="49"/>
    </row>
    <row r="410" spans="8:8" s="81" customFormat="1" x14ac:dyDescent="0.25">
      <c r="H410" s="49"/>
    </row>
    <row r="411" spans="8:8" s="81" customFormat="1" x14ac:dyDescent="0.25">
      <c r="H411" s="49"/>
    </row>
    <row r="412" spans="8:8" s="81" customFormat="1" x14ac:dyDescent="0.25">
      <c r="H412" s="49"/>
    </row>
    <row r="413" spans="8:8" s="81" customFormat="1" x14ac:dyDescent="0.25">
      <c r="H413" s="49"/>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17" r:id="rId5" display="https://www.nykredit.com/en-gb/investor-relations/" xr:uid="{CE7EF312-808E-4864-8743-231D90ED8914}"/>
    <hyperlink ref="C30" r:id="rId6" display="https://coveredbondlabel.com/issuer/64-nykredit-realkredit-a-s" xr:uid="{227F9C03-1D37-48C2-8D34-CF4F335F2D8A}"/>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HF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C23F3-F7FA-4AC2-94D2-665F89E51F7F}">
  <sheetPr codeName="Sheet7">
    <tabColor rgb="FFE36E00"/>
  </sheetPr>
  <dimension ref="A1:C127"/>
  <sheetViews>
    <sheetView topLeftCell="A85" workbookViewId="0">
      <selection activeCell="A2" sqref="A2:C127"/>
    </sheetView>
  </sheetViews>
  <sheetFormatPr defaultRowHeight="15" x14ac:dyDescent="0.25"/>
  <cols>
    <col min="1" max="1" width="14" customWidth="1"/>
    <col min="2" max="2" width="41" customWidth="1"/>
    <col min="3" max="3" width="13" customWidth="1"/>
  </cols>
  <sheetData>
    <row r="1" spans="1:3" x14ac:dyDescent="0.25">
      <c r="A1" t="s">
        <v>3062</v>
      </c>
      <c r="B1" t="s">
        <v>3063</v>
      </c>
      <c r="C1" t="s">
        <v>3064</v>
      </c>
    </row>
    <row r="2" spans="1:3" x14ac:dyDescent="0.25">
      <c r="A2" t="s">
        <v>3065</v>
      </c>
      <c r="B2" t="s">
        <v>153</v>
      </c>
    </row>
    <row r="3" spans="1:3" x14ac:dyDescent="0.25">
      <c r="A3" t="s">
        <v>3065</v>
      </c>
      <c r="B3" t="s">
        <v>154</v>
      </c>
    </row>
    <row r="4" spans="1:3" x14ac:dyDescent="0.25">
      <c r="A4" t="s">
        <v>3065</v>
      </c>
      <c r="B4" t="s">
        <v>155</v>
      </c>
    </row>
    <row r="5" spans="1:3" x14ac:dyDescent="0.25">
      <c r="A5" t="s">
        <v>3065</v>
      </c>
      <c r="B5" t="s">
        <v>156</v>
      </c>
    </row>
    <row r="6" spans="1:3" x14ac:dyDescent="0.25">
      <c r="A6" t="s">
        <v>3065</v>
      </c>
      <c r="B6" t="s">
        <v>157</v>
      </c>
    </row>
    <row r="7" spans="1:3" x14ac:dyDescent="0.25">
      <c r="A7" t="s">
        <v>3065</v>
      </c>
      <c r="B7" t="s">
        <v>158</v>
      </c>
      <c r="C7" s="228">
        <v>8441.9259435900531</v>
      </c>
    </row>
    <row r="8" spans="1:3" x14ac:dyDescent="0.25">
      <c r="A8" t="s">
        <v>3065</v>
      </c>
      <c r="B8" t="s">
        <v>180</v>
      </c>
    </row>
    <row r="9" spans="1:3" x14ac:dyDescent="0.25">
      <c r="A9" t="s">
        <v>3065</v>
      </c>
      <c r="B9" t="s">
        <v>181</v>
      </c>
    </row>
    <row r="10" spans="1:3" x14ac:dyDescent="0.25">
      <c r="A10" t="s">
        <v>3065</v>
      </c>
      <c r="B10" t="s">
        <v>182</v>
      </c>
    </row>
    <row r="11" spans="1:3" x14ac:dyDescent="0.25">
      <c r="A11" t="s">
        <v>3065</v>
      </c>
      <c r="B11" t="s">
        <v>183</v>
      </c>
    </row>
    <row r="12" spans="1:3" x14ac:dyDescent="0.25">
      <c r="A12" t="s">
        <v>3065</v>
      </c>
      <c r="B12" t="s">
        <v>184</v>
      </c>
    </row>
    <row r="13" spans="1:3" x14ac:dyDescent="0.25">
      <c r="A13" t="s">
        <v>3065</v>
      </c>
      <c r="B13" t="s">
        <v>185</v>
      </c>
    </row>
    <row r="14" spans="1:3" x14ac:dyDescent="0.25">
      <c r="A14" t="s">
        <v>3065</v>
      </c>
      <c r="B14" t="s">
        <v>186</v>
      </c>
      <c r="C14">
        <v>8441.9259435900531</v>
      </c>
    </row>
    <row r="15" spans="1:3" x14ac:dyDescent="0.25">
      <c r="A15" t="s">
        <v>3065</v>
      </c>
      <c r="B15" t="s">
        <v>202</v>
      </c>
      <c r="C15">
        <v>6.9301703099999994</v>
      </c>
    </row>
    <row r="16" spans="1:3" x14ac:dyDescent="0.25">
      <c r="A16" t="s">
        <v>3065</v>
      </c>
      <c r="B16" t="s">
        <v>225</v>
      </c>
    </row>
    <row r="17" spans="1:3" x14ac:dyDescent="0.25">
      <c r="A17" t="s">
        <v>3065</v>
      </c>
      <c r="B17" t="s">
        <v>210</v>
      </c>
      <c r="C17">
        <v>8434.9957732800522</v>
      </c>
    </row>
    <row r="18" spans="1:3" x14ac:dyDescent="0.25">
      <c r="A18" t="s">
        <v>3065</v>
      </c>
      <c r="B18" t="s">
        <v>258</v>
      </c>
      <c r="C18">
        <v>1009.1670244399965</v>
      </c>
    </row>
    <row r="19" spans="1:3" x14ac:dyDescent="0.25">
      <c r="A19" t="s">
        <v>3065</v>
      </c>
      <c r="B19" t="s">
        <v>260</v>
      </c>
      <c r="C19">
        <v>3991.9554221199992</v>
      </c>
    </row>
    <row r="20" spans="1:3" x14ac:dyDescent="0.25">
      <c r="A20" t="s">
        <v>3065</v>
      </c>
      <c r="B20" t="s">
        <v>262</v>
      </c>
      <c r="C20">
        <v>3440.8034970300005</v>
      </c>
    </row>
    <row r="21" spans="1:3" x14ac:dyDescent="0.25">
      <c r="A21" t="s">
        <v>3066</v>
      </c>
      <c r="B21" t="s">
        <v>153</v>
      </c>
    </row>
    <row r="22" spans="1:3" x14ac:dyDescent="0.25">
      <c r="A22" t="s">
        <v>3066</v>
      </c>
      <c r="B22" t="s">
        <v>154</v>
      </c>
    </row>
    <row r="23" spans="1:3" x14ac:dyDescent="0.25">
      <c r="A23" t="s">
        <v>3066</v>
      </c>
      <c r="B23" t="s">
        <v>155</v>
      </c>
      <c r="C23">
        <v>2.2357465899999998</v>
      </c>
    </row>
    <row r="24" spans="1:3" x14ac:dyDescent="0.25">
      <c r="A24" t="s">
        <v>3066</v>
      </c>
      <c r="B24" t="s">
        <v>156</v>
      </c>
      <c r="C24">
        <v>2.1798865599999999</v>
      </c>
    </row>
    <row r="25" spans="1:3" x14ac:dyDescent="0.25">
      <c r="A25" t="s">
        <v>3066</v>
      </c>
      <c r="B25" t="s">
        <v>157</v>
      </c>
      <c r="C25">
        <v>458.06253442999929</v>
      </c>
    </row>
    <row r="26" spans="1:3" x14ac:dyDescent="0.25">
      <c r="A26" t="s">
        <v>3066</v>
      </c>
      <c r="B26" t="s">
        <v>158</v>
      </c>
      <c r="C26" s="228">
        <v>554362.64886488323</v>
      </c>
    </row>
    <row r="27" spans="1:3" x14ac:dyDescent="0.25">
      <c r="A27" t="s">
        <v>3066</v>
      </c>
      <c r="B27" t="s">
        <v>180</v>
      </c>
    </row>
    <row r="28" spans="1:3" x14ac:dyDescent="0.25">
      <c r="A28" t="s">
        <v>3066</v>
      </c>
      <c r="B28" t="s">
        <v>181</v>
      </c>
    </row>
    <row r="29" spans="1:3" x14ac:dyDescent="0.25">
      <c r="A29" t="s">
        <v>3066</v>
      </c>
      <c r="B29" t="s">
        <v>182</v>
      </c>
    </row>
    <row r="30" spans="1:3" x14ac:dyDescent="0.25">
      <c r="A30" t="s">
        <v>3066</v>
      </c>
      <c r="B30" t="s">
        <v>183</v>
      </c>
      <c r="C30">
        <v>2.2357465899999998</v>
      </c>
    </row>
    <row r="31" spans="1:3" x14ac:dyDescent="0.25">
      <c r="A31" t="s">
        <v>3066</v>
      </c>
      <c r="B31" t="s">
        <v>184</v>
      </c>
      <c r="C31">
        <v>2.4698931999999996</v>
      </c>
    </row>
    <row r="32" spans="1:3" x14ac:dyDescent="0.25">
      <c r="A32" t="s">
        <v>3066</v>
      </c>
      <c r="B32" t="s">
        <v>185</v>
      </c>
      <c r="C32">
        <v>476.31470556999943</v>
      </c>
    </row>
    <row r="33" spans="1:3" x14ac:dyDescent="0.25">
      <c r="A33" t="s">
        <v>3066</v>
      </c>
      <c r="B33" t="s">
        <v>186</v>
      </c>
      <c r="C33">
        <v>554344.10668710351</v>
      </c>
    </row>
    <row r="34" spans="1:3" x14ac:dyDescent="0.25">
      <c r="A34" t="s">
        <v>3066</v>
      </c>
      <c r="B34" t="s">
        <v>202</v>
      </c>
      <c r="C34">
        <v>5.7049075800000004</v>
      </c>
    </row>
    <row r="35" spans="1:3" x14ac:dyDescent="0.25">
      <c r="A35" t="s">
        <v>3066</v>
      </c>
      <c r="B35" t="s">
        <v>225</v>
      </c>
    </row>
    <row r="36" spans="1:3" x14ac:dyDescent="0.25">
      <c r="A36" t="s">
        <v>3066</v>
      </c>
      <c r="B36" t="s">
        <v>210</v>
      </c>
      <c r="C36">
        <v>554819.42212488211</v>
      </c>
    </row>
    <row r="37" spans="1:3" x14ac:dyDescent="0.25">
      <c r="A37" t="s">
        <v>3066</v>
      </c>
      <c r="B37" t="s">
        <v>258</v>
      </c>
      <c r="C37">
        <v>553859.77810768283</v>
      </c>
    </row>
    <row r="38" spans="1:3" x14ac:dyDescent="0.25">
      <c r="A38" t="s">
        <v>3066</v>
      </c>
      <c r="B38" t="s">
        <v>260</v>
      </c>
      <c r="C38">
        <v>716.20789062000028</v>
      </c>
    </row>
    <row r="39" spans="1:3" x14ac:dyDescent="0.25">
      <c r="A39" t="s">
        <v>3066</v>
      </c>
      <c r="B39" t="s">
        <v>262</v>
      </c>
      <c r="C39">
        <v>249.14103415999978</v>
      </c>
    </row>
    <row r="40" spans="1:3" x14ac:dyDescent="0.25">
      <c r="A40" t="s">
        <v>3067</v>
      </c>
      <c r="B40" t="s">
        <v>153</v>
      </c>
    </row>
    <row r="41" spans="1:3" x14ac:dyDescent="0.25">
      <c r="A41" t="s">
        <v>3067</v>
      </c>
      <c r="B41" t="s">
        <v>154</v>
      </c>
    </row>
    <row r="42" spans="1:3" x14ac:dyDescent="0.25">
      <c r="A42" t="s">
        <v>3067</v>
      </c>
      <c r="B42" t="s">
        <v>155</v>
      </c>
    </row>
    <row r="43" spans="1:3" x14ac:dyDescent="0.25">
      <c r="A43" t="s">
        <v>3067</v>
      </c>
      <c r="B43" t="s">
        <v>156</v>
      </c>
      <c r="C43">
        <v>6.4900219999999995E-2</v>
      </c>
    </row>
    <row r="44" spans="1:3" x14ac:dyDescent="0.25">
      <c r="A44" t="s">
        <v>3067</v>
      </c>
      <c r="B44" t="s">
        <v>157</v>
      </c>
      <c r="C44">
        <v>163.84772421000005</v>
      </c>
    </row>
    <row r="45" spans="1:3" x14ac:dyDescent="0.25">
      <c r="A45" t="s">
        <v>3067</v>
      </c>
      <c r="B45" t="s">
        <v>158</v>
      </c>
      <c r="C45" s="228">
        <v>60336.827547779685</v>
      </c>
    </row>
    <row r="46" spans="1:3" x14ac:dyDescent="0.25">
      <c r="A46" t="s">
        <v>3067</v>
      </c>
      <c r="B46" t="s">
        <v>180</v>
      </c>
    </row>
    <row r="47" spans="1:3" x14ac:dyDescent="0.25">
      <c r="A47" t="s">
        <v>3067</v>
      </c>
      <c r="B47" t="s">
        <v>181</v>
      </c>
      <c r="C47">
        <v>1677.2258903399988</v>
      </c>
    </row>
    <row r="48" spans="1:3" x14ac:dyDescent="0.25">
      <c r="A48" t="s">
        <v>3067</v>
      </c>
      <c r="B48" t="s">
        <v>182</v>
      </c>
      <c r="C48">
        <v>17532.926204140014</v>
      </c>
    </row>
    <row r="49" spans="1:3" x14ac:dyDescent="0.25">
      <c r="A49" t="s">
        <v>3067</v>
      </c>
      <c r="B49" t="s">
        <v>183</v>
      </c>
      <c r="C49">
        <v>33332.982200760001</v>
      </c>
    </row>
    <row r="50" spans="1:3" x14ac:dyDescent="0.25">
      <c r="A50" t="s">
        <v>3067</v>
      </c>
      <c r="B50" t="s">
        <v>184</v>
      </c>
      <c r="C50">
        <v>1874.6937127199988</v>
      </c>
    </row>
    <row r="51" spans="1:3" x14ac:dyDescent="0.25">
      <c r="A51" t="s">
        <v>3067</v>
      </c>
      <c r="B51" t="s">
        <v>185</v>
      </c>
      <c r="C51">
        <v>6072.3364128600024</v>
      </c>
    </row>
    <row r="52" spans="1:3" x14ac:dyDescent="0.25">
      <c r="A52" t="s">
        <v>3067</v>
      </c>
      <c r="B52" t="s">
        <v>186</v>
      </c>
      <c r="C52">
        <v>10.575751390000001</v>
      </c>
    </row>
    <row r="53" spans="1:3" x14ac:dyDescent="0.25">
      <c r="A53" t="s">
        <v>3067</v>
      </c>
      <c r="B53" t="s">
        <v>202</v>
      </c>
      <c r="C53">
        <v>2148.691826789996</v>
      </c>
    </row>
    <row r="54" spans="1:3" x14ac:dyDescent="0.25">
      <c r="A54" t="s">
        <v>3067</v>
      </c>
      <c r="B54" t="s">
        <v>225</v>
      </c>
    </row>
    <row r="55" spans="1:3" x14ac:dyDescent="0.25">
      <c r="A55" t="s">
        <v>3067</v>
      </c>
      <c r="B55" t="s">
        <v>210</v>
      </c>
      <c r="C55">
        <v>58352.04834541976</v>
      </c>
    </row>
    <row r="56" spans="1:3" x14ac:dyDescent="0.25">
      <c r="A56" t="s">
        <v>3067</v>
      </c>
      <c r="B56" t="s">
        <v>258</v>
      </c>
      <c r="C56">
        <v>3.1929151600000001</v>
      </c>
    </row>
    <row r="57" spans="1:3" x14ac:dyDescent="0.25">
      <c r="A57" t="s">
        <v>3067</v>
      </c>
      <c r="B57" t="s">
        <v>260</v>
      </c>
      <c r="C57">
        <v>60497.547257049679</v>
      </c>
    </row>
    <row r="58" spans="1:3" x14ac:dyDescent="0.25">
      <c r="A58" t="s">
        <v>3067</v>
      </c>
      <c r="B58" t="s">
        <v>262</v>
      </c>
    </row>
    <row r="59" spans="1:3" x14ac:dyDescent="0.25">
      <c r="A59" t="s">
        <v>3068</v>
      </c>
      <c r="B59" t="s">
        <v>153</v>
      </c>
      <c r="C59">
        <v>11.299533050000001</v>
      </c>
    </row>
    <row r="60" spans="1:3" x14ac:dyDescent="0.25">
      <c r="A60" t="s">
        <v>3068</v>
      </c>
      <c r="B60" t="s">
        <v>154</v>
      </c>
      <c r="C60">
        <v>254.86000318000001</v>
      </c>
    </row>
    <row r="61" spans="1:3" x14ac:dyDescent="0.25">
      <c r="A61" t="s">
        <v>3068</v>
      </c>
      <c r="B61" t="s">
        <v>155</v>
      </c>
      <c r="C61">
        <v>874.05684268999983</v>
      </c>
    </row>
    <row r="62" spans="1:3" x14ac:dyDescent="0.25">
      <c r="A62" t="s">
        <v>3068</v>
      </c>
      <c r="B62" t="s">
        <v>156</v>
      </c>
      <c r="C62">
        <v>106.67693717</v>
      </c>
    </row>
    <row r="63" spans="1:3" x14ac:dyDescent="0.25">
      <c r="A63" t="s">
        <v>3068</v>
      </c>
      <c r="B63" t="s">
        <v>157</v>
      </c>
      <c r="C63">
        <v>13506.248763939975</v>
      </c>
    </row>
    <row r="64" spans="1:3" x14ac:dyDescent="0.25">
      <c r="A64" t="s">
        <v>3068</v>
      </c>
      <c r="B64" t="s">
        <v>158</v>
      </c>
      <c r="C64" s="228">
        <v>800233.28832181368</v>
      </c>
    </row>
    <row r="65" spans="1:3" x14ac:dyDescent="0.25">
      <c r="A65" t="s">
        <v>3068</v>
      </c>
      <c r="B65" t="s">
        <v>180</v>
      </c>
      <c r="C65">
        <v>38.758344610000002</v>
      </c>
    </row>
    <row r="66" spans="1:3" x14ac:dyDescent="0.25">
      <c r="A66" t="s">
        <v>3068</v>
      </c>
      <c r="B66" t="s">
        <v>181</v>
      </c>
      <c r="C66">
        <v>30566.148026810017</v>
      </c>
    </row>
    <row r="67" spans="1:3" x14ac:dyDescent="0.25">
      <c r="A67" t="s">
        <v>3068</v>
      </c>
      <c r="B67" t="s">
        <v>182</v>
      </c>
      <c r="C67">
        <v>97680.453794030313</v>
      </c>
    </row>
    <row r="68" spans="1:3" x14ac:dyDescent="0.25">
      <c r="A68" t="s">
        <v>3068</v>
      </c>
      <c r="B68" t="s">
        <v>183</v>
      </c>
      <c r="C68">
        <v>372383.39493925532</v>
      </c>
    </row>
    <row r="69" spans="1:3" x14ac:dyDescent="0.25">
      <c r="A69" t="s">
        <v>3068</v>
      </c>
      <c r="B69" t="s">
        <v>184</v>
      </c>
      <c r="C69">
        <v>96285.823394870677</v>
      </c>
    </row>
    <row r="70" spans="1:3" x14ac:dyDescent="0.25">
      <c r="A70" t="s">
        <v>3068</v>
      </c>
      <c r="B70" t="s">
        <v>185</v>
      </c>
      <c r="C70">
        <v>171289.11887859099</v>
      </c>
    </row>
    <row r="71" spans="1:3" x14ac:dyDescent="0.25">
      <c r="A71" t="s">
        <v>3068</v>
      </c>
      <c r="B71" t="s">
        <v>186</v>
      </c>
      <c r="C71">
        <v>46742.733023680237</v>
      </c>
    </row>
    <row r="72" spans="1:3" x14ac:dyDescent="0.25">
      <c r="A72" t="s">
        <v>3068</v>
      </c>
      <c r="B72" t="s">
        <v>202</v>
      </c>
      <c r="C72">
        <v>29830.060424590043</v>
      </c>
    </row>
    <row r="73" spans="1:3" x14ac:dyDescent="0.25">
      <c r="A73" t="s">
        <v>3068</v>
      </c>
      <c r="B73" t="s">
        <v>225</v>
      </c>
      <c r="C73">
        <v>32824.468261190006</v>
      </c>
    </row>
    <row r="74" spans="1:3" x14ac:dyDescent="0.25">
      <c r="A74" t="s">
        <v>3068</v>
      </c>
      <c r="B74" t="s">
        <v>210</v>
      </c>
      <c r="C74">
        <v>752331.90171607723</v>
      </c>
    </row>
    <row r="75" spans="1:3" x14ac:dyDescent="0.25">
      <c r="A75" t="s">
        <v>3068</v>
      </c>
      <c r="B75" t="s">
        <v>258</v>
      </c>
    </row>
    <row r="76" spans="1:3" x14ac:dyDescent="0.25">
      <c r="A76" t="s">
        <v>3068</v>
      </c>
      <c r="B76" t="s">
        <v>260</v>
      </c>
      <c r="C76">
        <v>788310.45944325591</v>
      </c>
    </row>
    <row r="77" spans="1:3" x14ac:dyDescent="0.25">
      <c r="A77" t="s">
        <v>3068</v>
      </c>
      <c r="B77" t="s">
        <v>262</v>
      </c>
      <c r="C77">
        <v>26675.970958589853</v>
      </c>
    </row>
    <row r="78" spans="1:3" x14ac:dyDescent="0.25">
      <c r="A78" t="s">
        <v>3069</v>
      </c>
      <c r="B78" t="s">
        <v>153</v>
      </c>
    </row>
    <row r="79" spans="1:3" x14ac:dyDescent="0.25">
      <c r="A79" t="s">
        <v>3069</v>
      </c>
      <c r="B79" t="s">
        <v>154</v>
      </c>
    </row>
    <row r="80" spans="1:3" x14ac:dyDescent="0.25">
      <c r="A80" t="s">
        <v>3069</v>
      </c>
      <c r="B80" t="s">
        <v>155</v>
      </c>
    </row>
    <row r="81" spans="1:3" x14ac:dyDescent="0.25">
      <c r="A81" t="s">
        <v>3069</v>
      </c>
      <c r="B81" t="s">
        <v>156</v>
      </c>
    </row>
    <row r="82" spans="1:3" x14ac:dyDescent="0.25">
      <c r="A82" t="s">
        <v>3069</v>
      </c>
      <c r="B82" t="s">
        <v>157</v>
      </c>
    </row>
    <row r="83" spans="1:3" x14ac:dyDescent="0.25">
      <c r="A83" t="s">
        <v>3069</v>
      </c>
      <c r="B83" t="s">
        <v>158</v>
      </c>
      <c r="C83" s="228">
        <v>3192.7966399599968</v>
      </c>
    </row>
    <row r="84" spans="1:3" x14ac:dyDescent="0.25">
      <c r="A84" t="s">
        <v>3069</v>
      </c>
      <c r="B84" t="s">
        <v>180</v>
      </c>
    </row>
    <row r="85" spans="1:3" x14ac:dyDescent="0.25">
      <c r="A85" t="s">
        <v>3069</v>
      </c>
      <c r="B85" t="s">
        <v>181</v>
      </c>
    </row>
    <row r="86" spans="1:3" x14ac:dyDescent="0.25">
      <c r="A86" t="s">
        <v>3069</v>
      </c>
      <c r="B86" t="s">
        <v>182</v>
      </c>
    </row>
    <row r="87" spans="1:3" x14ac:dyDescent="0.25">
      <c r="A87" t="s">
        <v>3069</v>
      </c>
      <c r="B87" t="s">
        <v>183</v>
      </c>
    </row>
    <row r="88" spans="1:3" x14ac:dyDescent="0.25">
      <c r="A88" t="s">
        <v>3069</v>
      </c>
      <c r="B88" t="s">
        <v>184</v>
      </c>
    </row>
    <row r="89" spans="1:3" x14ac:dyDescent="0.25">
      <c r="A89" t="s">
        <v>3069</v>
      </c>
      <c r="B89" t="s">
        <v>185</v>
      </c>
    </row>
    <row r="90" spans="1:3" x14ac:dyDescent="0.25">
      <c r="A90" t="s">
        <v>3069</v>
      </c>
      <c r="B90" t="s">
        <v>186</v>
      </c>
      <c r="C90">
        <v>3192.7966399599968</v>
      </c>
    </row>
    <row r="91" spans="1:3" x14ac:dyDescent="0.25">
      <c r="A91" t="s">
        <v>3069</v>
      </c>
      <c r="B91" t="s">
        <v>202</v>
      </c>
    </row>
    <row r="92" spans="1:3" x14ac:dyDescent="0.25">
      <c r="A92" t="s">
        <v>3069</v>
      </c>
      <c r="B92" t="s">
        <v>225</v>
      </c>
    </row>
    <row r="93" spans="1:3" x14ac:dyDescent="0.25">
      <c r="A93" t="s">
        <v>3069</v>
      </c>
      <c r="B93" t="s">
        <v>210</v>
      </c>
      <c r="C93">
        <v>3192.7966399599968</v>
      </c>
    </row>
    <row r="94" spans="1:3" x14ac:dyDescent="0.25">
      <c r="A94" t="s">
        <v>3069</v>
      </c>
      <c r="B94" t="s">
        <v>258</v>
      </c>
      <c r="C94">
        <v>3192.7966399599968</v>
      </c>
    </row>
    <row r="95" spans="1:3" x14ac:dyDescent="0.25">
      <c r="A95" t="s">
        <v>3069</v>
      </c>
      <c r="B95" t="s">
        <v>260</v>
      </c>
    </row>
    <row r="96" spans="1:3" x14ac:dyDescent="0.25">
      <c r="A96" t="s">
        <v>3069</v>
      </c>
      <c r="B96" t="s">
        <v>262</v>
      </c>
    </row>
    <row r="97" spans="1:3" x14ac:dyDescent="0.25">
      <c r="A97" t="s">
        <v>3070</v>
      </c>
      <c r="B97" t="s">
        <v>153</v>
      </c>
    </row>
    <row r="98" spans="1:3" x14ac:dyDescent="0.25">
      <c r="A98" t="s">
        <v>3070</v>
      </c>
      <c r="B98" t="s">
        <v>154</v>
      </c>
    </row>
    <row r="99" spans="1:3" x14ac:dyDescent="0.25">
      <c r="A99" t="s">
        <v>3070</v>
      </c>
      <c r="B99" t="s">
        <v>155</v>
      </c>
    </row>
    <row r="100" spans="1:3" x14ac:dyDescent="0.25">
      <c r="A100" t="s">
        <v>3070</v>
      </c>
      <c r="B100" t="s">
        <v>156</v>
      </c>
    </row>
    <row r="101" spans="1:3" x14ac:dyDescent="0.25">
      <c r="A101" t="s">
        <v>3070</v>
      </c>
      <c r="B101" t="s">
        <v>157</v>
      </c>
      <c r="C101">
        <v>50.556797870000011</v>
      </c>
    </row>
    <row r="102" spans="1:3" x14ac:dyDescent="0.25">
      <c r="A102" t="s">
        <v>3070</v>
      </c>
      <c r="B102" t="s">
        <v>158</v>
      </c>
      <c r="C102" s="228">
        <v>68558.076715360163</v>
      </c>
    </row>
    <row r="103" spans="1:3" x14ac:dyDescent="0.25">
      <c r="A103" t="s">
        <v>3070</v>
      </c>
      <c r="B103" t="s">
        <v>180</v>
      </c>
    </row>
    <row r="104" spans="1:3" x14ac:dyDescent="0.25">
      <c r="A104" t="s">
        <v>3070</v>
      </c>
      <c r="B104" t="s">
        <v>181</v>
      </c>
    </row>
    <row r="105" spans="1:3" x14ac:dyDescent="0.25">
      <c r="A105" t="s">
        <v>3070</v>
      </c>
      <c r="B105" t="s">
        <v>182</v>
      </c>
    </row>
    <row r="106" spans="1:3" x14ac:dyDescent="0.25">
      <c r="A106" t="s">
        <v>3070</v>
      </c>
      <c r="B106" t="s">
        <v>183</v>
      </c>
      <c r="C106">
        <v>3.6439467699999999</v>
      </c>
    </row>
    <row r="107" spans="1:3" x14ac:dyDescent="0.25">
      <c r="A107" t="s">
        <v>3070</v>
      </c>
      <c r="B107" t="s">
        <v>184</v>
      </c>
      <c r="C107">
        <v>17.008836620000004</v>
      </c>
    </row>
    <row r="108" spans="1:3" x14ac:dyDescent="0.25">
      <c r="A108" t="s">
        <v>3070</v>
      </c>
      <c r="B108" t="s">
        <v>185</v>
      </c>
      <c r="C108">
        <v>41981.938288960104</v>
      </c>
    </row>
    <row r="109" spans="1:3" x14ac:dyDescent="0.25">
      <c r="A109" t="s">
        <v>3070</v>
      </c>
      <c r="B109" t="s">
        <v>186</v>
      </c>
      <c r="C109">
        <v>26606.042440879999</v>
      </c>
    </row>
    <row r="110" spans="1:3" x14ac:dyDescent="0.25">
      <c r="A110" t="s">
        <v>3070</v>
      </c>
      <c r="B110" t="s">
        <v>202</v>
      </c>
    </row>
    <row r="111" spans="1:3" x14ac:dyDescent="0.25">
      <c r="A111" t="s">
        <v>3070</v>
      </c>
      <c r="B111" t="s">
        <v>225</v>
      </c>
    </row>
    <row r="112" spans="1:3" x14ac:dyDescent="0.25">
      <c r="A112" t="s">
        <v>3070</v>
      </c>
      <c r="B112" t="s">
        <v>210</v>
      </c>
      <c r="C112">
        <v>68608.633513230161</v>
      </c>
    </row>
    <row r="113" spans="1:3" x14ac:dyDescent="0.25">
      <c r="A113" t="s">
        <v>3070</v>
      </c>
      <c r="B113" t="s">
        <v>258</v>
      </c>
      <c r="C113">
        <v>18698.574014680093</v>
      </c>
    </row>
    <row r="114" spans="1:3" x14ac:dyDescent="0.25">
      <c r="A114" t="s">
        <v>3070</v>
      </c>
      <c r="B114" t="s">
        <v>260</v>
      </c>
      <c r="C114">
        <v>48413.750673880088</v>
      </c>
    </row>
    <row r="115" spans="1:3" x14ac:dyDescent="0.25">
      <c r="A115" t="s">
        <v>3070</v>
      </c>
      <c r="B115" t="s">
        <v>262</v>
      </c>
      <c r="C115">
        <v>1496.3088246699958</v>
      </c>
    </row>
    <row r="116" spans="1:3" x14ac:dyDescent="0.25">
      <c r="A116" t="s">
        <v>3065</v>
      </c>
      <c r="B116" t="s">
        <v>149</v>
      </c>
      <c r="C116">
        <v>28.779057560801295</v>
      </c>
    </row>
    <row r="117" spans="1:3" x14ac:dyDescent="0.25">
      <c r="A117" t="s">
        <v>3066</v>
      </c>
      <c r="B117" t="s">
        <v>149</v>
      </c>
      <c r="C117">
        <v>28.032722401896482</v>
      </c>
    </row>
    <row r="118" spans="1:3" x14ac:dyDescent="0.25">
      <c r="A118" t="s">
        <v>3067</v>
      </c>
      <c r="B118" t="s">
        <v>149</v>
      </c>
      <c r="C118">
        <v>24.807629934671759</v>
      </c>
    </row>
    <row r="119" spans="1:3" x14ac:dyDescent="0.25">
      <c r="A119" t="s">
        <v>3068</v>
      </c>
      <c r="B119" t="s">
        <v>149</v>
      </c>
      <c r="C119">
        <v>27.142109026753584</v>
      </c>
    </row>
    <row r="120" spans="1:3" x14ac:dyDescent="0.25">
      <c r="A120" t="s">
        <v>3069</v>
      </c>
      <c r="B120" t="s">
        <v>149</v>
      </c>
      <c r="C120">
        <v>27.788009237989442</v>
      </c>
    </row>
    <row r="121" spans="1:3" x14ac:dyDescent="0.25">
      <c r="A121" t="s">
        <v>3070</v>
      </c>
      <c r="B121" t="s">
        <v>149</v>
      </c>
      <c r="C121">
        <v>33.804982433983483</v>
      </c>
    </row>
    <row r="122" spans="1:3" x14ac:dyDescent="0.25">
      <c r="A122" t="s">
        <v>3065</v>
      </c>
      <c r="B122" t="s">
        <v>178</v>
      </c>
      <c r="C122">
        <v>28.405560692715891</v>
      </c>
    </row>
    <row r="123" spans="1:3" x14ac:dyDescent="0.25">
      <c r="A123" t="s">
        <v>3066</v>
      </c>
      <c r="B123" t="s">
        <v>178</v>
      </c>
      <c r="C123">
        <v>28.029764502348598</v>
      </c>
    </row>
    <row r="124" spans="1:3" x14ac:dyDescent="0.25">
      <c r="A124" t="s">
        <v>3067</v>
      </c>
      <c r="B124" t="s">
        <v>178</v>
      </c>
      <c r="C124">
        <v>2.8914453362766519</v>
      </c>
    </row>
    <row r="125" spans="1:3" x14ac:dyDescent="0.25">
      <c r="A125" t="s">
        <v>3068</v>
      </c>
      <c r="B125" t="s">
        <v>178</v>
      </c>
      <c r="C125">
        <v>4.5942076171692969</v>
      </c>
    </row>
    <row r="126" spans="1:3" x14ac:dyDescent="0.25">
      <c r="A126" t="s">
        <v>3069</v>
      </c>
      <c r="B126" t="s">
        <v>178</v>
      </c>
      <c r="C126">
        <v>27.788009237989442</v>
      </c>
    </row>
    <row r="127" spans="1:3" x14ac:dyDescent="0.25">
      <c r="A127" t="s">
        <v>3070</v>
      </c>
      <c r="B127" t="s">
        <v>178</v>
      </c>
      <c r="C127">
        <v>18.996845009155106</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topLeftCell="A345" zoomScale="75" zoomScaleNormal="75" workbookViewId="0">
      <selection activeCell="D375" sqref="D375:D381"/>
    </sheetView>
  </sheetViews>
  <sheetFormatPr defaultColWidth="8.85546875" defaultRowHeight="15" outlineLevelRow="1" x14ac:dyDescent="0.25"/>
  <cols>
    <col min="1" max="1" width="13.85546875" style="51" customWidth="1"/>
    <col min="2" max="2" width="62.85546875" style="51" customWidth="1"/>
    <col min="3" max="3" width="41" style="51" customWidth="1"/>
    <col min="4" max="4" width="40.85546875" style="51" customWidth="1"/>
    <col min="5" max="5" width="6.5703125" style="51" customWidth="1"/>
    <col min="6" max="6" width="41.5703125" style="51" customWidth="1"/>
    <col min="7" max="7" width="41.5703125" style="49" customWidth="1"/>
    <col min="8" max="16384" width="8.85546875" style="81"/>
  </cols>
  <sheetData>
    <row r="1" spans="1:7" ht="31.5" x14ac:dyDescent="0.25">
      <c r="A1" s="48" t="s">
        <v>441</v>
      </c>
      <c r="B1" s="48"/>
      <c r="C1" s="49"/>
      <c r="D1" s="49"/>
      <c r="E1" s="49"/>
      <c r="F1" s="216" t="s">
        <v>3043</v>
      </c>
    </row>
    <row r="2" spans="1:7" ht="15.75" thickBot="1" x14ac:dyDescent="0.3">
      <c r="A2" s="49"/>
      <c r="B2" s="49"/>
      <c r="C2" s="49"/>
      <c r="D2" s="49"/>
      <c r="E2" s="49"/>
      <c r="F2" s="49"/>
    </row>
    <row r="3" spans="1:7" ht="19.5" thickBot="1" x14ac:dyDescent="0.3">
      <c r="A3" s="52"/>
      <c r="B3" s="53" t="s">
        <v>69</v>
      </c>
      <c r="C3" s="196" t="s">
        <v>216</v>
      </c>
      <c r="D3" s="52"/>
      <c r="E3" s="52"/>
      <c r="F3" s="49"/>
      <c r="G3" s="52"/>
    </row>
    <row r="4" spans="1:7" ht="15.75" thickBot="1" x14ac:dyDescent="0.3"/>
    <row r="5" spans="1:7" ht="18.75" x14ac:dyDescent="0.25">
      <c r="A5" s="55"/>
      <c r="B5" s="56" t="s">
        <v>442</v>
      </c>
      <c r="C5" s="55"/>
      <c r="E5" s="57"/>
      <c r="F5" s="57"/>
    </row>
    <row r="6" spans="1:7" x14ac:dyDescent="0.25">
      <c r="B6" s="118" t="s">
        <v>443</v>
      </c>
    </row>
    <row r="7" spans="1:7" x14ac:dyDescent="0.25">
      <c r="B7" s="220" t="s">
        <v>444</v>
      </c>
    </row>
    <row r="8" spans="1:7" ht="15.75" thickBot="1" x14ac:dyDescent="0.3">
      <c r="B8" s="221" t="s">
        <v>445</v>
      </c>
    </row>
    <row r="9" spans="1:7" x14ac:dyDescent="0.25">
      <c r="B9" s="119"/>
    </row>
    <row r="10" spans="1:7" ht="37.5" x14ac:dyDescent="0.25">
      <c r="A10" s="62" t="s">
        <v>78</v>
      </c>
      <c r="B10" s="62" t="s">
        <v>443</v>
      </c>
      <c r="C10" s="63"/>
      <c r="D10" s="63"/>
      <c r="E10" s="63"/>
      <c r="F10" s="63"/>
      <c r="G10" s="64"/>
    </row>
    <row r="11" spans="1:7" ht="15" customHeight="1" x14ac:dyDescent="0.25">
      <c r="A11" s="70"/>
      <c r="B11" s="71" t="s">
        <v>446</v>
      </c>
      <c r="C11" s="70" t="s">
        <v>107</v>
      </c>
      <c r="D11" s="70"/>
      <c r="E11" s="70"/>
      <c r="F11" s="73" t="s">
        <v>447</v>
      </c>
      <c r="G11" s="73"/>
    </row>
    <row r="12" spans="1:7" x14ac:dyDescent="0.25">
      <c r="A12" s="51" t="s">
        <v>448</v>
      </c>
      <c r="B12" s="51" t="s">
        <v>449</v>
      </c>
      <c r="C12" s="132">
        <v>1723.2186797100014</v>
      </c>
      <c r="F12" s="139">
        <f>IF($C$15=0,"",IF(C12="[for completion]","",C12/$C$15))</f>
        <v>0.53972077586864087</v>
      </c>
    </row>
    <row r="13" spans="1:7" x14ac:dyDescent="0.25">
      <c r="A13" s="51" t="s">
        <v>450</v>
      </c>
      <c r="B13" s="51" t="s">
        <v>451</v>
      </c>
      <c r="C13" s="132">
        <v>1469.5779602499993</v>
      </c>
      <c r="F13" s="139">
        <f>IF($C$15=0,"",IF(C13="[for completion]","",C13/$C$15))</f>
        <v>0.46027922413135902</v>
      </c>
    </row>
    <row r="14" spans="1:7" x14ac:dyDescent="0.25">
      <c r="A14" s="51" t="s">
        <v>452</v>
      </c>
      <c r="B14" s="51" t="s">
        <v>136</v>
      </c>
      <c r="C14" s="132">
        <v>0</v>
      </c>
      <c r="F14" s="139">
        <f>IF($C$15=0,"",IF(C14="[for completion]","",C14/$C$15))</f>
        <v>0</v>
      </c>
    </row>
    <row r="15" spans="1:7" x14ac:dyDescent="0.25">
      <c r="A15" s="51" t="s">
        <v>453</v>
      </c>
      <c r="B15" s="120" t="s">
        <v>138</v>
      </c>
      <c r="C15" s="132">
        <f>SUM(C12:C14)</f>
        <v>3192.7966399600009</v>
      </c>
      <c r="F15" s="127">
        <f>SUM(F12:F14)</f>
        <v>0.99999999999999989</v>
      </c>
    </row>
    <row r="16" spans="1:7" outlineLevel="1" x14ac:dyDescent="0.25">
      <c r="A16" s="51" t="s">
        <v>454</v>
      </c>
      <c r="B16" s="80" t="s">
        <v>455</v>
      </c>
      <c r="C16" s="132"/>
      <c r="F16" s="139">
        <f t="shared" ref="F16:F26" si="0">IF($C$15=0,"",IF(C16="[for completion]","",C16/$C$15))</f>
        <v>0</v>
      </c>
    </row>
    <row r="17" spans="1:7" outlineLevel="1" x14ac:dyDescent="0.25">
      <c r="A17" s="51" t="s">
        <v>456</v>
      </c>
      <c r="B17" s="80" t="s">
        <v>1378</v>
      </c>
      <c r="C17" s="132"/>
      <c r="F17" s="139">
        <f t="shared" si="0"/>
        <v>0</v>
      </c>
    </row>
    <row r="18" spans="1:7" outlineLevel="1" x14ac:dyDescent="0.25">
      <c r="A18" s="51" t="s">
        <v>457</v>
      </c>
      <c r="B18" s="80" t="s">
        <v>140</v>
      </c>
      <c r="C18" s="132"/>
      <c r="F18" s="139">
        <f t="shared" si="0"/>
        <v>0</v>
      </c>
    </row>
    <row r="19" spans="1:7" outlineLevel="1" x14ac:dyDescent="0.25">
      <c r="A19" s="51" t="s">
        <v>458</v>
      </c>
      <c r="B19" s="80" t="s">
        <v>140</v>
      </c>
      <c r="C19" s="132"/>
      <c r="F19" s="139">
        <f t="shared" si="0"/>
        <v>0</v>
      </c>
    </row>
    <row r="20" spans="1:7" outlineLevel="1" x14ac:dyDescent="0.25">
      <c r="A20" s="51" t="s">
        <v>459</v>
      </c>
      <c r="B20" s="80" t="s">
        <v>140</v>
      </c>
      <c r="C20" s="132"/>
      <c r="F20" s="139">
        <f t="shared" si="0"/>
        <v>0</v>
      </c>
    </row>
    <row r="21" spans="1:7" outlineLevel="1" x14ac:dyDescent="0.25">
      <c r="A21" s="51" t="s">
        <v>460</v>
      </c>
      <c r="B21" s="80" t="s">
        <v>140</v>
      </c>
      <c r="C21" s="132"/>
      <c r="F21" s="139">
        <f t="shared" si="0"/>
        <v>0</v>
      </c>
    </row>
    <row r="22" spans="1:7" outlineLevel="1" x14ac:dyDescent="0.25">
      <c r="A22" s="51" t="s">
        <v>461</v>
      </c>
      <c r="B22" s="80" t="s">
        <v>140</v>
      </c>
      <c r="C22" s="132"/>
      <c r="F22" s="139">
        <f t="shared" si="0"/>
        <v>0</v>
      </c>
    </row>
    <row r="23" spans="1:7" outlineLevel="1" x14ac:dyDescent="0.25">
      <c r="A23" s="51" t="s">
        <v>462</v>
      </c>
      <c r="B23" s="80" t="s">
        <v>140</v>
      </c>
      <c r="C23" s="132"/>
      <c r="F23" s="139">
        <f t="shared" si="0"/>
        <v>0</v>
      </c>
    </row>
    <row r="24" spans="1:7" outlineLevel="1" x14ac:dyDescent="0.25">
      <c r="A24" s="51" t="s">
        <v>463</v>
      </c>
      <c r="B24" s="80" t="s">
        <v>140</v>
      </c>
      <c r="C24" s="132"/>
      <c r="F24" s="139">
        <f t="shared" si="0"/>
        <v>0</v>
      </c>
    </row>
    <row r="25" spans="1:7" outlineLevel="1" x14ac:dyDescent="0.25">
      <c r="A25" s="51" t="s">
        <v>464</v>
      </c>
      <c r="B25" s="80" t="s">
        <v>140</v>
      </c>
      <c r="C25" s="132"/>
      <c r="F25" s="139">
        <f t="shared" si="0"/>
        <v>0</v>
      </c>
    </row>
    <row r="26" spans="1:7" outlineLevel="1" x14ac:dyDescent="0.25">
      <c r="A26" s="51" t="s">
        <v>465</v>
      </c>
      <c r="B26" s="80" t="s">
        <v>140</v>
      </c>
      <c r="C26" s="135"/>
      <c r="D26" s="81"/>
      <c r="E26" s="81"/>
      <c r="F26" s="139">
        <f t="shared" si="0"/>
        <v>0</v>
      </c>
    </row>
    <row r="27" spans="1:7" ht="15" customHeight="1" x14ac:dyDescent="0.25">
      <c r="A27" s="70"/>
      <c r="B27" s="71" t="s">
        <v>466</v>
      </c>
      <c r="C27" s="70" t="s">
        <v>467</v>
      </c>
      <c r="D27" s="70" t="s">
        <v>468</v>
      </c>
      <c r="E27" s="72"/>
      <c r="F27" s="70" t="s">
        <v>469</v>
      </c>
      <c r="G27" s="73"/>
    </row>
    <row r="28" spans="1:7" x14ac:dyDescent="0.25">
      <c r="A28" s="51" t="s">
        <v>470</v>
      </c>
      <c r="B28" s="51" t="s">
        <v>471</v>
      </c>
      <c r="C28" s="133">
        <v>868</v>
      </c>
      <c r="D28" s="133">
        <v>244</v>
      </c>
      <c r="F28" s="133">
        <f>IF(AND(C28="[For completion]",D28="[For completion]"),"[For completion]",SUM(C28:D28))</f>
        <v>1112</v>
      </c>
    </row>
    <row r="29" spans="1:7" outlineLevel="1" x14ac:dyDescent="0.25">
      <c r="A29" s="51" t="s">
        <v>472</v>
      </c>
      <c r="B29" s="66" t="s">
        <v>473</v>
      </c>
      <c r="C29" s="133"/>
      <c r="D29" s="133"/>
      <c r="F29" s="133"/>
    </row>
    <row r="30" spans="1:7" outlineLevel="1" x14ac:dyDescent="0.25">
      <c r="A30" s="51" t="s">
        <v>474</v>
      </c>
      <c r="B30" s="66" t="s">
        <v>475</v>
      </c>
      <c r="C30" s="133"/>
      <c r="D30" s="133"/>
      <c r="F30" s="133"/>
    </row>
    <row r="31" spans="1:7" outlineLevel="1" x14ac:dyDescent="0.25">
      <c r="A31" s="51" t="s">
        <v>476</v>
      </c>
      <c r="B31" s="66"/>
    </row>
    <row r="32" spans="1:7" outlineLevel="1" x14ac:dyDescent="0.25">
      <c r="A32" s="51" t="s">
        <v>477</v>
      </c>
      <c r="B32" s="66"/>
    </row>
    <row r="33" spans="1:7" outlineLevel="1" x14ac:dyDescent="0.25">
      <c r="A33" s="51" t="s">
        <v>1562</v>
      </c>
      <c r="B33" s="66"/>
    </row>
    <row r="34" spans="1:7" outlineLevel="1" x14ac:dyDescent="0.25">
      <c r="A34" s="51" t="s">
        <v>1563</v>
      </c>
      <c r="B34" s="66"/>
    </row>
    <row r="35" spans="1:7" ht="15" customHeight="1" x14ac:dyDescent="0.25">
      <c r="A35" s="70"/>
      <c r="B35" s="71" t="s">
        <v>478</v>
      </c>
      <c r="C35" s="70" t="s">
        <v>479</v>
      </c>
      <c r="D35" s="70" t="s">
        <v>480</v>
      </c>
      <c r="E35" s="72"/>
      <c r="F35" s="73" t="s">
        <v>447</v>
      </c>
      <c r="G35" s="73"/>
    </row>
    <row r="36" spans="1:7" x14ac:dyDescent="0.25">
      <c r="A36" s="51" t="s">
        <v>481</v>
      </c>
      <c r="B36" s="51" t="s">
        <v>482</v>
      </c>
      <c r="C36" s="127">
        <v>0.15532336590330112</v>
      </c>
      <c r="D36" s="127">
        <v>0.53811191620992493</v>
      </c>
      <c r="E36" s="147"/>
      <c r="F36" s="127">
        <v>0.27029400824939842</v>
      </c>
    </row>
    <row r="37" spans="1:7" outlineLevel="1" x14ac:dyDescent="0.25">
      <c r="A37" s="51" t="s">
        <v>483</v>
      </c>
      <c r="C37" s="127"/>
      <c r="D37" s="127"/>
      <c r="E37" s="147"/>
      <c r="F37" s="127"/>
    </row>
    <row r="38" spans="1:7" outlineLevel="1" x14ac:dyDescent="0.25">
      <c r="A38" s="51" t="s">
        <v>484</v>
      </c>
      <c r="C38" s="127"/>
      <c r="D38" s="127"/>
      <c r="E38" s="147"/>
      <c r="F38" s="127"/>
    </row>
    <row r="39" spans="1:7" outlineLevel="1" x14ac:dyDescent="0.25">
      <c r="A39" s="51" t="s">
        <v>485</v>
      </c>
      <c r="C39" s="127"/>
      <c r="D39" s="127"/>
      <c r="E39" s="147"/>
      <c r="F39" s="127"/>
    </row>
    <row r="40" spans="1:7" outlineLevel="1" x14ac:dyDescent="0.25">
      <c r="A40" s="51" t="s">
        <v>486</v>
      </c>
      <c r="C40" s="127"/>
      <c r="D40" s="127"/>
      <c r="E40" s="147"/>
      <c r="F40" s="127"/>
    </row>
    <row r="41" spans="1:7" outlineLevel="1" x14ac:dyDescent="0.25">
      <c r="A41" s="51" t="s">
        <v>487</v>
      </c>
      <c r="C41" s="127"/>
      <c r="D41" s="127"/>
      <c r="E41" s="147"/>
      <c r="F41" s="127"/>
    </row>
    <row r="42" spans="1:7" outlineLevel="1" x14ac:dyDescent="0.25">
      <c r="A42" s="51" t="s">
        <v>488</v>
      </c>
      <c r="C42" s="127"/>
      <c r="D42" s="127"/>
      <c r="E42" s="147"/>
      <c r="F42" s="127"/>
    </row>
    <row r="43" spans="1:7" ht="15" customHeight="1" x14ac:dyDescent="0.25">
      <c r="A43" s="70"/>
      <c r="B43" s="71" t="s">
        <v>489</v>
      </c>
      <c r="C43" s="70" t="s">
        <v>479</v>
      </c>
      <c r="D43" s="70" t="s">
        <v>480</v>
      </c>
      <c r="E43" s="72"/>
      <c r="F43" s="73" t="s">
        <v>447</v>
      </c>
      <c r="G43" s="73"/>
    </row>
    <row r="44" spans="1:7" x14ac:dyDescent="0.25">
      <c r="A44" s="93" t="s">
        <v>490</v>
      </c>
      <c r="B44" s="226" t="s">
        <v>491</v>
      </c>
      <c r="C44" s="227">
        <f>SUM(C45:C71)</f>
        <v>1</v>
      </c>
      <c r="D44" s="227">
        <f>SUM(D45:D71)</f>
        <v>1</v>
      </c>
      <c r="E44" s="227"/>
      <c r="F44" s="227">
        <f>SUM(F45:F71)</f>
        <v>1</v>
      </c>
      <c r="G44" s="51"/>
    </row>
    <row r="45" spans="1:7" x14ac:dyDescent="0.25">
      <c r="A45" s="51" t="s">
        <v>492</v>
      </c>
      <c r="B45" s="51" t="s">
        <v>493</v>
      </c>
      <c r="C45" s="127">
        <v>0</v>
      </c>
      <c r="D45" s="127">
        <v>0</v>
      </c>
      <c r="E45" s="127"/>
      <c r="F45" s="127">
        <v>0</v>
      </c>
      <c r="G45" s="51"/>
    </row>
    <row r="46" spans="1:7" x14ac:dyDescent="0.25">
      <c r="A46" s="51" t="s">
        <v>494</v>
      </c>
      <c r="B46" s="51" t="s">
        <v>495</v>
      </c>
      <c r="C46" s="127">
        <v>0</v>
      </c>
      <c r="D46" s="127">
        <v>0</v>
      </c>
      <c r="E46" s="127"/>
      <c r="F46" s="127">
        <v>0</v>
      </c>
      <c r="G46" s="51"/>
    </row>
    <row r="47" spans="1:7" x14ac:dyDescent="0.25">
      <c r="A47" s="51" t="s">
        <v>496</v>
      </c>
      <c r="B47" s="51" t="s">
        <v>497</v>
      </c>
      <c r="C47" s="127">
        <v>0</v>
      </c>
      <c r="D47" s="127">
        <v>0</v>
      </c>
      <c r="E47" s="127"/>
      <c r="F47" s="127">
        <v>0</v>
      </c>
      <c r="G47" s="51"/>
    </row>
    <row r="48" spans="1:7" x14ac:dyDescent="0.25">
      <c r="A48" s="51" t="s">
        <v>498</v>
      </c>
      <c r="B48" s="51" t="s">
        <v>499</v>
      </c>
      <c r="C48" s="127">
        <v>0</v>
      </c>
      <c r="D48" s="127">
        <v>0</v>
      </c>
      <c r="E48" s="127"/>
      <c r="F48" s="127">
        <v>0</v>
      </c>
      <c r="G48" s="51"/>
    </row>
    <row r="49" spans="1:7" x14ac:dyDescent="0.25">
      <c r="A49" s="51" t="s">
        <v>500</v>
      </c>
      <c r="B49" s="51" t="s">
        <v>501</v>
      </c>
      <c r="C49" s="127">
        <v>0</v>
      </c>
      <c r="D49" s="127">
        <v>0</v>
      </c>
      <c r="E49" s="127"/>
      <c r="F49" s="127">
        <v>0</v>
      </c>
      <c r="G49" s="51"/>
    </row>
    <row r="50" spans="1:7" x14ac:dyDescent="0.25">
      <c r="A50" s="51" t="s">
        <v>502</v>
      </c>
      <c r="B50" s="51" t="s">
        <v>2262</v>
      </c>
      <c r="C50" s="127">
        <v>0</v>
      </c>
      <c r="D50" s="127">
        <v>0</v>
      </c>
      <c r="E50" s="127"/>
      <c r="F50" s="127">
        <v>0</v>
      </c>
      <c r="G50" s="51"/>
    </row>
    <row r="51" spans="1:7" x14ac:dyDescent="0.25">
      <c r="A51" s="51" t="s">
        <v>503</v>
      </c>
      <c r="B51" s="51" t="s">
        <v>504</v>
      </c>
      <c r="C51" s="127">
        <v>1</v>
      </c>
      <c r="D51" s="127">
        <v>1</v>
      </c>
      <c r="E51" s="127"/>
      <c r="F51" s="127">
        <v>1</v>
      </c>
      <c r="G51" s="51"/>
    </row>
    <row r="52" spans="1:7" x14ac:dyDescent="0.25">
      <c r="A52" s="51" t="s">
        <v>505</v>
      </c>
      <c r="B52" s="51" t="s">
        <v>506</v>
      </c>
      <c r="C52" s="127">
        <v>0</v>
      </c>
      <c r="D52" s="127">
        <v>0</v>
      </c>
      <c r="E52" s="127"/>
      <c r="F52" s="127">
        <v>0</v>
      </c>
      <c r="G52" s="51"/>
    </row>
    <row r="53" spans="1:7" x14ac:dyDescent="0.25">
      <c r="A53" s="51" t="s">
        <v>507</v>
      </c>
      <c r="B53" s="51" t="s">
        <v>508</v>
      </c>
      <c r="C53" s="127">
        <v>0</v>
      </c>
      <c r="D53" s="127">
        <v>0</v>
      </c>
      <c r="E53" s="127"/>
      <c r="F53" s="127">
        <v>0</v>
      </c>
      <c r="G53" s="51"/>
    </row>
    <row r="54" spans="1:7" x14ac:dyDescent="0.25">
      <c r="A54" s="51" t="s">
        <v>509</v>
      </c>
      <c r="B54" s="51" t="s">
        <v>510</v>
      </c>
      <c r="C54" s="127">
        <v>0</v>
      </c>
      <c r="D54" s="127">
        <v>0</v>
      </c>
      <c r="E54" s="127"/>
      <c r="F54" s="127">
        <v>0</v>
      </c>
      <c r="G54" s="51"/>
    </row>
    <row r="55" spans="1:7" x14ac:dyDescent="0.25">
      <c r="A55" s="51" t="s">
        <v>511</v>
      </c>
      <c r="B55" s="51" t="s">
        <v>512</v>
      </c>
      <c r="C55" s="127">
        <v>0</v>
      </c>
      <c r="D55" s="127">
        <v>0</v>
      </c>
      <c r="E55" s="127"/>
      <c r="F55" s="127">
        <v>0</v>
      </c>
      <c r="G55" s="51"/>
    </row>
    <row r="56" spans="1:7" x14ac:dyDescent="0.25">
      <c r="A56" s="51" t="s">
        <v>513</v>
      </c>
      <c r="B56" s="51" t="s">
        <v>514</v>
      </c>
      <c r="C56" s="127">
        <v>0</v>
      </c>
      <c r="D56" s="127">
        <v>0</v>
      </c>
      <c r="E56" s="127"/>
      <c r="F56" s="127">
        <v>0</v>
      </c>
      <c r="G56" s="51"/>
    </row>
    <row r="57" spans="1:7" x14ac:dyDescent="0.25">
      <c r="A57" s="51" t="s">
        <v>515</v>
      </c>
      <c r="B57" s="51" t="s">
        <v>516</v>
      </c>
      <c r="C57" s="127">
        <v>0</v>
      </c>
      <c r="D57" s="127">
        <v>0</v>
      </c>
      <c r="E57" s="127"/>
      <c r="F57" s="127">
        <v>0</v>
      </c>
      <c r="G57" s="51"/>
    </row>
    <row r="58" spans="1:7" x14ac:dyDescent="0.25">
      <c r="A58" s="51" t="s">
        <v>517</v>
      </c>
      <c r="B58" s="51" t="s">
        <v>518</v>
      </c>
      <c r="C58" s="127">
        <v>0</v>
      </c>
      <c r="D58" s="127">
        <v>0</v>
      </c>
      <c r="E58" s="127"/>
      <c r="F58" s="127">
        <v>0</v>
      </c>
      <c r="G58" s="51"/>
    </row>
    <row r="59" spans="1:7" x14ac:dyDescent="0.25">
      <c r="A59" s="51" t="s">
        <v>519</v>
      </c>
      <c r="B59" s="51" t="s">
        <v>520</v>
      </c>
      <c r="C59" s="127">
        <v>0</v>
      </c>
      <c r="D59" s="127">
        <v>0</v>
      </c>
      <c r="E59" s="127"/>
      <c r="F59" s="127">
        <v>0</v>
      </c>
      <c r="G59" s="51"/>
    </row>
    <row r="60" spans="1:7" x14ac:dyDescent="0.25">
      <c r="A60" s="51" t="s">
        <v>521</v>
      </c>
      <c r="B60" s="51" t="s">
        <v>2</v>
      </c>
      <c r="C60" s="127">
        <v>0</v>
      </c>
      <c r="D60" s="127">
        <v>0</v>
      </c>
      <c r="E60" s="127"/>
      <c r="F60" s="127">
        <v>0</v>
      </c>
      <c r="G60" s="51"/>
    </row>
    <row r="61" spans="1:7" x14ac:dyDescent="0.25">
      <c r="A61" s="51" t="s">
        <v>522</v>
      </c>
      <c r="B61" s="51" t="s">
        <v>523</v>
      </c>
      <c r="C61" s="127">
        <v>0</v>
      </c>
      <c r="D61" s="127">
        <v>0</v>
      </c>
      <c r="E61" s="127"/>
      <c r="F61" s="127">
        <v>0</v>
      </c>
      <c r="G61" s="51"/>
    </row>
    <row r="62" spans="1:7" x14ac:dyDescent="0.25">
      <c r="A62" s="51" t="s">
        <v>524</v>
      </c>
      <c r="B62" s="51" t="s">
        <v>525</v>
      </c>
      <c r="C62" s="127">
        <v>0</v>
      </c>
      <c r="D62" s="127">
        <v>0</v>
      </c>
      <c r="E62" s="127"/>
      <c r="F62" s="127">
        <v>0</v>
      </c>
      <c r="G62" s="51"/>
    </row>
    <row r="63" spans="1:7" x14ac:dyDescent="0.25">
      <c r="A63" s="51" t="s">
        <v>526</v>
      </c>
      <c r="B63" s="51" t="s">
        <v>527</v>
      </c>
      <c r="C63" s="127">
        <v>0</v>
      </c>
      <c r="D63" s="127">
        <v>0</v>
      </c>
      <c r="E63" s="127"/>
      <c r="F63" s="127">
        <v>0</v>
      </c>
      <c r="G63" s="51"/>
    </row>
    <row r="64" spans="1:7" x14ac:dyDescent="0.25">
      <c r="A64" s="51" t="s">
        <v>528</v>
      </c>
      <c r="B64" s="51" t="s">
        <v>529</v>
      </c>
      <c r="C64" s="127">
        <v>0</v>
      </c>
      <c r="D64" s="127">
        <v>0</v>
      </c>
      <c r="E64" s="127"/>
      <c r="F64" s="127">
        <v>0</v>
      </c>
      <c r="G64" s="51"/>
    </row>
    <row r="65" spans="1:7" x14ac:dyDescent="0.25">
      <c r="A65" s="51" t="s">
        <v>530</v>
      </c>
      <c r="B65" s="51" t="s">
        <v>531</v>
      </c>
      <c r="C65" s="127">
        <v>0</v>
      </c>
      <c r="D65" s="127">
        <v>0</v>
      </c>
      <c r="E65" s="127"/>
      <c r="F65" s="127">
        <v>0</v>
      </c>
      <c r="G65" s="51"/>
    </row>
    <row r="66" spans="1:7" x14ac:dyDescent="0.25">
      <c r="A66" s="51" t="s">
        <v>532</v>
      </c>
      <c r="B66" s="51" t="s">
        <v>533</v>
      </c>
      <c r="C66" s="127">
        <v>0</v>
      </c>
      <c r="D66" s="127">
        <v>0</v>
      </c>
      <c r="E66" s="127"/>
      <c r="F66" s="127">
        <v>0</v>
      </c>
      <c r="G66" s="51"/>
    </row>
    <row r="67" spans="1:7" x14ac:dyDescent="0.25">
      <c r="A67" s="51" t="s">
        <v>534</v>
      </c>
      <c r="B67" s="51" t="s">
        <v>535</v>
      </c>
      <c r="C67" s="127">
        <v>0</v>
      </c>
      <c r="D67" s="127">
        <v>0</v>
      </c>
      <c r="E67" s="127"/>
      <c r="F67" s="127">
        <v>0</v>
      </c>
      <c r="G67" s="51"/>
    </row>
    <row r="68" spans="1:7" x14ac:dyDescent="0.25">
      <c r="A68" s="51" t="s">
        <v>536</v>
      </c>
      <c r="B68" s="51" t="s">
        <v>537</v>
      </c>
      <c r="C68" s="127">
        <v>0</v>
      </c>
      <c r="D68" s="127">
        <v>0</v>
      </c>
      <c r="E68" s="127"/>
      <c r="F68" s="127">
        <v>0</v>
      </c>
      <c r="G68" s="51"/>
    </row>
    <row r="69" spans="1:7" x14ac:dyDescent="0.25">
      <c r="A69" s="51" t="s">
        <v>538</v>
      </c>
      <c r="B69" s="51" t="s">
        <v>539</v>
      </c>
      <c r="C69" s="127">
        <v>0</v>
      </c>
      <c r="D69" s="127">
        <v>0</v>
      </c>
      <c r="E69" s="127"/>
      <c r="F69" s="127">
        <v>0</v>
      </c>
      <c r="G69" s="51"/>
    </row>
    <row r="70" spans="1:7" x14ac:dyDescent="0.25">
      <c r="A70" s="51" t="s">
        <v>540</v>
      </c>
      <c r="B70" s="51" t="s">
        <v>541</v>
      </c>
      <c r="C70" s="127">
        <v>0</v>
      </c>
      <c r="D70" s="127">
        <v>0</v>
      </c>
      <c r="E70" s="127"/>
      <c r="F70" s="127">
        <v>0</v>
      </c>
      <c r="G70" s="51"/>
    </row>
    <row r="71" spans="1:7" x14ac:dyDescent="0.25">
      <c r="A71" s="51" t="s">
        <v>542</v>
      </c>
      <c r="B71" s="51" t="s">
        <v>5</v>
      </c>
      <c r="C71" s="127">
        <v>0</v>
      </c>
      <c r="D71" s="127">
        <v>0</v>
      </c>
      <c r="E71" s="127"/>
      <c r="F71" s="127">
        <v>0</v>
      </c>
      <c r="G71" s="51"/>
    </row>
    <row r="72" spans="1:7" x14ac:dyDescent="0.25">
      <c r="A72" s="93" t="s">
        <v>543</v>
      </c>
      <c r="B72" s="226" t="s">
        <v>306</v>
      </c>
      <c r="C72" s="227">
        <f>SUM(C73:C75)</f>
        <v>0</v>
      </c>
      <c r="D72" s="227">
        <f>SUM(D73:D75)</f>
        <v>0</v>
      </c>
      <c r="E72" s="227"/>
      <c r="F72" s="227">
        <f>SUM(F73:F75)</f>
        <v>0</v>
      </c>
      <c r="G72" s="51"/>
    </row>
    <row r="73" spans="1:7" x14ac:dyDescent="0.25">
      <c r="A73" s="51" t="s">
        <v>545</v>
      </c>
      <c r="B73" s="51" t="s">
        <v>547</v>
      </c>
      <c r="C73" s="127">
        <v>0</v>
      </c>
      <c r="D73" s="127">
        <v>0</v>
      </c>
      <c r="E73" s="127"/>
      <c r="F73" s="127">
        <v>0</v>
      </c>
      <c r="G73" s="51"/>
    </row>
    <row r="74" spans="1:7" x14ac:dyDescent="0.25">
      <c r="A74" s="51" t="s">
        <v>546</v>
      </c>
      <c r="B74" s="51" t="s">
        <v>549</v>
      </c>
      <c r="C74" s="127">
        <v>0</v>
      </c>
      <c r="D74" s="127">
        <v>0</v>
      </c>
      <c r="E74" s="127"/>
      <c r="F74" s="127">
        <v>0</v>
      </c>
      <c r="G74" s="51"/>
    </row>
    <row r="75" spans="1:7" x14ac:dyDescent="0.25">
      <c r="A75" s="51" t="s">
        <v>548</v>
      </c>
      <c r="B75" s="51" t="s">
        <v>1</v>
      </c>
      <c r="C75" s="127">
        <v>0</v>
      </c>
      <c r="D75" s="127">
        <v>0</v>
      </c>
      <c r="E75" s="127"/>
      <c r="F75" s="127">
        <v>0</v>
      </c>
      <c r="G75" s="51"/>
    </row>
    <row r="76" spans="1:7" x14ac:dyDescent="0.25">
      <c r="A76" s="93" t="s">
        <v>1517</v>
      </c>
      <c r="B76" s="226" t="s">
        <v>136</v>
      </c>
      <c r="C76" s="227">
        <f>SUM(C77:C87)</f>
        <v>0</v>
      </c>
      <c r="D76" s="227">
        <f>SUM(D77:D87)</f>
        <v>0</v>
      </c>
      <c r="E76" s="227"/>
      <c r="F76" s="227">
        <f>SUM(F77:F87)</f>
        <v>0</v>
      </c>
      <c r="G76" s="51"/>
    </row>
    <row r="77" spans="1:7" x14ac:dyDescent="0.25">
      <c r="A77" s="51" t="s">
        <v>550</v>
      </c>
      <c r="B77" s="68" t="s">
        <v>308</v>
      </c>
      <c r="C77" s="127">
        <v>0</v>
      </c>
      <c r="D77" s="127">
        <v>0</v>
      </c>
      <c r="E77" s="127"/>
      <c r="F77" s="127">
        <v>0</v>
      </c>
      <c r="G77" s="51"/>
    </row>
    <row r="78" spans="1:7" x14ac:dyDescent="0.25">
      <c r="A78" s="51" t="s">
        <v>551</v>
      </c>
      <c r="B78" s="51" t="s">
        <v>544</v>
      </c>
      <c r="C78" s="127">
        <v>0</v>
      </c>
      <c r="D78" s="127">
        <v>0</v>
      </c>
      <c r="E78" s="127"/>
      <c r="F78" s="127">
        <v>0</v>
      </c>
      <c r="G78" s="51"/>
    </row>
    <row r="79" spans="1:7" x14ac:dyDescent="0.25">
      <c r="A79" s="51" t="s">
        <v>552</v>
      </c>
      <c r="B79" s="68" t="s">
        <v>310</v>
      </c>
      <c r="C79" s="127">
        <v>0</v>
      </c>
      <c r="D79" s="127">
        <v>0</v>
      </c>
      <c r="E79" s="127"/>
      <c r="F79" s="127">
        <v>0</v>
      </c>
      <c r="G79" s="51"/>
    </row>
    <row r="80" spans="1:7" x14ac:dyDescent="0.25">
      <c r="A80" s="51" t="s">
        <v>553</v>
      </c>
      <c r="B80" s="68" t="s">
        <v>312</v>
      </c>
      <c r="C80" s="127">
        <v>0</v>
      </c>
      <c r="D80" s="127">
        <v>0</v>
      </c>
      <c r="E80" s="127"/>
      <c r="F80" s="127">
        <v>0</v>
      </c>
      <c r="G80" s="51"/>
    </row>
    <row r="81" spans="1:7" x14ac:dyDescent="0.25">
      <c r="A81" s="51" t="s">
        <v>554</v>
      </c>
      <c r="B81" s="68" t="s">
        <v>11</v>
      </c>
      <c r="C81" s="127">
        <v>0</v>
      </c>
      <c r="D81" s="127">
        <v>0</v>
      </c>
      <c r="E81" s="127"/>
      <c r="F81" s="127">
        <v>0</v>
      </c>
      <c r="G81" s="51"/>
    </row>
    <row r="82" spans="1:7" x14ac:dyDescent="0.25">
      <c r="A82" s="51" t="s">
        <v>555</v>
      </c>
      <c r="B82" s="68" t="s">
        <v>315</v>
      </c>
      <c r="C82" s="127">
        <v>0</v>
      </c>
      <c r="D82" s="127">
        <v>0</v>
      </c>
      <c r="E82" s="127"/>
      <c r="F82" s="127">
        <v>0</v>
      </c>
      <c r="G82" s="51"/>
    </row>
    <row r="83" spans="1:7" x14ac:dyDescent="0.25">
      <c r="A83" s="51" t="s">
        <v>556</v>
      </c>
      <c r="B83" s="68" t="s">
        <v>317</v>
      </c>
      <c r="C83" s="127">
        <v>0</v>
      </c>
      <c r="D83" s="127">
        <v>0</v>
      </c>
      <c r="E83" s="127"/>
      <c r="F83" s="127">
        <v>0</v>
      </c>
      <c r="G83" s="51"/>
    </row>
    <row r="84" spans="1:7" x14ac:dyDescent="0.25">
      <c r="A84" s="51" t="s">
        <v>557</v>
      </c>
      <c r="B84" s="68" t="s">
        <v>319</v>
      </c>
      <c r="C84" s="127">
        <v>0</v>
      </c>
      <c r="D84" s="127">
        <v>0</v>
      </c>
      <c r="E84" s="127"/>
      <c r="F84" s="127">
        <v>0</v>
      </c>
      <c r="G84" s="51"/>
    </row>
    <row r="85" spans="1:7" x14ac:dyDescent="0.25">
      <c r="A85" s="51" t="s">
        <v>558</v>
      </c>
      <c r="B85" s="68" t="s">
        <v>321</v>
      </c>
      <c r="C85" s="127">
        <v>0</v>
      </c>
      <c r="D85" s="127">
        <v>0</v>
      </c>
      <c r="E85" s="127"/>
      <c r="F85" s="127">
        <v>0</v>
      </c>
      <c r="G85" s="51"/>
    </row>
    <row r="86" spans="1:7" x14ac:dyDescent="0.25">
      <c r="A86" s="51" t="s">
        <v>559</v>
      </c>
      <c r="B86" s="68" t="s">
        <v>323</v>
      </c>
      <c r="C86" s="127">
        <v>0</v>
      </c>
      <c r="D86" s="127">
        <v>0</v>
      </c>
      <c r="E86" s="127"/>
      <c r="F86" s="127">
        <v>0</v>
      </c>
      <c r="G86" s="51"/>
    </row>
    <row r="87" spans="1:7" x14ac:dyDescent="0.25">
      <c r="A87" s="51" t="s">
        <v>560</v>
      </c>
      <c r="B87" s="68" t="s">
        <v>136</v>
      </c>
      <c r="C87" s="127">
        <v>0</v>
      </c>
      <c r="D87" s="127">
        <v>0</v>
      </c>
      <c r="E87" s="127"/>
      <c r="F87" s="127">
        <v>0</v>
      </c>
      <c r="G87" s="51"/>
    </row>
    <row r="88" spans="1:7" outlineLevel="1" x14ac:dyDescent="0.25">
      <c r="A88" s="51" t="s">
        <v>561</v>
      </c>
      <c r="B88" s="80" t="s">
        <v>140</v>
      </c>
      <c r="C88" s="127"/>
      <c r="D88" s="127"/>
      <c r="E88" s="127"/>
      <c r="F88" s="127"/>
      <c r="G88" s="51"/>
    </row>
    <row r="89" spans="1:7" outlineLevel="1" x14ac:dyDescent="0.25">
      <c r="A89" s="51" t="s">
        <v>562</v>
      </c>
      <c r="B89" s="80" t="s">
        <v>140</v>
      </c>
      <c r="C89" s="127"/>
      <c r="D89" s="127"/>
      <c r="E89" s="127"/>
      <c r="F89" s="127"/>
      <c r="G89" s="51"/>
    </row>
    <row r="90" spans="1:7" outlineLevel="1" x14ac:dyDescent="0.25">
      <c r="A90" s="51" t="s">
        <v>563</v>
      </c>
      <c r="B90" s="80" t="s">
        <v>140</v>
      </c>
      <c r="C90" s="127"/>
      <c r="D90" s="127"/>
      <c r="E90" s="127"/>
      <c r="F90" s="127"/>
      <c r="G90" s="51"/>
    </row>
    <row r="91" spans="1:7" outlineLevel="1" x14ac:dyDescent="0.25">
      <c r="A91" s="51" t="s">
        <v>564</v>
      </c>
      <c r="B91" s="80" t="s">
        <v>140</v>
      </c>
      <c r="C91" s="127"/>
      <c r="D91" s="127"/>
      <c r="E91" s="127"/>
      <c r="F91" s="127"/>
      <c r="G91" s="51"/>
    </row>
    <row r="92" spans="1:7" outlineLevel="1" x14ac:dyDescent="0.25">
      <c r="A92" s="51" t="s">
        <v>565</v>
      </c>
      <c r="B92" s="80" t="s">
        <v>140</v>
      </c>
      <c r="C92" s="127"/>
      <c r="D92" s="127"/>
      <c r="E92" s="127"/>
      <c r="F92" s="127"/>
      <c r="G92" s="51"/>
    </row>
    <row r="93" spans="1:7" outlineLevel="1" x14ac:dyDescent="0.25">
      <c r="A93" s="51" t="s">
        <v>566</v>
      </c>
      <c r="B93" s="80" t="s">
        <v>140</v>
      </c>
      <c r="C93" s="127"/>
      <c r="D93" s="127"/>
      <c r="E93" s="127"/>
      <c r="F93" s="127"/>
      <c r="G93" s="51"/>
    </row>
    <row r="94" spans="1:7" outlineLevel="1" x14ac:dyDescent="0.25">
      <c r="A94" s="51" t="s">
        <v>567</v>
      </c>
      <c r="B94" s="80" t="s">
        <v>140</v>
      </c>
      <c r="C94" s="127"/>
      <c r="D94" s="127"/>
      <c r="E94" s="127"/>
      <c r="F94" s="127"/>
      <c r="G94" s="51"/>
    </row>
    <row r="95" spans="1:7" outlineLevel="1" x14ac:dyDescent="0.25">
      <c r="A95" s="51" t="s">
        <v>568</v>
      </c>
      <c r="B95" s="80" t="s">
        <v>140</v>
      </c>
      <c r="C95" s="127"/>
      <c r="D95" s="127"/>
      <c r="E95" s="127"/>
      <c r="F95" s="127"/>
      <c r="G95" s="51"/>
    </row>
    <row r="96" spans="1:7" outlineLevel="1" x14ac:dyDescent="0.25">
      <c r="A96" s="51" t="s">
        <v>569</v>
      </c>
      <c r="B96" s="80" t="s">
        <v>140</v>
      </c>
      <c r="C96" s="127"/>
      <c r="D96" s="127"/>
      <c r="E96" s="127"/>
      <c r="F96" s="127"/>
      <c r="G96" s="51"/>
    </row>
    <row r="97" spans="1:7" outlineLevel="1" x14ac:dyDescent="0.25">
      <c r="A97" s="51" t="s">
        <v>570</v>
      </c>
      <c r="B97" s="80" t="s">
        <v>140</v>
      </c>
      <c r="C97" s="127"/>
      <c r="D97" s="127"/>
      <c r="E97" s="127"/>
      <c r="F97" s="127"/>
      <c r="G97" s="51"/>
    </row>
    <row r="98" spans="1:7" ht="15" customHeight="1" x14ac:dyDescent="0.25">
      <c r="A98" s="70"/>
      <c r="B98" s="137" t="s">
        <v>3036</v>
      </c>
      <c r="C98" s="70" t="s">
        <v>479</v>
      </c>
      <c r="D98" s="70" t="s">
        <v>480</v>
      </c>
      <c r="E98" s="72"/>
      <c r="F98" s="73" t="s">
        <v>447</v>
      </c>
      <c r="G98" s="73"/>
    </row>
    <row r="99" spans="1:7" x14ac:dyDescent="0.25">
      <c r="A99" s="93" t="s">
        <v>571</v>
      </c>
      <c r="B99" s="226" t="s">
        <v>3100</v>
      </c>
      <c r="C99" s="227">
        <v>0.18523694420125394</v>
      </c>
      <c r="D99" s="227">
        <v>0.27816706220911086</v>
      </c>
      <c r="E99" s="227"/>
      <c r="F99" s="227">
        <v>0.22801074681634598</v>
      </c>
      <c r="G99" s="51"/>
    </row>
    <row r="100" spans="1:7" x14ac:dyDescent="0.25">
      <c r="A100" s="51" t="s">
        <v>573</v>
      </c>
      <c r="B100" s="68" t="s">
        <v>3101</v>
      </c>
      <c r="C100" s="127">
        <v>0.20009653099746338</v>
      </c>
      <c r="D100" s="127">
        <v>5.1130261825114355E-2</v>
      </c>
      <c r="E100" s="127"/>
      <c r="F100" s="127">
        <v>0.13153045220107135</v>
      </c>
      <c r="G100" s="51"/>
    </row>
    <row r="101" spans="1:7" x14ac:dyDescent="0.25">
      <c r="A101" s="51" t="s">
        <v>574</v>
      </c>
      <c r="B101" s="68" t="s">
        <v>3102</v>
      </c>
      <c r="C101" s="127">
        <v>0.1105273688839381</v>
      </c>
      <c r="D101" s="127">
        <v>0.2296707125987261</v>
      </c>
      <c r="E101" s="127"/>
      <c r="F101" s="127">
        <v>0.16536657468939658</v>
      </c>
      <c r="G101" s="51"/>
    </row>
    <row r="102" spans="1:7" x14ac:dyDescent="0.25">
      <c r="A102" s="51" t="s">
        <v>575</v>
      </c>
      <c r="B102" s="68" t="s">
        <v>3103</v>
      </c>
      <c r="C102" s="127">
        <v>0.29609829683709582</v>
      </c>
      <c r="D102" s="127">
        <v>0.36813692364300687</v>
      </c>
      <c r="E102" s="127"/>
      <c r="F102" s="127">
        <v>0.32925618009080909</v>
      </c>
      <c r="G102" s="51"/>
    </row>
    <row r="103" spans="1:7" x14ac:dyDescent="0.25">
      <c r="A103" s="51" t="s">
        <v>576</v>
      </c>
      <c r="B103" s="68" t="s">
        <v>3104</v>
      </c>
      <c r="C103" s="127">
        <v>0.20804085908024861</v>
      </c>
      <c r="D103" s="127">
        <v>7.2895039724041752E-2</v>
      </c>
      <c r="E103" s="127"/>
      <c r="F103" s="127">
        <v>0.14583604620237686</v>
      </c>
      <c r="G103" s="51"/>
    </row>
    <row r="104" spans="1:7" x14ac:dyDescent="0.25">
      <c r="A104" s="51" t="s">
        <v>577</v>
      </c>
      <c r="B104" s="68"/>
      <c r="C104" s="127"/>
      <c r="D104" s="127"/>
      <c r="E104" s="127"/>
      <c r="F104" s="127"/>
      <c r="G104" s="51"/>
    </row>
    <row r="105" spans="1:7" x14ac:dyDescent="0.25">
      <c r="A105" s="51" t="s">
        <v>578</v>
      </c>
      <c r="B105" s="68"/>
      <c r="C105" s="127"/>
      <c r="D105" s="127"/>
      <c r="E105" s="127"/>
      <c r="F105" s="127"/>
      <c r="G105" s="51"/>
    </row>
    <row r="106" spans="1:7" x14ac:dyDescent="0.25">
      <c r="A106" s="51" t="s">
        <v>579</v>
      </c>
      <c r="B106" s="68"/>
      <c r="C106" s="127"/>
      <c r="D106" s="127"/>
      <c r="E106" s="127"/>
      <c r="F106" s="127"/>
      <c r="G106" s="51"/>
    </row>
    <row r="107" spans="1:7" x14ac:dyDescent="0.25">
      <c r="A107" s="51" t="s">
        <v>580</v>
      </c>
      <c r="B107" s="68"/>
      <c r="C107" s="127"/>
      <c r="D107" s="127"/>
      <c r="E107" s="127"/>
      <c r="F107" s="127"/>
      <c r="G107" s="51"/>
    </row>
    <row r="108" spans="1:7" x14ac:dyDescent="0.25">
      <c r="A108" s="51" t="s">
        <v>581</v>
      </c>
      <c r="B108" s="68"/>
      <c r="C108" s="127"/>
      <c r="D108" s="127"/>
      <c r="E108" s="127"/>
      <c r="F108" s="127"/>
      <c r="G108" s="51"/>
    </row>
    <row r="109" spans="1:7" x14ac:dyDescent="0.25">
      <c r="A109" s="51" t="s">
        <v>582</v>
      </c>
      <c r="B109" s="68"/>
      <c r="C109" s="127"/>
      <c r="D109" s="127"/>
      <c r="E109" s="127"/>
      <c r="F109" s="127"/>
      <c r="G109" s="51"/>
    </row>
    <row r="110" spans="1:7" x14ac:dyDescent="0.25">
      <c r="A110" s="51" t="s">
        <v>583</v>
      </c>
      <c r="B110" s="68"/>
      <c r="C110" s="127"/>
      <c r="D110" s="127"/>
      <c r="E110" s="127"/>
      <c r="F110" s="127"/>
      <c r="G110" s="51"/>
    </row>
    <row r="111" spans="1:7" x14ac:dyDescent="0.25">
      <c r="A111" s="51" t="s">
        <v>584</v>
      </c>
      <c r="B111" s="68"/>
      <c r="C111" s="127"/>
      <c r="D111" s="127"/>
      <c r="E111" s="127"/>
      <c r="F111" s="127"/>
      <c r="G111" s="51"/>
    </row>
    <row r="112" spans="1:7" x14ac:dyDescent="0.25">
      <c r="A112" s="51" t="s">
        <v>585</v>
      </c>
      <c r="B112" s="68"/>
      <c r="C112" s="127"/>
      <c r="D112" s="127"/>
      <c r="E112" s="127"/>
      <c r="F112" s="127"/>
      <c r="G112" s="51"/>
    </row>
    <row r="113" spans="1:7" x14ac:dyDescent="0.25">
      <c r="A113" s="51" t="s">
        <v>586</v>
      </c>
      <c r="B113" s="68"/>
      <c r="C113" s="127"/>
      <c r="D113" s="127"/>
      <c r="E113" s="127"/>
      <c r="F113" s="127"/>
      <c r="G113" s="51"/>
    </row>
    <row r="114" spans="1:7" x14ac:dyDescent="0.25">
      <c r="A114" s="51" t="s">
        <v>587</v>
      </c>
      <c r="B114" s="68"/>
      <c r="C114" s="127"/>
      <c r="D114" s="127"/>
      <c r="E114" s="127"/>
      <c r="F114" s="127"/>
      <c r="G114" s="51"/>
    </row>
    <row r="115" spans="1:7" x14ac:dyDescent="0.25">
      <c r="A115" s="51" t="s">
        <v>588</v>
      </c>
      <c r="B115" s="68"/>
      <c r="C115" s="127"/>
      <c r="D115" s="127"/>
      <c r="E115" s="127"/>
      <c r="F115" s="127"/>
      <c r="G115" s="51"/>
    </row>
    <row r="116" spans="1:7" x14ac:dyDescent="0.25">
      <c r="A116" s="51" t="s">
        <v>589</v>
      </c>
      <c r="B116" s="68"/>
      <c r="C116" s="127"/>
      <c r="D116" s="127"/>
      <c r="E116" s="127"/>
      <c r="F116" s="127"/>
      <c r="G116" s="51"/>
    </row>
    <row r="117" spans="1:7" x14ac:dyDescent="0.25">
      <c r="A117" s="51" t="s">
        <v>590</v>
      </c>
      <c r="B117" s="68"/>
      <c r="C117" s="127"/>
      <c r="D117" s="127"/>
      <c r="E117" s="127"/>
      <c r="F117" s="127"/>
      <c r="G117" s="51"/>
    </row>
    <row r="118" spans="1:7" x14ac:dyDescent="0.25">
      <c r="A118" s="51" t="s">
        <v>591</v>
      </c>
      <c r="B118" s="68"/>
      <c r="C118" s="127"/>
      <c r="D118" s="127"/>
      <c r="E118" s="127"/>
      <c r="F118" s="127"/>
      <c r="G118" s="51"/>
    </row>
    <row r="119" spans="1:7" x14ac:dyDescent="0.25">
      <c r="A119" s="51" t="s">
        <v>592</v>
      </c>
      <c r="B119" s="68"/>
      <c r="C119" s="127"/>
      <c r="D119" s="127"/>
      <c r="E119" s="127"/>
      <c r="F119" s="127"/>
      <c r="G119" s="51"/>
    </row>
    <row r="120" spans="1:7" x14ac:dyDescent="0.25">
      <c r="A120" s="51" t="s">
        <v>593</v>
      </c>
      <c r="B120" s="68"/>
      <c r="C120" s="127"/>
      <c r="D120" s="127"/>
      <c r="E120" s="127"/>
      <c r="F120" s="127"/>
      <c r="G120" s="51"/>
    </row>
    <row r="121" spans="1:7" x14ac:dyDescent="0.25">
      <c r="A121" s="51" t="s">
        <v>594</v>
      </c>
      <c r="B121" s="68"/>
      <c r="C121" s="127"/>
      <c r="D121" s="127"/>
      <c r="E121" s="127"/>
      <c r="F121" s="127"/>
      <c r="G121" s="51"/>
    </row>
    <row r="122" spans="1:7" x14ac:dyDescent="0.25">
      <c r="A122" s="51" t="s">
        <v>595</v>
      </c>
      <c r="B122" s="68"/>
      <c r="C122" s="127"/>
      <c r="D122" s="127"/>
      <c r="E122" s="127"/>
      <c r="F122" s="127"/>
      <c r="G122" s="51"/>
    </row>
    <row r="123" spans="1:7" x14ac:dyDescent="0.25">
      <c r="A123" s="51" t="s">
        <v>596</v>
      </c>
      <c r="B123" s="68"/>
      <c r="C123" s="127"/>
      <c r="D123" s="127"/>
      <c r="E123" s="127"/>
      <c r="F123" s="127"/>
      <c r="G123" s="51"/>
    </row>
    <row r="124" spans="1:7" x14ac:dyDescent="0.25">
      <c r="A124" s="51" t="s">
        <v>597</v>
      </c>
      <c r="B124" s="68"/>
      <c r="C124" s="127"/>
      <c r="D124" s="127"/>
      <c r="E124" s="127"/>
      <c r="F124" s="127"/>
      <c r="G124" s="51"/>
    </row>
    <row r="125" spans="1:7" x14ac:dyDescent="0.25">
      <c r="A125" s="51" t="s">
        <v>598</v>
      </c>
      <c r="B125" s="68"/>
      <c r="C125" s="127"/>
      <c r="D125" s="127"/>
      <c r="E125" s="127"/>
      <c r="F125" s="127"/>
      <c r="G125" s="51"/>
    </row>
    <row r="126" spans="1:7" x14ac:dyDescent="0.25">
      <c r="A126" s="51" t="s">
        <v>599</v>
      </c>
      <c r="B126" s="68"/>
      <c r="C126" s="127"/>
      <c r="D126" s="127"/>
      <c r="E126" s="127"/>
      <c r="F126" s="127"/>
      <c r="G126" s="51"/>
    </row>
    <row r="127" spans="1:7" x14ac:dyDescent="0.25">
      <c r="A127" s="51" t="s">
        <v>600</v>
      </c>
      <c r="B127" s="68"/>
      <c r="C127" s="127"/>
      <c r="D127" s="127"/>
      <c r="E127" s="127"/>
      <c r="F127" s="127"/>
      <c r="G127" s="51"/>
    </row>
    <row r="128" spans="1:7" x14ac:dyDescent="0.25">
      <c r="A128" s="51" t="s">
        <v>601</v>
      </c>
      <c r="B128" s="68"/>
      <c r="C128" s="127"/>
      <c r="D128" s="127"/>
      <c r="E128" s="127"/>
      <c r="F128" s="127"/>
      <c r="G128" s="51"/>
    </row>
    <row r="129" spans="1:7" x14ac:dyDescent="0.25">
      <c r="A129" s="51" t="s">
        <v>602</v>
      </c>
      <c r="B129" s="68"/>
      <c r="C129" s="127"/>
      <c r="D129" s="127"/>
      <c r="E129" s="127"/>
      <c r="F129" s="127"/>
      <c r="G129" s="51"/>
    </row>
    <row r="130" spans="1:7" x14ac:dyDescent="0.25">
      <c r="A130" s="51" t="s">
        <v>1491</v>
      </c>
      <c r="B130" s="68"/>
      <c r="C130" s="127"/>
      <c r="D130" s="127"/>
      <c r="E130" s="127"/>
      <c r="F130" s="127"/>
      <c r="G130" s="51"/>
    </row>
    <row r="131" spans="1:7" x14ac:dyDescent="0.25">
      <c r="A131" s="51" t="s">
        <v>1492</v>
      </c>
      <c r="B131" s="68"/>
      <c r="C131" s="127"/>
      <c r="D131" s="127"/>
      <c r="E131" s="127"/>
      <c r="F131" s="127"/>
      <c r="G131" s="51"/>
    </row>
    <row r="132" spans="1:7" x14ac:dyDescent="0.25">
      <c r="A132" s="51" t="s">
        <v>1493</v>
      </c>
      <c r="B132" s="68"/>
      <c r="C132" s="127"/>
      <c r="D132" s="127"/>
      <c r="E132" s="127"/>
      <c r="F132" s="127"/>
      <c r="G132" s="51"/>
    </row>
    <row r="133" spans="1:7" x14ac:dyDescent="0.25">
      <c r="A133" s="51" t="s">
        <v>1494</v>
      </c>
      <c r="B133" s="68"/>
      <c r="C133" s="127"/>
      <c r="D133" s="127"/>
      <c r="E133" s="127"/>
      <c r="F133" s="127"/>
      <c r="G133" s="51"/>
    </row>
    <row r="134" spans="1:7" x14ac:dyDescent="0.25">
      <c r="A134" s="51" t="s">
        <v>1495</v>
      </c>
      <c r="B134" s="68"/>
      <c r="C134" s="127"/>
      <c r="D134" s="127"/>
      <c r="E134" s="127"/>
      <c r="F134" s="127"/>
      <c r="G134" s="51"/>
    </row>
    <row r="135" spans="1:7" x14ac:dyDescent="0.25">
      <c r="A135" s="51" t="s">
        <v>1496</v>
      </c>
      <c r="B135" s="68"/>
      <c r="C135" s="127"/>
      <c r="D135" s="127"/>
      <c r="E135" s="127"/>
      <c r="F135" s="127"/>
      <c r="G135" s="51"/>
    </row>
    <row r="136" spans="1:7" x14ac:dyDescent="0.25">
      <c r="A136" s="51" t="s">
        <v>1497</v>
      </c>
      <c r="B136" s="68"/>
      <c r="C136" s="127"/>
      <c r="D136" s="127"/>
      <c r="E136" s="127"/>
      <c r="F136" s="127"/>
      <c r="G136" s="51"/>
    </row>
    <row r="137" spans="1:7" x14ac:dyDescent="0.25">
      <c r="A137" s="51" t="s">
        <v>1498</v>
      </c>
      <c r="B137" s="68"/>
      <c r="C137" s="127"/>
      <c r="D137" s="127"/>
      <c r="E137" s="127"/>
      <c r="F137" s="127"/>
      <c r="G137" s="51"/>
    </row>
    <row r="138" spans="1:7" x14ac:dyDescent="0.25">
      <c r="A138" s="51" t="s">
        <v>1499</v>
      </c>
      <c r="B138" s="68"/>
      <c r="C138" s="127"/>
      <c r="D138" s="127"/>
      <c r="E138" s="127"/>
      <c r="F138" s="127"/>
      <c r="G138" s="51"/>
    </row>
    <row r="139" spans="1:7" x14ac:dyDescent="0.25">
      <c r="A139" s="51" t="s">
        <v>1500</v>
      </c>
      <c r="B139" s="68"/>
      <c r="C139" s="127"/>
      <c r="D139" s="127"/>
      <c r="E139" s="127"/>
      <c r="F139" s="127"/>
      <c r="G139" s="51"/>
    </row>
    <row r="140" spans="1:7" x14ac:dyDescent="0.25">
      <c r="A140" s="51" t="s">
        <v>1501</v>
      </c>
      <c r="B140" s="68"/>
      <c r="C140" s="127"/>
      <c r="D140" s="127"/>
      <c r="E140" s="127"/>
      <c r="F140" s="127"/>
      <c r="G140" s="51"/>
    </row>
    <row r="141" spans="1:7" x14ac:dyDescent="0.25">
      <c r="A141" s="51" t="s">
        <v>1502</v>
      </c>
      <c r="B141" s="68"/>
      <c r="C141" s="127"/>
      <c r="D141" s="127"/>
      <c r="E141" s="127"/>
      <c r="F141" s="127"/>
      <c r="G141" s="51"/>
    </row>
    <row r="142" spans="1:7" x14ac:dyDescent="0.25">
      <c r="A142" s="51" t="s">
        <v>1503</v>
      </c>
      <c r="B142" s="68"/>
      <c r="C142" s="127"/>
      <c r="D142" s="127"/>
      <c r="E142" s="127"/>
      <c r="F142" s="127"/>
      <c r="G142" s="51"/>
    </row>
    <row r="143" spans="1:7" x14ac:dyDescent="0.25">
      <c r="A143" s="51" t="s">
        <v>1504</v>
      </c>
      <c r="B143" s="68"/>
      <c r="C143" s="127"/>
      <c r="D143" s="127"/>
      <c r="E143" s="127"/>
      <c r="F143" s="127"/>
      <c r="G143" s="51"/>
    </row>
    <row r="144" spans="1:7" x14ac:dyDescent="0.25">
      <c r="A144" s="51" t="s">
        <v>1505</v>
      </c>
      <c r="B144" s="68"/>
      <c r="C144" s="127"/>
      <c r="D144" s="127"/>
      <c r="E144" s="127"/>
      <c r="F144" s="127"/>
      <c r="G144" s="51"/>
    </row>
    <row r="145" spans="1:7" x14ac:dyDescent="0.25">
      <c r="A145" s="51" t="s">
        <v>1506</v>
      </c>
      <c r="B145" s="68"/>
      <c r="C145" s="127"/>
      <c r="D145" s="127"/>
      <c r="E145" s="127"/>
      <c r="F145" s="127"/>
      <c r="G145" s="51"/>
    </row>
    <row r="146" spans="1:7" x14ac:dyDescent="0.25">
      <c r="A146" s="51" t="s">
        <v>1507</v>
      </c>
      <c r="B146" s="68"/>
      <c r="C146" s="127"/>
      <c r="D146" s="127"/>
      <c r="E146" s="127"/>
      <c r="F146" s="127"/>
      <c r="G146" s="51"/>
    </row>
    <row r="147" spans="1:7" x14ac:dyDescent="0.25">
      <c r="A147" s="51" t="s">
        <v>1508</v>
      </c>
      <c r="B147" s="68"/>
      <c r="C147" s="127"/>
      <c r="D147" s="127"/>
      <c r="E147" s="127"/>
      <c r="F147" s="127"/>
      <c r="G147" s="51"/>
    </row>
    <row r="148" spans="1:7" x14ac:dyDescent="0.25">
      <c r="A148" s="51" t="s">
        <v>1509</v>
      </c>
      <c r="B148" s="68"/>
      <c r="C148" s="127"/>
      <c r="D148" s="127"/>
      <c r="E148" s="127"/>
      <c r="F148" s="127"/>
      <c r="G148" s="51"/>
    </row>
    <row r="149" spans="1:7" ht="15" customHeight="1" x14ac:dyDescent="0.25">
      <c r="A149" s="70"/>
      <c r="B149" s="71" t="s">
        <v>603</v>
      </c>
      <c r="C149" s="70" t="s">
        <v>479</v>
      </c>
      <c r="D149" s="70" t="s">
        <v>480</v>
      </c>
      <c r="E149" s="72"/>
      <c r="F149" s="73" t="s">
        <v>447</v>
      </c>
      <c r="G149" s="73"/>
    </row>
    <row r="150" spans="1:7" x14ac:dyDescent="0.25">
      <c r="A150" s="51" t="s">
        <v>604</v>
      </c>
      <c r="B150" s="51" t="s">
        <v>605</v>
      </c>
      <c r="C150" s="127">
        <v>1</v>
      </c>
      <c r="D150" s="127">
        <v>1</v>
      </c>
      <c r="E150" s="128"/>
      <c r="F150" s="127">
        <v>1</v>
      </c>
    </row>
    <row r="151" spans="1:7" x14ac:dyDescent="0.25">
      <c r="A151" s="51" t="s">
        <v>606</v>
      </c>
      <c r="B151" s="51" t="s">
        <v>607</v>
      </c>
      <c r="C151" s="127">
        <f>C153+C154+C155+C156</f>
        <v>0</v>
      </c>
      <c r="D151" s="127">
        <f>D153+D154+D155+D156</f>
        <v>0</v>
      </c>
      <c r="E151" s="128"/>
      <c r="F151" s="127">
        <f>F153+F154+F155+F156</f>
        <v>0</v>
      </c>
    </row>
    <row r="152" spans="1:7" x14ac:dyDescent="0.25">
      <c r="A152" s="51" t="s">
        <v>608</v>
      </c>
      <c r="B152" s="51" t="s">
        <v>136</v>
      </c>
      <c r="C152" s="127">
        <v>0</v>
      </c>
      <c r="D152" s="127">
        <v>0</v>
      </c>
      <c r="E152" s="128"/>
      <c r="F152" s="127">
        <v>0</v>
      </c>
    </row>
    <row r="153" spans="1:7" outlineLevel="1" x14ac:dyDescent="0.25">
      <c r="A153" s="51" t="s">
        <v>609</v>
      </c>
      <c r="B153" s="51" t="s">
        <v>3105</v>
      </c>
      <c r="C153" s="127">
        <v>0</v>
      </c>
      <c r="D153" s="127">
        <v>0</v>
      </c>
      <c r="E153" s="128"/>
      <c r="F153" s="127">
        <v>0</v>
      </c>
    </row>
    <row r="154" spans="1:7" outlineLevel="1" x14ac:dyDescent="0.25">
      <c r="A154" s="51" t="s">
        <v>610</v>
      </c>
      <c r="B154" s="51" t="s">
        <v>3106</v>
      </c>
      <c r="C154" s="127">
        <v>0</v>
      </c>
      <c r="D154" s="127">
        <v>0</v>
      </c>
      <c r="E154" s="128"/>
      <c r="F154" s="127">
        <v>0</v>
      </c>
    </row>
    <row r="155" spans="1:7" outlineLevel="1" x14ac:dyDescent="0.25">
      <c r="A155" s="51" t="s">
        <v>611</v>
      </c>
      <c r="B155" s="51" t="s">
        <v>3107</v>
      </c>
      <c r="C155" s="127">
        <v>0</v>
      </c>
      <c r="D155" s="127">
        <v>0</v>
      </c>
      <c r="E155" s="128"/>
      <c r="F155" s="127">
        <v>0</v>
      </c>
    </row>
    <row r="156" spans="1:7" outlineLevel="1" x14ac:dyDescent="0.25">
      <c r="A156" s="51" t="s">
        <v>612</v>
      </c>
      <c r="B156" s="51" t="s">
        <v>3108</v>
      </c>
      <c r="C156" s="127">
        <v>0</v>
      </c>
      <c r="D156" s="127">
        <v>0</v>
      </c>
      <c r="E156" s="128"/>
      <c r="F156" s="127">
        <v>0</v>
      </c>
    </row>
    <row r="157" spans="1:7" outlineLevel="1" x14ac:dyDescent="0.25">
      <c r="A157" s="51" t="s">
        <v>613</v>
      </c>
      <c r="C157" s="127"/>
      <c r="D157" s="127"/>
      <c r="E157" s="128"/>
      <c r="F157" s="127"/>
    </row>
    <row r="158" spans="1:7" outlineLevel="1" x14ac:dyDescent="0.25">
      <c r="A158" s="51" t="s">
        <v>614</v>
      </c>
      <c r="C158" s="127"/>
      <c r="D158" s="127"/>
      <c r="E158" s="128"/>
      <c r="F158" s="127"/>
    </row>
    <row r="159" spans="1:7" ht="15" customHeight="1" x14ac:dyDescent="0.25">
      <c r="A159" s="70"/>
      <c r="B159" s="71" t="s">
        <v>615</v>
      </c>
      <c r="C159" s="70" t="s">
        <v>479</v>
      </c>
      <c r="D159" s="70" t="s">
        <v>480</v>
      </c>
      <c r="E159" s="72"/>
      <c r="F159" s="73" t="s">
        <v>447</v>
      </c>
      <c r="G159" s="73"/>
    </row>
    <row r="160" spans="1:7" x14ac:dyDescent="0.25">
      <c r="A160" s="51" t="s">
        <v>616</v>
      </c>
      <c r="B160" s="51" t="s">
        <v>617</v>
      </c>
      <c r="C160" s="127">
        <v>0</v>
      </c>
      <c r="D160" s="127">
        <v>0</v>
      </c>
      <c r="E160" s="128"/>
      <c r="F160" s="127">
        <v>0</v>
      </c>
    </row>
    <row r="161" spans="1:7" x14ac:dyDescent="0.25">
      <c r="A161" s="51" t="s">
        <v>618</v>
      </c>
      <c r="B161" s="51" t="s">
        <v>619</v>
      </c>
      <c r="C161" s="127">
        <v>1</v>
      </c>
      <c r="D161" s="127">
        <v>1</v>
      </c>
      <c r="E161" s="128"/>
      <c r="F161" s="127">
        <v>1</v>
      </c>
    </row>
    <row r="162" spans="1:7" x14ac:dyDescent="0.25">
      <c r="A162" s="51" t="s">
        <v>620</v>
      </c>
      <c r="B162" s="51" t="s">
        <v>136</v>
      </c>
      <c r="C162" s="127">
        <v>0</v>
      </c>
      <c r="D162" s="127">
        <v>0</v>
      </c>
      <c r="E162" s="128"/>
      <c r="F162" s="127">
        <v>0</v>
      </c>
    </row>
    <row r="163" spans="1:7" outlineLevel="1" x14ac:dyDescent="0.25">
      <c r="A163" s="51" t="s">
        <v>621</v>
      </c>
      <c r="E163" s="49"/>
    </row>
    <row r="164" spans="1:7" outlineLevel="1" x14ac:dyDescent="0.25">
      <c r="A164" s="51" t="s">
        <v>622</v>
      </c>
      <c r="E164" s="49"/>
    </row>
    <row r="165" spans="1:7" outlineLevel="1" x14ac:dyDescent="0.25">
      <c r="A165" s="51" t="s">
        <v>623</v>
      </c>
      <c r="E165" s="49"/>
    </row>
    <row r="166" spans="1:7" outlineLevel="1" x14ac:dyDescent="0.25">
      <c r="A166" s="51" t="s">
        <v>624</v>
      </c>
      <c r="E166" s="49"/>
    </row>
    <row r="167" spans="1:7" outlineLevel="1" x14ac:dyDescent="0.25">
      <c r="A167" s="51" t="s">
        <v>625</v>
      </c>
      <c r="E167" s="49"/>
    </row>
    <row r="168" spans="1:7" outlineLevel="1" x14ac:dyDescent="0.25">
      <c r="A168" s="51" t="s">
        <v>626</v>
      </c>
      <c r="E168" s="49"/>
    </row>
    <row r="169" spans="1:7" ht="15" customHeight="1" x14ac:dyDescent="0.25">
      <c r="A169" s="70"/>
      <c r="B169" s="71" t="s">
        <v>627</v>
      </c>
      <c r="C169" s="70" t="s">
        <v>479</v>
      </c>
      <c r="D169" s="70" t="s">
        <v>480</v>
      </c>
      <c r="E169" s="72"/>
      <c r="F169" s="73" t="s">
        <v>447</v>
      </c>
      <c r="G169" s="73"/>
    </row>
    <row r="170" spans="1:7" x14ac:dyDescent="0.25">
      <c r="A170" s="51" t="s">
        <v>628</v>
      </c>
      <c r="B170" s="47" t="s">
        <v>629</v>
      </c>
      <c r="C170" s="127">
        <v>0</v>
      </c>
      <c r="D170" s="127">
        <v>0</v>
      </c>
      <c r="E170" s="128"/>
      <c r="F170" s="127">
        <v>0</v>
      </c>
    </row>
    <row r="171" spans="1:7" x14ac:dyDescent="0.25">
      <c r="A171" s="51" t="s">
        <v>630</v>
      </c>
      <c r="B171" s="47" t="s">
        <v>3015</v>
      </c>
      <c r="C171" s="127">
        <v>1.2158535110312264E-2</v>
      </c>
      <c r="D171" s="127">
        <v>0</v>
      </c>
      <c r="E171" s="128"/>
      <c r="F171" s="127">
        <v>6.5622140031638453E-3</v>
      </c>
    </row>
    <row r="172" spans="1:7" x14ac:dyDescent="0.25">
      <c r="A172" s="51" t="s">
        <v>631</v>
      </c>
      <c r="B172" s="47" t="s">
        <v>3016</v>
      </c>
      <c r="C172" s="127">
        <v>0</v>
      </c>
      <c r="D172" s="127">
        <v>1.5800161153784558E-3</v>
      </c>
      <c r="E172" s="127"/>
      <c r="F172" s="127">
        <v>7.2724859170143969E-4</v>
      </c>
    </row>
    <row r="173" spans="1:7" x14ac:dyDescent="0.25">
      <c r="A173" s="51" t="s">
        <v>632</v>
      </c>
      <c r="B173" s="47" t="s">
        <v>3017</v>
      </c>
      <c r="C173" s="127">
        <v>8.1134578017416192E-2</v>
      </c>
      <c r="D173" s="127">
        <v>0.18666036319252832</v>
      </c>
      <c r="E173" s="127"/>
      <c r="F173" s="127">
        <v>0.12970590454366926</v>
      </c>
    </row>
    <row r="174" spans="1:7" x14ac:dyDescent="0.25">
      <c r="A174" s="51" t="s">
        <v>633</v>
      </c>
      <c r="B174" s="47" t="s">
        <v>3018</v>
      </c>
      <c r="C174" s="127">
        <v>0.90670688687227152</v>
      </c>
      <c r="D174" s="127">
        <v>0.81175962069209318</v>
      </c>
      <c r="E174" s="127"/>
      <c r="F174" s="127">
        <v>0.86300463286146545</v>
      </c>
    </row>
    <row r="175" spans="1:7" outlineLevel="1" x14ac:dyDescent="0.25">
      <c r="A175" s="51" t="s">
        <v>634</v>
      </c>
      <c r="B175" s="66"/>
      <c r="C175" s="127"/>
      <c r="D175" s="127"/>
      <c r="E175" s="127"/>
      <c r="F175" s="127"/>
    </row>
    <row r="176" spans="1:7" outlineLevel="1" x14ac:dyDescent="0.25">
      <c r="A176" s="51" t="s">
        <v>635</v>
      </c>
      <c r="B176" s="66"/>
      <c r="C176" s="127"/>
      <c r="D176" s="127"/>
      <c r="E176" s="127"/>
      <c r="F176" s="127"/>
    </row>
    <row r="177" spans="1:7" outlineLevel="1" x14ac:dyDescent="0.25">
      <c r="A177" s="51" t="s">
        <v>636</v>
      </c>
      <c r="B177" s="47"/>
      <c r="C177" s="127"/>
      <c r="D177" s="127"/>
      <c r="E177" s="127"/>
      <c r="F177" s="127"/>
    </row>
    <row r="178" spans="1:7" outlineLevel="1" x14ac:dyDescent="0.25">
      <c r="A178" s="51" t="s">
        <v>637</v>
      </c>
      <c r="B178" s="47"/>
      <c r="C178" s="127"/>
      <c r="D178" s="127"/>
      <c r="E178" s="127"/>
      <c r="F178" s="127"/>
    </row>
    <row r="179" spans="1:7" ht="15" customHeight="1" x14ac:dyDescent="0.25">
      <c r="A179" s="70"/>
      <c r="B179" s="137" t="s">
        <v>638</v>
      </c>
      <c r="C179" s="70" t="s">
        <v>479</v>
      </c>
      <c r="D179" s="70" t="s">
        <v>480</v>
      </c>
      <c r="E179" s="70"/>
      <c r="F179" s="70" t="s">
        <v>447</v>
      </c>
      <c r="G179" s="73"/>
    </row>
    <row r="180" spans="1:7" x14ac:dyDescent="0.25">
      <c r="A180" s="51" t="s">
        <v>639</v>
      </c>
      <c r="B180" s="51" t="s">
        <v>640</v>
      </c>
      <c r="C180" s="184">
        <v>1.6765134535833763E-3</v>
      </c>
      <c r="D180" s="184">
        <v>7.9433342876305605E-5</v>
      </c>
      <c r="E180" s="128"/>
      <c r="F180" s="184">
        <v>9.4141065935150075E-4</v>
      </c>
    </row>
    <row r="181" spans="1:7" outlineLevel="1" x14ac:dyDescent="0.25">
      <c r="A181" s="51" t="s">
        <v>2634</v>
      </c>
      <c r="B181" s="121" t="s">
        <v>2633</v>
      </c>
      <c r="C181" s="184" t="s">
        <v>80</v>
      </c>
      <c r="D181" s="184" t="s">
        <v>80</v>
      </c>
      <c r="E181" s="128"/>
      <c r="F181" s="184" t="s">
        <v>80</v>
      </c>
    </row>
    <row r="182" spans="1:7" outlineLevel="1" x14ac:dyDescent="0.25">
      <c r="A182" s="51" t="s">
        <v>641</v>
      </c>
      <c r="B182" s="122"/>
      <c r="C182" s="127"/>
      <c r="D182" s="127"/>
      <c r="E182" s="128"/>
      <c r="F182" s="127"/>
    </row>
    <row r="183" spans="1:7" outlineLevel="1" x14ac:dyDescent="0.25">
      <c r="A183" s="51" t="s">
        <v>642</v>
      </c>
      <c r="B183" s="122"/>
      <c r="C183" s="127"/>
      <c r="D183" s="127"/>
      <c r="E183" s="128"/>
      <c r="F183" s="127"/>
    </row>
    <row r="184" spans="1:7" outlineLevel="1" x14ac:dyDescent="0.25">
      <c r="A184" s="51" t="s">
        <v>643</v>
      </c>
      <c r="B184" s="122"/>
      <c r="C184" s="127"/>
      <c r="D184" s="127"/>
      <c r="E184" s="128"/>
      <c r="F184" s="127"/>
    </row>
    <row r="185" spans="1:7" ht="18.75" x14ac:dyDescent="0.25">
      <c r="A185" s="123"/>
      <c r="B185" s="124" t="s">
        <v>444</v>
      </c>
      <c r="C185" s="123"/>
      <c r="D185" s="123"/>
      <c r="E185" s="123"/>
      <c r="F185" s="125"/>
      <c r="G185" s="125"/>
    </row>
    <row r="186" spans="1:7" ht="15" customHeight="1" x14ac:dyDescent="0.25">
      <c r="A186" s="70"/>
      <c r="B186" s="71" t="s">
        <v>644</v>
      </c>
      <c r="C186" s="70" t="s">
        <v>645</v>
      </c>
      <c r="D186" s="70" t="s">
        <v>646</v>
      </c>
      <c r="E186" s="72"/>
      <c r="F186" s="70" t="s">
        <v>479</v>
      </c>
      <c r="G186" s="70" t="s">
        <v>647</v>
      </c>
    </row>
    <row r="187" spans="1:7" x14ac:dyDescent="0.25">
      <c r="A187" s="51" t="s">
        <v>648</v>
      </c>
      <c r="B187" s="68" t="s">
        <v>649</v>
      </c>
      <c r="C187" s="132">
        <f>(C214/D214)*1000</f>
        <v>1985.2749766244242</v>
      </c>
      <c r="E187" s="65"/>
      <c r="F187" s="83"/>
      <c r="G187" s="83"/>
    </row>
    <row r="188" spans="1:7" x14ac:dyDescent="0.25">
      <c r="A188" s="65"/>
      <c r="B188" s="94"/>
      <c r="C188" s="65"/>
      <c r="D188" s="65"/>
      <c r="E188" s="65"/>
      <c r="F188" s="83"/>
      <c r="G188" s="83"/>
    </row>
    <row r="189" spans="1:7" x14ac:dyDescent="0.25">
      <c r="B189" s="68" t="s">
        <v>650</v>
      </c>
      <c r="C189" s="65"/>
      <c r="D189" s="65"/>
      <c r="E189" s="65"/>
      <c r="F189" s="83"/>
      <c r="G189" s="83"/>
    </row>
    <row r="190" spans="1:7" x14ac:dyDescent="0.25">
      <c r="A190" s="51" t="s">
        <v>651</v>
      </c>
      <c r="B190" s="68" t="s">
        <v>3109</v>
      </c>
      <c r="C190" s="132">
        <v>297.32673981999983</v>
      </c>
      <c r="D190" s="133">
        <v>603</v>
      </c>
      <c r="E190" s="65"/>
      <c r="F190" s="139">
        <f>IF($C$214=0,"",IF(C190="[for completion]","",IF(C190="","",C190/$C$214)))</f>
        <v>0.17254150231822976</v>
      </c>
      <c r="G190" s="139">
        <f>IF($D$214=0,"",IF(D190="[for completion]","",IF(D190="","",D190/$D$214)))</f>
        <v>0.6947004608294931</v>
      </c>
    </row>
    <row r="191" spans="1:7" x14ac:dyDescent="0.25">
      <c r="A191" s="51" t="s">
        <v>652</v>
      </c>
      <c r="B191" s="68" t="s">
        <v>3110</v>
      </c>
      <c r="C191" s="132">
        <v>583.92164074000027</v>
      </c>
      <c r="D191" s="133">
        <v>179</v>
      </c>
      <c r="E191" s="65"/>
      <c r="F191" s="139">
        <f t="shared" ref="F191:F213" si="1">IF($C$214=0,"",IF(C191="[for completion]","",IF(C191="","",C191/$C$214)))</f>
        <v>0.33885521763161724</v>
      </c>
      <c r="G191" s="139">
        <f t="shared" ref="G191:G213" si="2">IF($D$214=0,"",IF(D191="[for completion]","",IF(D191="","",D191/$D$214)))</f>
        <v>0.20622119815668202</v>
      </c>
    </row>
    <row r="192" spans="1:7" x14ac:dyDescent="0.25">
      <c r="A192" s="51" t="s">
        <v>653</v>
      </c>
      <c r="B192" s="68" t="s">
        <v>3111</v>
      </c>
      <c r="C192" s="132">
        <v>653.88210890000016</v>
      </c>
      <c r="D192" s="133">
        <v>81</v>
      </c>
      <c r="E192" s="65"/>
      <c r="F192" s="139">
        <f t="shared" si="1"/>
        <v>0.37945393501075653</v>
      </c>
      <c r="G192" s="139">
        <f t="shared" si="2"/>
        <v>9.3317972350230413E-2</v>
      </c>
    </row>
    <row r="193" spans="1:7" x14ac:dyDescent="0.25">
      <c r="A193" s="51" t="s">
        <v>654</v>
      </c>
      <c r="B193" s="68" t="s">
        <v>3112</v>
      </c>
      <c r="C193" s="132">
        <v>89.895563339999995</v>
      </c>
      <c r="D193" s="133">
        <v>4</v>
      </c>
      <c r="E193" s="65"/>
      <c r="F193" s="139">
        <f t="shared" si="1"/>
        <v>5.2167240524068875E-2</v>
      </c>
      <c r="G193" s="139">
        <f t="shared" si="2"/>
        <v>4.608294930875576E-3</v>
      </c>
    </row>
    <row r="194" spans="1:7" x14ac:dyDescent="0.25">
      <c r="A194" s="51" t="s">
        <v>655</v>
      </c>
      <c r="B194" s="68" t="s">
        <v>3113</v>
      </c>
      <c r="C194" s="132">
        <v>98.192626910000001</v>
      </c>
      <c r="D194" s="133">
        <v>1</v>
      </c>
      <c r="E194" s="65"/>
      <c r="F194" s="139">
        <f t="shared" si="1"/>
        <v>5.6982104515327557E-2</v>
      </c>
      <c r="G194" s="139">
        <f t="shared" si="2"/>
        <v>1.152073732718894E-3</v>
      </c>
    </row>
    <row r="195" spans="1:7" x14ac:dyDescent="0.25">
      <c r="A195" s="51" t="s">
        <v>656</v>
      </c>
      <c r="B195" s="68" t="s">
        <v>3114</v>
      </c>
      <c r="C195" s="132">
        <v>0</v>
      </c>
      <c r="D195" s="133">
        <v>0</v>
      </c>
      <c r="E195" s="65"/>
      <c r="F195" s="139">
        <f t="shared" si="1"/>
        <v>0</v>
      </c>
      <c r="G195" s="139">
        <f t="shared" si="2"/>
        <v>0</v>
      </c>
    </row>
    <row r="196" spans="1:7" x14ac:dyDescent="0.25">
      <c r="A196" s="51" t="s">
        <v>657</v>
      </c>
      <c r="B196" s="68"/>
      <c r="C196" s="132"/>
      <c r="D196" s="133"/>
      <c r="E196" s="65"/>
      <c r="F196" s="139" t="str">
        <f t="shared" si="1"/>
        <v/>
      </c>
      <c r="G196" s="139" t="str">
        <f t="shared" si="2"/>
        <v/>
      </c>
    </row>
    <row r="197" spans="1:7" x14ac:dyDescent="0.25">
      <c r="A197" s="51" t="s">
        <v>658</v>
      </c>
      <c r="B197" s="68"/>
      <c r="C197" s="132"/>
      <c r="D197" s="133"/>
      <c r="E197" s="65"/>
      <c r="F197" s="139" t="str">
        <f t="shared" si="1"/>
        <v/>
      </c>
      <c r="G197" s="139" t="str">
        <f t="shared" si="2"/>
        <v/>
      </c>
    </row>
    <row r="198" spans="1:7" x14ac:dyDescent="0.25">
      <c r="A198" s="51" t="s">
        <v>659</v>
      </c>
      <c r="B198" s="68"/>
      <c r="C198" s="132"/>
      <c r="D198" s="133"/>
      <c r="E198" s="65"/>
      <c r="F198" s="139" t="str">
        <f t="shared" si="1"/>
        <v/>
      </c>
      <c r="G198" s="139" t="str">
        <f t="shared" si="2"/>
        <v/>
      </c>
    </row>
    <row r="199" spans="1:7" x14ac:dyDescent="0.25">
      <c r="A199" s="51" t="s">
        <v>660</v>
      </c>
      <c r="B199" s="68"/>
      <c r="C199" s="132"/>
      <c r="D199" s="133"/>
      <c r="E199" s="68"/>
      <c r="F199" s="139" t="str">
        <f t="shared" si="1"/>
        <v/>
      </c>
      <c r="G199" s="139" t="str">
        <f t="shared" si="2"/>
        <v/>
      </c>
    </row>
    <row r="200" spans="1:7" x14ac:dyDescent="0.25">
      <c r="A200" s="51" t="s">
        <v>661</v>
      </c>
      <c r="B200" s="68"/>
      <c r="C200" s="132"/>
      <c r="D200" s="133"/>
      <c r="E200" s="68"/>
      <c r="F200" s="139" t="str">
        <f t="shared" si="1"/>
        <v/>
      </c>
      <c r="G200" s="139" t="str">
        <f t="shared" si="2"/>
        <v/>
      </c>
    </row>
    <row r="201" spans="1:7" x14ac:dyDescent="0.25">
      <c r="A201" s="51" t="s">
        <v>662</v>
      </c>
      <c r="B201" s="68"/>
      <c r="C201" s="132"/>
      <c r="D201" s="133"/>
      <c r="E201" s="68"/>
      <c r="F201" s="139" t="str">
        <f t="shared" si="1"/>
        <v/>
      </c>
      <c r="G201" s="139" t="str">
        <f t="shared" si="2"/>
        <v/>
      </c>
    </row>
    <row r="202" spans="1:7" x14ac:dyDescent="0.25">
      <c r="A202" s="51" t="s">
        <v>663</v>
      </c>
      <c r="B202" s="68"/>
      <c r="C202" s="132"/>
      <c r="D202" s="133"/>
      <c r="E202" s="68"/>
      <c r="F202" s="139" t="str">
        <f t="shared" si="1"/>
        <v/>
      </c>
      <c r="G202" s="139" t="str">
        <f t="shared" si="2"/>
        <v/>
      </c>
    </row>
    <row r="203" spans="1:7" x14ac:dyDescent="0.25">
      <c r="A203" s="51" t="s">
        <v>664</v>
      </c>
      <c r="B203" s="68"/>
      <c r="C203" s="132"/>
      <c r="D203" s="133"/>
      <c r="E203" s="68"/>
      <c r="F203" s="139" t="str">
        <f t="shared" si="1"/>
        <v/>
      </c>
      <c r="G203" s="139" t="str">
        <f t="shared" si="2"/>
        <v/>
      </c>
    </row>
    <row r="204" spans="1:7" x14ac:dyDescent="0.25">
      <c r="A204" s="51" t="s">
        <v>665</v>
      </c>
      <c r="B204" s="68"/>
      <c r="C204" s="132"/>
      <c r="D204" s="133"/>
      <c r="E204" s="68"/>
      <c r="F204" s="139" t="str">
        <f t="shared" si="1"/>
        <v/>
      </c>
      <c r="G204" s="139" t="str">
        <f t="shared" si="2"/>
        <v/>
      </c>
    </row>
    <row r="205" spans="1:7" x14ac:dyDescent="0.25">
      <c r="A205" s="51" t="s">
        <v>666</v>
      </c>
      <c r="B205" s="68"/>
      <c r="C205" s="132"/>
      <c r="D205" s="133"/>
      <c r="F205" s="139" t="str">
        <f t="shared" si="1"/>
        <v/>
      </c>
      <c r="G205" s="139" t="str">
        <f t="shared" si="2"/>
        <v/>
      </c>
    </row>
    <row r="206" spans="1:7" x14ac:dyDescent="0.25">
      <c r="A206" s="51" t="s">
        <v>667</v>
      </c>
      <c r="B206" s="68"/>
      <c r="C206" s="132"/>
      <c r="D206" s="133"/>
      <c r="E206" s="121"/>
      <c r="F206" s="139" t="str">
        <f t="shared" si="1"/>
        <v/>
      </c>
      <c r="G206" s="139" t="str">
        <f t="shared" si="2"/>
        <v/>
      </c>
    </row>
    <row r="207" spans="1:7" x14ac:dyDescent="0.25">
      <c r="A207" s="51" t="s">
        <v>668</v>
      </c>
      <c r="B207" s="68"/>
      <c r="C207" s="132"/>
      <c r="D207" s="133"/>
      <c r="E207" s="121"/>
      <c r="F207" s="139" t="str">
        <f t="shared" si="1"/>
        <v/>
      </c>
      <c r="G207" s="139" t="str">
        <f t="shared" si="2"/>
        <v/>
      </c>
    </row>
    <row r="208" spans="1:7" x14ac:dyDescent="0.25">
      <c r="A208" s="51" t="s">
        <v>669</v>
      </c>
      <c r="B208" s="68"/>
      <c r="C208" s="132"/>
      <c r="D208" s="133"/>
      <c r="E208" s="121"/>
      <c r="F208" s="139" t="str">
        <f t="shared" si="1"/>
        <v/>
      </c>
      <c r="G208" s="139" t="str">
        <f t="shared" si="2"/>
        <v/>
      </c>
    </row>
    <row r="209" spans="1:7" x14ac:dyDescent="0.25">
      <c r="A209" s="51" t="s">
        <v>670</v>
      </c>
      <c r="B209" s="68"/>
      <c r="C209" s="132"/>
      <c r="D209" s="133"/>
      <c r="E209" s="121"/>
      <c r="F209" s="139" t="str">
        <f t="shared" si="1"/>
        <v/>
      </c>
      <c r="G209" s="139" t="str">
        <f t="shared" si="2"/>
        <v/>
      </c>
    </row>
    <row r="210" spans="1:7" x14ac:dyDescent="0.25">
      <c r="A210" s="51" t="s">
        <v>671</v>
      </c>
      <c r="B210" s="68"/>
      <c r="C210" s="132"/>
      <c r="D210" s="133"/>
      <c r="E210" s="121"/>
      <c r="F210" s="139" t="str">
        <f t="shared" si="1"/>
        <v/>
      </c>
      <c r="G210" s="139" t="str">
        <f t="shared" si="2"/>
        <v/>
      </c>
    </row>
    <row r="211" spans="1:7" x14ac:dyDescent="0.25">
      <c r="A211" s="51" t="s">
        <v>672</v>
      </c>
      <c r="B211" s="68"/>
      <c r="C211" s="132"/>
      <c r="D211" s="133"/>
      <c r="E211" s="121"/>
      <c r="F211" s="139" t="str">
        <f t="shared" si="1"/>
        <v/>
      </c>
      <c r="G211" s="139" t="str">
        <f t="shared" si="2"/>
        <v/>
      </c>
    </row>
    <row r="212" spans="1:7" x14ac:dyDescent="0.25">
      <c r="A212" s="51" t="s">
        <v>673</v>
      </c>
      <c r="B212" s="68"/>
      <c r="C212" s="132"/>
      <c r="D212" s="133"/>
      <c r="E212" s="121"/>
      <c r="F212" s="139" t="str">
        <f t="shared" si="1"/>
        <v/>
      </c>
      <c r="G212" s="139" t="str">
        <f t="shared" si="2"/>
        <v/>
      </c>
    </row>
    <row r="213" spans="1:7" x14ac:dyDescent="0.25">
      <c r="A213" s="51" t="s">
        <v>674</v>
      </c>
      <c r="B213" s="68"/>
      <c r="C213" s="132"/>
      <c r="D213" s="133"/>
      <c r="E213" s="121"/>
      <c r="F213" s="139" t="str">
        <f t="shared" si="1"/>
        <v/>
      </c>
      <c r="G213" s="139" t="str">
        <f t="shared" si="2"/>
        <v/>
      </c>
    </row>
    <row r="214" spans="1:7" x14ac:dyDescent="0.25">
      <c r="A214" s="51" t="s">
        <v>675</v>
      </c>
      <c r="B214" s="78" t="s">
        <v>138</v>
      </c>
      <c r="C214" s="134">
        <f>SUM(C190:C213)</f>
        <v>1723.2186797100003</v>
      </c>
      <c r="D214" s="76">
        <f>SUM(D190:D213)</f>
        <v>868</v>
      </c>
      <c r="E214" s="121"/>
      <c r="F214" s="148">
        <f>SUM(F190:F213)</f>
        <v>1</v>
      </c>
      <c r="G214" s="148">
        <f>SUM(G190:G213)</f>
        <v>1</v>
      </c>
    </row>
    <row r="215" spans="1:7" ht="15" customHeight="1" x14ac:dyDescent="0.25">
      <c r="A215" s="70"/>
      <c r="B215" s="70" t="s">
        <v>676</v>
      </c>
      <c r="C215" s="70" t="s">
        <v>645</v>
      </c>
      <c r="D215" s="70" t="s">
        <v>646</v>
      </c>
      <c r="E215" s="72"/>
      <c r="F215" s="70" t="s">
        <v>479</v>
      </c>
      <c r="G215" s="70" t="s">
        <v>647</v>
      </c>
    </row>
    <row r="216" spans="1:7" x14ac:dyDescent="0.25">
      <c r="A216" s="51" t="s">
        <v>677</v>
      </c>
      <c r="B216" s="51" t="s">
        <v>678</v>
      </c>
      <c r="C216" s="127" t="s">
        <v>1196</v>
      </c>
      <c r="F216" s="147"/>
      <c r="G216" s="147"/>
    </row>
    <row r="217" spans="1:7" x14ac:dyDescent="0.25">
      <c r="F217" s="147"/>
      <c r="G217" s="147"/>
    </row>
    <row r="218" spans="1:7" x14ac:dyDescent="0.25">
      <c r="B218" s="68" t="s">
        <v>679</v>
      </c>
      <c r="F218" s="147"/>
      <c r="G218" s="147"/>
    </row>
    <row r="219" spans="1:7" x14ac:dyDescent="0.25">
      <c r="A219" s="51" t="s">
        <v>680</v>
      </c>
      <c r="B219" s="51" t="s">
        <v>681</v>
      </c>
      <c r="C219" s="132" t="s">
        <v>1196</v>
      </c>
      <c r="D219" s="133" t="s">
        <v>1196</v>
      </c>
      <c r="F219" s="139" t="str">
        <f t="shared" ref="F219:F233" si="3">IF($C$227=0,"",IF(C219="[for completion]","",C219/$C$227))</f>
        <v/>
      </c>
      <c r="G219" s="139" t="str">
        <f t="shared" ref="G219:G233" si="4">IF($D$227=0,"",IF(D219="[for completion]","",D219/$D$227))</f>
        <v/>
      </c>
    </row>
    <row r="220" spans="1:7" x14ac:dyDescent="0.25">
      <c r="A220" s="51" t="s">
        <v>682</v>
      </c>
      <c r="B220" s="51" t="s">
        <v>683</v>
      </c>
      <c r="C220" s="132" t="s">
        <v>1196</v>
      </c>
      <c r="D220" s="133" t="s">
        <v>1196</v>
      </c>
      <c r="F220" s="139" t="str">
        <f t="shared" si="3"/>
        <v/>
      </c>
      <c r="G220" s="139" t="str">
        <f t="shared" si="4"/>
        <v/>
      </c>
    </row>
    <row r="221" spans="1:7" x14ac:dyDescent="0.25">
      <c r="A221" s="51" t="s">
        <v>684</v>
      </c>
      <c r="B221" s="51" t="s">
        <v>685</v>
      </c>
      <c r="C221" s="132" t="s">
        <v>1196</v>
      </c>
      <c r="D221" s="133" t="s">
        <v>1196</v>
      </c>
      <c r="F221" s="139" t="str">
        <f t="shared" si="3"/>
        <v/>
      </c>
      <c r="G221" s="139" t="str">
        <f t="shared" si="4"/>
        <v/>
      </c>
    </row>
    <row r="222" spans="1:7" x14ac:dyDescent="0.25">
      <c r="A222" s="51" t="s">
        <v>686</v>
      </c>
      <c r="B222" s="51" t="s">
        <v>687</v>
      </c>
      <c r="C222" s="132" t="s">
        <v>1196</v>
      </c>
      <c r="D222" s="133" t="s">
        <v>1196</v>
      </c>
      <c r="F222" s="139" t="str">
        <f t="shared" si="3"/>
        <v/>
      </c>
      <c r="G222" s="139" t="str">
        <f t="shared" si="4"/>
        <v/>
      </c>
    </row>
    <row r="223" spans="1:7" x14ac:dyDescent="0.25">
      <c r="A223" s="51" t="s">
        <v>688</v>
      </c>
      <c r="B223" s="51" t="s">
        <v>689</v>
      </c>
      <c r="C223" s="132" t="s">
        <v>1196</v>
      </c>
      <c r="D223" s="133" t="s">
        <v>1196</v>
      </c>
      <c r="F223" s="139" t="str">
        <f t="shared" si="3"/>
        <v/>
      </c>
      <c r="G223" s="139" t="str">
        <f t="shared" si="4"/>
        <v/>
      </c>
    </row>
    <row r="224" spans="1:7" x14ac:dyDescent="0.25">
      <c r="A224" s="51" t="s">
        <v>690</v>
      </c>
      <c r="B224" s="51" t="s">
        <v>691</v>
      </c>
      <c r="C224" s="132" t="s">
        <v>1196</v>
      </c>
      <c r="D224" s="133" t="s">
        <v>1196</v>
      </c>
      <c r="F224" s="139" t="str">
        <f t="shared" si="3"/>
        <v/>
      </c>
      <c r="G224" s="139" t="str">
        <f t="shared" si="4"/>
        <v/>
      </c>
    </row>
    <row r="225" spans="1:7" x14ac:dyDescent="0.25">
      <c r="A225" s="51" t="s">
        <v>692</v>
      </c>
      <c r="B225" s="51" t="s">
        <v>693</v>
      </c>
      <c r="C225" s="132" t="s">
        <v>1196</v>
      </c>
      <c r="D225" s="133" t="s">
        <v>1196</v>
      </c>
      <c r="F225" s="139" t="str">
        <f t="shared" si="3"/>
        <v/>
      </c>
      <c r="G225" s="139" t="str">
        <f t="shared" si="4"/>
        <v/>
      </c>
    </row>
    <row r="226" spans="1:7" x14ac:dyDescent="0.25">
      <c r="A226" s="51" t="s">
        <v>694</v>
      </c>
      <c r="B226" s="51" t="s">
        <v>695</v>
      </c>
      <c r="C226" s="132" t="s">
        <v>1196</v>
      </c>
      <c r="D226" s="133" t="s">
        <v>1196</v>
      </c>
      <c r="F226" s="139" t="str">
        <f t="shared" si="3"/>
        <v/>
      </c>
      <c r="G226" s="139" t="str">
        <f t="shared" si="4"/>
        <v/>
      </c>
    </row>
    <row r="227" spans="1:7" x14ac:dyDescent="0.25">
      <c r="A227" s="51" t="s">
        <v>696</v>
      </c>
      <c r="B227" s="78" t="s">
        <v>138</v>
      </c>
      <c r="C227" s="132">
        <f>SUM(C219:C226)</f>
        <v>0</v>
      </c>
      <c r="D227" s="133">
        <f>SUM(D219:D226)</f>
        <v>0</v>
      </c>
      <c r="F227" s="127">
        <f>SUM(F219:F226)</f>
        <v>0</v>
      </c>
      <c r="G227" s="127">
        <f>SUM(G219:G226)</f>
        <v>0</v>
      </c>
    </row>
    <row r="228" spans="1:7" outlineLevel="1" x14ac:dyDescent="0.25">
      <c r="A228" s="51" t="s">
        <v>697</v>
      </c>
      <c r="B228" s="80" t="s">
        <v>698</v>
      </c>
      <c r="C228" s="132"/>
      <c r="D228" s="133"/>
      <c r="F228" s="139" t="str">
        <f t="shared" si="3"/>
        <v/>
      </c>
      <c r="G228" s="139" t="str">
        <f t="shared" si="4"/>
        <v/>
      </c>
    </row>
    <row r="229" spans="1:7" outlineLevel="1" x14ac:dyDescent="0.25">
      <c r="A229" s="51" t="s">
        <v>699</v>
      </c>
      <c r="B229" s="80" t="s">
        <v>700</v>
      </c>
      <c r="C229" s="132"/>
      <c r="D229" s="133"/>
      <c r="F229" s="139" t="str">
        <f t="shared" si="3"/>
        <v/>
      </c>
      <c r="G229" s="139" t="str">
        <f t="shared" si="4"/>
        <v/>
      </c>
    </row>
    <row r="230" spans="1:7" outlineLevel="1" x14ac:dyDescent="0.25">
      <c r="A230" s="51" t="s">
        <v>701</v>
      </c>
      <c r="B230" s="80" t="s">
        <v>702</v>
      </c>
      <c r="C230" s="132"/>
      <c r="D230" s="133"/>
      <c r="F230" s="139" t="str">
        <f t="shared" si="3"/>
        <v/>
      </c>
      <c r="G230" s="139" t="str">
        <f t="shared" si="4"/>
        <v/>
      </c>
    </row>
    <row r="231" spans="1:7" outlineLevel="1" x14ac:dyDescent="0.25">
      <c r="A231" s="51" t="s">
        <v>703</v>
      </c>
      <c r="B231" s="80" t="s">
        <v>704</v>
      </c>
      <c r="C231" s="132"/>
      <c r="D231" s="133"/>
      <c r="F231" s="139" t="str">
        <f t="shared" si="3"/>
        <v/>
      </c>
      <c r="G231" s="139" t="str">
        <f t="shared" si="4"/>
        <v/>
      </c>
    </row>
    <row r="232" spans="1:7" outlineLevel="1" x14ac:dyDescent="0.25">
      <c r="A232" s="51" t="s">
        <v>705</v>
      </c>
      <c r="B232" s="80" t="s">
        <v>706</v>
      </c>
      <c r="C232" s="132"/>
      <c r="D232" s="133"/>
      <c r="F232" s="139" t="str">
        <f t="shared" si="3"/>
        <v/>
      </c>
      <c r="G232" s="139" t="str">
        <f t="shared" si="4"/>
        <v/>
      </c>
    </row>
    <row r="233" spans="1:7" outlineLevel="1" x14ac:dyDescent="0.25">
      <c r="A233" s="51" t="s">
        <v>707</v>
      </c>
      <c r="B233" s="80" t="s">
        <v>708</v>
      </c>
      <c r="C233" s="132"/>
      <c r="D233" s="133"/>
      <c r="F233" s="139" t="str">
        <f t="shared" si="3"/>
        <v/>
      </c>
      <c r="G233" s="139" t="str">
        <f t="shared" si="4"/>
        <v/>
      </c>
    </row>
    <row r="234" spans="1:7" outlineLevel="1" x14ac:dyDescent="0.25">
      <c r="A234" s="51" t="s">
        <v>709</v>
      </c>
      <c r="B234" s="80"/>
      <c r="F234" s="139"/>
      <c r="G234" s="139"/>
    </row>
    <row r="235" spans="1:7" outlineLevel="1" x14ac:dyDescent="0.25">
      <c r="A235" s="51" t="s">
        <v>710</v>
      </c>
      <c r="B235" s="80"/>
      <c r="F235" s="139"/>
      <c r="G235" s="139"/>
    </row>
    <row r="236" spans="1:7" outlineLevel="1" x14ac:dyDescent="0.25">
      <c r="A236" s="51" t="s">
        <v>711</v>
      </c>
      <c r="B236" s="80"/>
      <c r="F236" s="139"/>
      <c r="G236" s="139"/>
    </row>
    <row r="237" spans="1:7" ht="15" customHeight="1" x14ac:dyDescent="0.25">
      <c r="A237" s="70"/>
      <c r="B237" s="70" t="s">
        <v>712</v>
      </c>
      <c r="C237" s="70" t="s">
        <v>645</v>
      </c>
      <c r="D237" s="70" t="s">
        <v>646</v>
      </c>
      <c r="E237" s="72"/>
      <c r="F237" s="70" t="s">
        <v>479</v>
      </c>
      <c r="G237" s="70" t="s">
        <v>647</v>
      </c>
    </row>
    <row r="238" spans="1:7" x14ac:dyDescent="0.25">
      <c r="A238" s="51" t="s">
        <v>713</v>
      </c>
      <c r="B238" s="51" t="s">
        <v>678</v>
      </c>
      <c r="C238" s="127">
        <v>0.68011894010512985</v>
      </c>
      <c r="F238" s="147"/>
      <c r="G238" s="147"/>
    </row>
    <row r="239" spans="1:7" x14ac:dyDescent="0.25">
      <c r="F239" s="147"/>
      <c r="G239" s="147"/>
    </row>
    <row r="240" spans="1:7" x14ac:dyDescent="0.25">
      <c r="B240" s="68" t="s">
        <v>679</v>
      </c>
      <c r="F240" s="147"/>
      <c r="G240" s="147"/>
    </row>
    <row r="241" spans="1:7" x14ac:dyDescent="0.25">
      <c r="A241" s="51" t="s">
        <v>714</v>
      </c>
      <c r="B241" s="51" t="s">
        <v>681</v>
      </c>
      <c r="C241" s="132">
        <v>150.41451015210774</v>
      </c>
      <c r="D241" s="133" t="s">
        <v>112</v>
      </c>
      <c r="F241" s="139">
        <f>IF($C$249=0,"",IF(C241="[Mark as ND1 if not relevant]","",C241/$C$249))</f>
        <v>8.7286954304268E-2</v>
      </c>
      <c r="G241" s="139" t="str">
        <f>IF($D$249=0,"",IF(D241="[Mark as ND1 if not relevant]","",D241/$D$249))</f>
        <v/>
      </c>
    </row>
    <row r="242" spans="1:7" x14ac:dyDescent="0.25">
      <c r="A242" s="51" t="s">
        <v>715</v>
      </c>
      <c r="B242" s="51" t="s">
        <v>683</v>
      </c>
      <c r="C242" s="132">
        <v>226.11569733167275</v>
      </c>
      <c r="D242" s="133" t="s">
        <v>112</v>
      </c>
      <c r="F242" s="139">
        <f t="shared" ref="F242:F248" si="5">IF($C$249=0,"",IF(C242="[Mark as ND1 if not relevant]","",C242/$C$249))</f>
        <v>0.13121706489957838</v>
      </c>
      <c r="G242" s="139" t="str">
        <f t="shared" ref="G242:G248" si="6">IF($D$249=0,"",IF(D242="[Mark as ND1 if not relevant]","",D242/$D$249))</f>
        <v/>
      </c>
    </row>
    <row r="243" spans="1:7" x14ac:dyDescent="0.25">
      <c r="A243" s="51" t="s">
        <v>716</v>
      </c>
      <c r="B243" s="51" t="s">
        <v>685</v>
      </c>
      <c r="C243" s="132">
        <v>422.85342815919813</v>
      </c>
      <c r="D243" s="133" t="s">
        <v>112</v>
      </c>
      <c r="F243" s="139">
        <f t="shared" si="5"/>
        <v>0.24538581965137482</v>
      </c>
      <c r="G243" s="139" t="str">
        <f t="shared" si="6"/>
        <v/>
      </c>
    </row>
    <row r="244" spans="1:7" x14ac:dyDescent="0.25">
      <c r="A244" s="51" t="s">
        <v>717</v>
      </c>
      <c r="B244" s="51" t="s">
        <v>687</v>
      </c>
      <c r="C244" s="132">
        <v>610.75191419951739</v>
      </c>
      <c r="D244" s="133" t="s">
        <v>112</v>
      </c>
      <c r="F244" s="139">
        <f t="shared" si="5"/>
        <v>0.3544250775544639</v>
      </c>
      <c r="G244" s="139" t="str">
        <f t="shared" si="6"/>
        <v/>
      </c>
    </row>
    <row r="245" spans="1:7" x14ac:dyDescent="0.25">
      <c r="A245" s="51" t="s">
        <v>718</v>
      </c>
      <c r="B245" s="51" t="s">
        <v>689</v>
      </c>
      <c r="C245" s="132">
        <v>288.723833799646</v>
      </c>
      <c r="D245" s="133" t="s">
        <v>112</v>
      </c>
      <c r="F245" s="139">
        <f t="shared" si="5"/>
        <v>0.16754915507777304</v>
      </c>
      <c r="G245" s="139" t="str">
        <f t="shared" si="6"/>
        <v/>
      </c>
    </row>
    <row r="246" spans="1:7" x14ac:dyDescent="0.25">
      <c r="A246" s="51" t="s">
        <v>719</v>
      </c>
      <c r="B246" s="51" t="s">
        <v>691</v>
      </c>
      <c r="C246" s="132">
        <v>20.141485519178236</v>
      </c>
      <c r="D246" s="133" t="s">
        <v>112</v>
      </c>
      <c r="F246" s="139">
        <f t="shared" si="5"/>
        <v>1.1688293399052434E-2</v>
      </c>
      <c r="G246" s="139" t="str">
        <f t="shared" si="6"/>
        <v/>
      </c>
    </row>
    <row r="247" spans="1:7" x14ac:dyDescent="0.25">
      <c r="A247" s="51" t="s">
        <v>720</v>
      </c>
      <c r="B247" s="51" t="s">
        <v>693</v>
      </c>
      <c r="C247" s="132">
        <v>3.8732570217109932</v>
      </c>
      <c r="D247" s="133" t="s">
        <v>112</v>
      </c>
      <c r="F247" s="139">
        <f t="shared" si="5"/>
        <v>2.2476874626050501E-3</v>
      </c>
      <c r="G247" s="139" t="str">
        <f t="shared" si="6"/>
        <v/>
      </c>
    </row>
    <row r="248" spans="1:7" x14ac:dyDescent="0.25">
      <c r="A248" s="51" t="s">
        <v>721</v>
      </c>
      <c r="B248" s="51" t="s">
        <v>695</v>
      </c>
      <c r="C248" s="132">
        <v>0.34455352696828245</v>
      </c>
      <c r="D248" s="133" t="s">
        <v>112</v>
      </c>
      <c r="F248" s="139">
        <f t="shared" si="5"/>
        <v>1.9994765088448752E-4</v>
      </c>
      <c r="G248" s="139" t="str">
        <f t="shared" si="6"/>
        <v/>
      </c>
    </row>
    <row r="249" spans="1:7" x14ac:dyDescent="0.25">
      <c r="A249" s="51" t="s">
        <v>722</v>
      </c>
      <c r="B249" s="78" t="s">
        <v>138</v>
      </c>
      <c r="C249" s="132">
        <f>SUM(C241:C248)</f>
        <v>1723.2186797099994</v>
      </c>
      <c r="D249" s="133">
        <f>SUM(D241:D248)</f>
        <v>0</v>
      </c>
      <c r="F249" s="127">
        <f>SUM(F241:F248)</f>
        <v>1</v>
      </c>
      <c r="G249" s="127">
        <f>SUM(G241:G248)</f>
        <v>0</v>
      </c>
    </row>
    <row r="250" spans="1:7" outlineLevel="1" x14ac:dyDescent="0.25">
      <c r="A250" s="51" t="s">
        <v>723</v>
      </c>
      <c r="B250" s="80" t="s">
        <v>698</v>
      </c>
      <c r="C250" s="132"/>
      <c r="D250" s="133"/>
      <c r="F250" s="139">
        <f t="shared" ref="F250:F255" si="7">IF($C$249=0,"",IF(C250="[for completion]","",C250/$C$249))</f>
        <v>0</v>
      </c>
      <c r="G250" s="139" t="str">
        <f t="shared" ref="G250:G255" si="8">IF($D$249=0,"",IF(D250="[for completion]","",D250/$D$249))</f>
        <v/>
      </c>
    </row>
    <row r="251" spans="1:7" outlineLevel="1" x14ac:dyDescent="0.25">
      <c r="A251" s="51" t="s">
        <v>724</v>
      </c>
      <c r="B251" s="80" t="s">
        <v>700</v>
      </c>
      <c r="C251" s="132"/>
      <c r="D251" s="133"/>
      <c r="F251" s="139">
        <f t="shared" si="7"/>
        <v>0</v>
      </c>
      <c r="G251" s="139" t="str">
        <f t="shared" si="8"/>
        <v/>
      </c>
    </row>
    <row r="252" spans="1:7" outlineLevel="1" x14ac:dyDescent="0.25">
      <c r="A252" s="51" t="s">
        <v>725</v>
      </c>
      <c r="B252" s="80" t="s">
        <v>702</v>
      </c>
      <c r="C252" s="132"/>
      <c r="D252" s="133"/>
      <c r="F252" s="139">
        <f t="shared" si="7"/>
        <v>0</v>
      </c>
      <c r="G252" s="139" t="str">
        <f t="shared" si="8"/>
        <v/>
      </c>
    </row>
    <row r="253" spans="1:7" outlineLevel="1" x14ac:dyDescent="0.25">
      <c r="A253" s="51" t="s">
        <v>726</v>
      </c>
      <c r="B253" s="80" t="s">
        <v>704</v>
      </c>
      <c r="C253" s="132"/>
      <c r="D253" s="133"/>
      <c r="F253" s="139">
        <f t="shared" si="7"/>
        <v>0</v>
      </c>
      <c r="G253" s="139" t="str">
        <f t="shared" si="8"/>
        <v/>
      </c>
    </row>
    <row r="254" spans="1:7" outlineLevel="1" x14ac:dyDescent="0.25">
      <c r="A254" s="51" t="s">
        <v>727</v>
      </c>
      <c r="B254" s="80" t="s">
        <v>706</v>
      </c>
      <c r="C254" s="132"/>
      <c r="D254" s="133"/>
      <c r="F254" s="139">
        <f t="shared" si="7"/>
        <v>0</v>
      </c>
      <c r="G254" s="139" t="str">
        <f t="shared" si="8"/>
        <v/>
      </c>
    </row>
    <row r="255" spans="1:7" outlineLevel="1" x14ac:dyDescent="0.25">
      <c r="A255" s="51" t="s">
        <v>728</v>
      </c>
      <c r="B255" s="80" t="s">
        <v>708</v>
      </c>
      <c r="C255" s="132"/>
      <c r="D255" s="133"/>
      <c r="F255" s="139">
        <f t="shared" si="7"/>
        <v>0</v>
      </c>
      <c r="G255" s="139" t="str">
        <f t="shared" si="8"/>
        <v/>
      </c>
    </row>
    <row r="256" spans="1:7" outlineLevel="1" x14ac:dyDescent="0.25">
      <c r="A256" s="51" t="s">
        <v>729</v>
      </c>
      <c r="B256" s="80"/>
      <c r="F256" s="77"/>
      <c r="G256" s="77"/>
    </row>
    <row r="257" spans="1:14" outlineLevel="1" x14ac:dyDescent="0.25">
      <c r="A257" s="51" t="s">
        <v>730</v>
      </c>
      <c r="B257" s="80"/>
      <c r="F257" s="77"/>
      <c r="G257" s="77"/>
    </row>
    <row r="258" spans="1:14" outlineLevel="1" x14ac:dyDescent="0.25">
      <c r="A258" s="51" t="s">
        <v>731</v>
      </c>
      <c r="B258" s="80"/>
      <c r="F258" s="77"/>
      <c r="G258" s="77"/>
    </row>
    <row r="259" spans="1:14" ht="15" customHeight="1" x14ac:dyDescent="0.25">
      <c r="A259" s="70"/>
      <c r="B259" s="115" t="s">
        <v>732</v>
      </c>
      <c r="C259" s="70" t="s">
        <v>479</v>
      </c>
      <c r="D259" s="70"/>
      <c r="E259" s="72"/>
      <c r="F259" s="70"/>
      <c r="G259" s="70"/>
    </row>
    <row r="260" spans="1:14" x14ac:dyDescent="0.25">
      <c r="A260" s="51" t="s">
        <v>733</v>
      </c>
      <c r="B260" s="51" t="s">
        <v>734</v>
      </c>
      <c r="C260" s="127">
        <v>7.6687801412551743E-2</v>
      </c>
      <c r="E260" s="121"/>
      <c r="F260" s="121"/>
      <c r="G260" s="121"/>
    </row>
    <row r="261" spans="1:14" x14ac:dyDescent="0.25">
      <c r="A261" s="51" t="s">
        <v>735</v>
      </c>
      <c r="B261" s="51" t="s">
        <v>736</v>
      </c>
      <c r="C261" s="127">
        <v>1.9092558238480121E-3</v>
      </c>
      <c r="E261" s="121"/>
      <c r="F261" s="121"/>
    </row>
    <row r="262" spans="1:14" x14ac:dyDescent="0.25">
      <c r="A262" s="51" t="s">
        <v>737</v>
      </c>
      <c r="B262" s="51" t="s">
        <v>738</v>
      </c>
      <c r="C262" s="127">
        <v>0</v>
      </c>
      <c r="E262" s="121"/>
      <c r="F262" s="121"/>
    </row>
    <row r="263" spans="1:14" x14ac:dyDescent="0.25">
      <c r="A263" s="51" t="s">
        <v>739</v>
      </c>
      <c r="B263" s="51" t="s">
        <v>2177</v>
      </c>
      <c r="C263" s="127">
        <v>1.8095432574609552E-2</v>
      </c>
      <c r="E263" s="121"/>
      <c r="F263" s="121"/>
    </row>
    <row r="264" spans="1:14" x14ac:dyDescent="0.25">
      <c r="A264" s="51" t="s">
        <v>1379</v>
      </c>
      <c r="B264" s="68" t="s">
        <v>1371</v>
      </c>
      <c r="C264" s="127">
        <v>0</v>
      </c>
      <c r="D264" s="65"/>
      <c r="E264" s="65"/>
      <c r="F264" s="83"/>
      <c r="G264" s="83"/>
      <c r="H264" s="49"/>
      <c r="I264" s="51"/>
      <c r="J264" s="51"/>
      <c r="K264" s="51"/>
      <c r="L264" s="49"/>
      <c r="M264" s="49"/>
      <c r="N264" s="49"/>
    </row>
    <row r="265" spans="1:14" x14ac:dyDescent="0.25">
      <c r="A265" s="51" t="s">
        <v>2178</v>
      </c>
      <c r="B265" s="51" t="s">
        <v>136</v>
      </c>
      <c r="C265" s="127">
        <f>SUM(C266:C275)</f>
        <v>0.90330751018899069</v>
      </c>
      <c r="E265" s="121"/>
      <c r="F265" s="121"/>
    </row>
    <row r="266" spans="1:14" outlineLevel="1" x14ac:dyDescent="0.25">
      <c r="A266" s="51" t="s">
        <v>740</v>
      </c>
      <c r="B266" s="80" t="s">
        <v>742</v>
      </c>
      <c r="C266" s="149">
        <v>0.34971503787982244</v>
      </c>
      <c r="E266" s="121"/>
      <c r="F266" s="121"/>
    </row>
    <row r="267" spans="1:14" outlineLevel="1" x14ac:dyDescent="0.25">
      <c r="A267" s="51" t="s">
        <v>741</v>
      </c>
      <c r="B267" s="80" t="s">
        <v>744</v>
      </c>
      <c r="C267" s="127">
        <v>0</v>
      </c>
      <c r="E267" s="121"/>
      <c r="F267" s="121"/>
    </row>
    <row r="268" spans="1:14" outlineLevel="1" x14ac:dyDescent="0.25">
      <c r="A268" s="51" t="s">
        <v>743</v>
      </c>
      <c r="B268" s="80" t="s">
        <v>746</v>
      </c>
      <c r="C268" s="127">
        <v>0</v>
      </c>
      <c r="E268" s="121"/>
      <c r="F268" s="121"/>
    </row>
    <row r="269" spans="1:14" outlineLevel="1" x14ac:dyDescent="0.25">
      <c r="A269" s="51" t="s">
        <v>745</v>
      </c>
      <c r="B269" s="80" t="s">
        <v>748</v>
      </c>
      <c r="C269" s="127">
        <v>0</v>
      </c>
      <c r="E269" s="121"/>
      <c r="F269" s="121"/>
    </row>
    <row r="270" spans="1:14" outlineLevel="1" x14ac:dyDescent="0.25">
      <c r="A270" s="51" t="s">
        <v>747</v>
      </c>
      <c r="B270" s="80" t="s">
        <v>3115</v>
      </c>
      <c r="C270" s="127">
        <v>0.55359247230916819</v>
      </c>
      <c r="E270" s="121"/>
      <c r="F270" s="121"/>
    </row>
    <row r="271" spans="1:14" outlineLevel="1" x14ac:dyDescent="0.25">
      <c r="A271" s="51" t="s">
        <v>749</v>
      </c>
      <c r="B271" s="80" t="s">
        <v>140</v>
      </c>
      <c r="C271" s="127"/>
      <c r="E271" s="121"/>
      <c r="F271" s="121"/>
    </row>
    <row r="272" spans="1:14" outlineLevel="1" x14ac:dyDescent="0.25">
      <c r="A272" s="51" t="s">
        <v>750</v>
      </c>
      <c r="B272" s="80" t="s">
        <v>140</v>
      </c>
      <c r="C272" s="127"/>
      <c r="E272" s="121"/>
      <c r="F272" s="121"/>
    </row>
    <row r="273" spans="1:7" outlineLevel="1" x14ac:dyDescent="0.25">
      <c r="A273" s="51" t="s">
        <v>751</v>
      </c>
      <c r="B273" s="80" t="s">
        <v>140</v>
      </c>
      <c r="C273" s="127"/>
      <c r="E273" s="121"/>
      <c r="F273" s="121"/>
    </row>
    <row r="274" spans="1:7" outlineLevel="1" x14ac:dyDescent="0.25">
      <c r="A274" s="51" t="s">
        <v>752</v>
      </c>
      <c r="B274" s="80" t="s">
        <v>140</v>
      </c>
      <c r="C274" s="127"/>
      <c r="E274" s="121"/>
      <c r="F274" s="121"/>
    </row>
    <row r="275" spans="1:7" outlineLevel="1" x14ac:dyDescent="0.25">
      <c r="A275" s="51" t="s">
        <v>753</v>
      </c>
      <c r="B275" s="80" t="s">
        <v>140</v>
      </c>
      <c r="C275" s="127"/>
      <c r="E275" s="121"/>
      <c r="F275" s="121"/>
    </row>
    <row r="276" spans="1:7" ht="15" customHeight="1" x14ac:dyDescent="0.25">
      <c r="A276" s="70"/>
      <c r="B276" s="115" t="s">
        <v>754</v>
      </c>
      <c r="C276" s="70" t="s">
        <v>479</v>
      </c>
      <c r="D276" s="70"/>
      <c r="E276" s="72"/>
      <c r="F276" s="70"/>
      <c r="G276" s="73"/>
    </row>
    <row r="277" spans="1:7" x14ac:dyDescent="0.25">
      <c r="A277" s="51" t="s">
        <v>6</v>
      </c>
      <c r="B277" s="51" t="s">
        <v>1372</v>
      </c>
      <c r="C277" s="127">
        <v>1</v>
      </c>
      <c r="E277" s="49"/>
      <c r="F277" s="49"/>
    </row>
    <row r="278" spans="1:7" x14ac:dyDescent="0.25">
      <c r="A278" s="51" t="s">
        <v>755</v>
      </c>
      <c r="B278" s="51" t="s">
        <v>756</v>
      </c>
      <c r="C278" s="127">
        <v>0</v>
      </c>
      <c r="E278" s="49"/>
      <c r="F278" s="49"/>
    </row>
    <row r="279" spans="1:7" x14ac:dyDescent="0.25">
      <c r="A279" s="51" t="s">
        <v>757</v>
      </c>
      <c r="B279" s="51" t="s">
        <v>136</v>
      </c>
      <c r="C279" s="127">
        <v>0</v>
      </c>
      <c r="E279" s="49"/>
      <c r="F279" s="49"/>
    </row>
    <row r="280" spans="1:7" outlineLevel="1" x14ac:dyDescent="0.25">
      <c r="A280" s="51" t="s">
        <v>758</v>
      </c>
      <c r="C280" s="127"/>
      <c r="E280" s="49"/>
      <c r="F280" s="49"/>
    </row>
    <row r="281" spans="1:7" outlineLevel="1" x14ac:dyDescent="0.25">
      <c r="A281" s="51" t="s">
        <v>759</v>
      </c>
      <c r="C281" s="127"/>
      <c r="E281" s="49"/>
      <c r="F281" s="49"/>
    </row>
    <row r="282" spans="1:7" outlineLevel="1" x14ac:dyDescent="0.25">
      <c r="A282" s="51" t="s">
        <v>760</v>
      </c>
      <c r="C282" s="127"/>
      <c r="E282" s="49"/>
      <c r="F282" s="49"/>
    </row>
    <row r="283" spans="1:7" outlineLevel="1" x14ac:dyDescent="0.25">
      <c r="A283" s="51" t="s">
        <v>761</v>
      </c>
      <c r="C283" s="127"/>
      <c r="E283" s="49"/>
      <c r="F283" s="49"/>
    </row>
    <row r="284" spans="1:7" outlineLevel="1" x14ac:dyDescent="0.25">
      <c r="A284" s="51" t="s">
        <v>762</v>
      </c>
      <c r="C284" s="127"/>
      <c r="E284" s="49"/>
      <c r="F284" s="49"/>
    </row>
    <row r="285" spans="1:7" outlineLevel="1" x14ac:dyDescent="0.25">
      <c r="A285" s="51" t="s">
        <v>763</v>
      </c>
      <c r="C285" s="127"/>
      <c r="E285" s="49"/>
      <c r="F285" s="49"/>
    </row>
    <row r="286" spans="1:7" customFormat="1" x14ac:dyDescent="0.25">
      <c r="A286" s="71"/>
      <c r="B286" s="71" t="s">
        <v>2263</v>
      </c>
      <c r="C286" s="71" t="s">
        <v>107</v>
      </c>
      <c r="D286" s="71" t="s">
        <v>1611</v>
      </c>
      <c r="E286" s="71"/>
      <c r="F286" s="71" t="s">
        <v>479</v>
      </c>
      <c r="G286" s="71" t="s">
        <v>1870</v>
      </c>
    </row>
    <row r="287" spans="1:7" customFormat="1" x14ac:dyDescent="0.25">
      <c r="A287" s="51" t="s">
        <v>1949</v>
      </c>
      <c r="B287" s="68" t="s">
        <v>3116</v>
      </c>
      <c r="C287" s="132">
        <v>229.26270958000001</v>
      </c>
      <c r="D287" s="51">
        <v>33</v>
      </c>
      <c r="E287" s="57"/>
      <c r="F287" s="139">
        <f>IF($C$305=0,"",IF(C287="[For completion]","",C287/$C$305))</f>
        <v>0.13304330569268349</v>
      </c>
      <c r="G287" s="139">
        <f>IF($D$305=0,"",IF(D287="[For completion]","",D287/$D$305))</f>
        <v>3.8327526132404179E-2</v>
      </c>
    </row>
    <row r="288" spans="1:7" customFormat="1" x14ac:dyDescent="0.25">
      <c r="A288" s="51" t="s">
        <v>1950</v>
      </c>
      <c r="B288" s="68" t="s">
        <v>3117</v>
      </c>
      <c r="C288" s="132">
        <v>152.50825706000006</v>
      </c>
      <c r="D288" s="51">
        <v>34</v>
      </c>
      <c r="E288" s="57"/>
      <c r="F288" s="139">
        <f t="shared" ref="F288:F304" si="9">IF($C$305=0,"",IF(C288="[For completion]","",C288/$C$305))</f>
        <v>8.8501975318457909E-2</v>
      </c>
      <c r="G288" s="139">
        <f t="shared" ref="G288:G304" si="10">IF($D$305=0,"",IF(D288="[For completion]","",D288/$D$305))</f>
        <v>3.9488966318234613E-2</v>
      </c>
    </row>
    <row r="289" spans="1:7" customFormat="1" x14ac:dyDescent="0.25">
      <c r="A289" s="51" t="s">
        <v>1951</v>
      </c>
      <c r="B289" s="68" t="s">
        <v>3118</v>
      </c>
      <c r="C289" s="132">
        <v>355.54046527000003</v>
      </c>
      <c r="D289" s="51">
        <v>119</v>
      </c>
      <c r="E289" s="57"/>
      <c r="F289" s="139">
        <f t="shared" si="9"/>
        <v>0.2063234744703637</v>
      </c>
      <c r="G289" s="139">
        <f t="shared" si="10"/>
        <v>0.13821138211382114</v>
      </c>
    </row>
    <row r="290" spans="1:7" customFormat="1" x14ac:dyDescent="0.25">
      <c r="A290" s="51" t="s">
        <v>1952</v>
      </c>
      <c r="B290" s="68" t="s">
        <v>3065</v>
      </c>
      <c r="C290" s="132">
        <v>107.41195791999996</v>
      </c>
      <c r="D290" s="51">
        <v>72</v>
      </c>
      <c r="E290" s="57"/>
      <c r="F290" s="139">
        <f t="shared" si="9"/>
        <v>6.2332168972353691E-2</v>
      </c>
      <c r="G290" s="139">
        <f t="shared" si="10"/>
        <v>8.3623693379790948E-2</v>
      </c>
    </row>
    <row r="291" spans="1:7" customFormat="1" x14ac:dyDescent="0.25">
      <c r="A291" s="51" t="s">
        <v>1953</v>
      </c>
      <c r="B291" s="68" t="s">
        <v>3066</v>
      </c>
      <c r="C291" s="132">
        <v>50.772073920000011</v>
      </c>
      <c r="D291" s="51">
        <v>36</v>
      </c>
      <c r="E291" s="57"/>
      <c r="F291" s="139">
        <f t="shared" si="9"/>
        <v>2.9463511809507792E-2</v>
      </c>
      <c r="G291" s="139">
        <f t="shared" si="10"/>
        <v>4.1811846689895474E-2</v>
      </c>
    </row>
    <row r="292" spans="1:7" customFormat="1" x14ac:dyDescent="0.25">
      <c r="A292" s="51" t="s">
        <v>1954</v>
      </c>
      <c r="B292" s="68" t="s">
        <v>3119</v>
      </c>
      <c r="C292" s="132">
        <v>17.394598860000002</v>
      </c>
      <c r="D292" s="51">
        <v>20</v>
      </c>
      <c r="E292" s="57"/>
      <c r="F292" s="139">
        <f t="shared" si="9"/>
        <v>1.0094249246954155E-2</v>
      </c>
      <c r="G292" s="139">
        <f t="shared" si="10"/>
        <v>2.3228803716608595E-2</v>
      </c>
    </row>
    <row r="293" spans="1:7" customFormat="1" x14ac:dyDescent="0.25">
      <c r="A293" s="51" t="s">
        <v>1955</v>
      </c>
      <c r="B293" s="68" t="s">
        <v>3120</v>
      </c>
      <c r="C293" s="132">
        <v>24.062346130000002</v>
      </c>
      <c r="D293" s="51">
        <v>9</v>
      </c>
      <c r="E293" s="57"/>
      <c r="F293" s="139">
        <f t="shared" si="9"/>
        <v>1.3963605671944926E-2</v>
      </c>
      <c r="G293" s="139">
        <f t="shared" si="10"/>
        <v>1.0452961672473868E-2</v>
      </c>
    </row>
    <row r="294" spans="1:7" customFormat="1" x14ac:dyDescent="0.25">
      <c r="A294" s="51" t="s">
        <v>1956</v>
      </c>
      <c r="B294" s="68" t="s">
        <v>3121</v>
      </c>
      <c r="C294" s="132">
        <v>42.033089069999996</v>
      </c>
      <c r="D294" s="51">
        <v>16</v>
      </c>
      <c r="E294" s="57"/>
      <c r="F294" s="139">
        <f t="shared" si="9"/>
        <v>2.4392196744915585E-2</v>
      </c>
      <c r="G294" s="139">
        <f t="shared" si="10"/>
        <v>1.8583042973286876E-2</v>
      </c>
    </row>
    <row r="295" spans="1:7" customFormat="1" x14ac:dyDescent="0.25">
      <c r="A295" s="51" t="s">
        <v>1957</v>
      </c>
      <c r="B295" s="68" t="s">
        <v>3122</v>
      </c>
      <c r="C295" s="132">
        <v>124.60258637000001</v>
      </c>
      <c r="D295" s="51">
        <v>32</v>
      </c>
      <c r="E295" s="57"/>
      <c r="F295" s="139">
        <f t="shared" si="9"/>
        <v>7.2308052272837098E-2</v>
      </c>
      <c r="G295" s="139">
        <f t="shared" si="10"/>
        <v>3.7166085946573751E-2</v>
      </c>
    </row>
    <row r="296" spans="1:7" customFormat="1" x14ac:dyDescent="0.25">
      <c r="A296" s="51" t="s">
        <v>1958</v>
      </c>
      <c r="B296" s="68" t="s">
        <v>3123</v>
      </c>
      <c r="C296" s="132">
        <v>409.39727003000002</v>
      </c>
      <c r="D296" s="51">
        <v>149</v>
      </c>
      <c r="E296" s="57"/>
      <c r="F296" s="139">
        <f t="shared" si="9"/>
        <v>0.23757708458621013</v>
      </c>
      <c r="G296" s="139">
        <f t="shared" si="10"/>
        <v>0.17305458768873402</v>
      </c>
    </row>
    <row r="297" spans="1:7" customFormat="1" x14ac:dyDescent="0.25">
      <c r="A297" s="51" t="s">
        <v>1959</v>
      </c>
      <c r="B297" s="68" t="s">
        <v>3124</v>
      </c>
      <c r="C297" s="132">
        <v>126.73920787</v>
      </c>
      <c r="D297" s="51">
        <v>208</v>
      </c>
      <c r="E297" s="57"/>
      <c r="F297" s="139">
        <f t="shared" si="9"/>
        <v>7.3547953815895795E-2</v>
      </c>
      <c r="G297" s="139">
        <f t="shared" si="10"/>
        <v>0.2415795586527294</v>
      </c>
    </row>
    <row r="298" spans="1:7" customFormat="1" x14ac:dyDescent="0.25">
      <c r="A298" s="51" t="s">
        <v>1960</v>
      </c>
      <c r="B298" s="68" t="s">
        <v>3125</v>
      </c>
      <c r="C298" s="132">
        <v>53.775017580000018</v>
      </c>
      <c r="D298" s="51">
        <v>106</v>
      </c>
      <c r="E298" s="57"/>
      <c r="F298" s="139">
        <f t="shared" si="9"/>
        <v>3.1206148246402367E-2</v>
      </c>
      <c r="G298" s="139">
        <f t="shared" si="10"/>
        <v>0.12311265969802555</v>
      </c>
    </row>
    <row r="299" spans="1:7" customFormat="1" x14ac:dyDescent="0.25">
      <c r="A299" s="51" t="s">
        <v>1961</v>
      </c>
      <c r="B299" s="68" t="s">
        <v>3126</v>
      </c>
      <c r="C299" s="132">
        <v>0.16978309</v>
      </c>
      <c r="D299" s="51">
        <v>1</v>
      </c>
      <c r="E299" s="57"/>
      <c r="F299" s="139">
        <f t="shared" si="9"/>
        <v>9.8526723276103734E-5</v>
      </c>
      <c r="G299" s="139">
        <f t="shared" si="10"/>
        <v>1.1614401858304297E-3</v>
      </c>
    </row>
    <row r="300" spans="1:7" customFormat="1" x14ac:dyDescent="0.25">
      <c r="A300" s="51" t="s">
        <v>1962</v>
      </c>
      <c r="B300" s="68" t="s">
        <v>3127</v>
      </c>
      <c r="C300" s="132">
        <v>0</v>
      </c>
      <c r="D300" s="51">
        <v>0</v>
      </c>
      <c r="E300" s="57"/>
      <c r="F300" s="139">
        <f t="shared" si="9"/>
        <v>0</v>
      </c>
      <c r="G300" s="139">
        <f t="shared" si="10"/>
        <v>0</v>
      </c>
    </row>
    <row r="301" spans="1:7" customFormat="1" x14ac:dyDescent="0.25">
      <c r="A301" s="51" t="s">
        <v>1963</v>
      </c>
      <c r="B301" s="68" t="s">
        <v>572</v>
      </c>
      <c r="C301" s="132">
        <v>0</v>
      </c>
      <c r="D301" s="51">
        <v>0</v>
      </c>
      <c r="E301" s="57"/>
      <c r="F301" s="139">
        <f t="shared" si="9"/>
        <v>0</v>
      </c>
      <c r="G301" s="139">
        <f t="shared" si="10"/>
        <v>0</v>
      </c>
    </row>
    <row r="302" spans="1:7" customFormat="1" x14ac:dyDescent="0.25">
      <c r="A302" s="51" t="s">
        <v>1964</v>
      </c>
      <c r="B302" s="68" t="s">
        <v>572</v>
      </c>
      <c r="C302" s="132">
        <v>0</v>
      </c>
      <c r="D302" s="51">
        <v>0</v>
      </c>
      <c r="E302" s="57"/>
      <c r="F302" s="139">
        <f t="shared" si="9"/>
        <v>0</v>
      </c>
      <c r="G302" s="139">
        <f t="shared" si="10"/>
        <v>0</v>
      </c>
    </row>
    <row r="303" spans="1:7" customFormat="1" x14ac:dyDescent="0.25">
      <c r="A303" s="51" t="s">
        <v>1965</v>
      </c>
      <c r="B303" s="68" t="s">
        <v>572</v>
      </c>
      <c r="C303" s="132">
        <v>0</v>
      </c>
      <c r="D303" s="51">
        <v>0</v>
      </c>
      <c r="E303" s="57"/>
      <c r="F303" s="139">
        <f t="shared" si="9"/>
        <v>0</v>
      </c>
      <c r="G303" s="139">
        <f t="shared" si="10"/>
        <v>0</v>
      </c>
    </row>
    <row r="304" spans="1:7" customFormat="1" x14ac:dyDescent="0.25">
      <c r="A304" s="51" t="s">
        <v>1966</v>
      </c>
      <c r="B304" s="68" t="s">
        <v>2004</v>
      </c>
      <c r="C304" s="132">
        <v>29.549316959999999</v>
      </c>
      <c r="D304" s="51">
        <v>26</v>
      </c>
      <c r="E304" s="57"/>
      <c r="F304" s="139">
        <f t="shared" si="9"/>
        <v>1.7147746428197289E-2</v>
      </c>
      <c r="G304" s="139">
        <f t="shared" si="10"/>
        <v>3.0197444831591175E-2</v>
      </c>
    </row>
    <row r="305" spans="1:7" customFormat="1" x14ac:dyDescent="0.25">
      <c r="A305" s="51" t="s">
        <v>1967</v>
      </c>
      <c r="B305" s="68" t="s">
        <v>138</v>
      </c>
      <c r="C305" s="132">
        <f>SUM(C287:C304)</f>
        <v>1723.2186797100001</v>
      </c>
      <c r="D305" s="51">
        <f>SUM(D287:D304)</f>
        <v>861</v>
      </c>
      <c r="E305" s="57"/>
      <c r="F305" s="147">
        <f>SUM(F287:F304)</f>
        <v>0.99999999999999989</v>
      </c>
      <c r="G305" s="147">
        <f>SUM(G287:G304)</f>
        <v>1</v>
      </c>
    </row>
    <row r="306" spans="1:7" customFormat="1" x14ac:dyDescent="0.25">
      <c r="A306" s="51" t="s">
        <v>1968</v>
      </c>
      <c r="B306" s="68"/>
      <c r="C306" s="51"/>
      <c r="D306" s="51"/>
      <c r="E306" s="57"/>
      <c r="F306" s="57"/>
      <c r="G306" s="57"/>
    </row>
    <row r="307" spans="1:7" customFormat="1" x14ac:dyDescent="0.25">
      <c r="A307" s="51" t="s">
        <v>1969</v>
      </c>
      <c r="B307" s="68"/>
      <c r="C307" s="51"/>
      <c r="D307" s="51"/>
      <c r="E307" s="57"/>
      <c r="F307" s="57"/>
      <c r="G307" s="57"/>
    </row>
    <row r="308" spans="1:7" customFormat="1" x14ac:dyDescent="0.25">
      <c r="A308" s="51" t="s">
        <v>1970</v>
      </c>
      <c r="B308" s="68"/>
      <c r="C308" s="51"/>
      <c r="D308" s="51"/>
      <c r="E308" s="57"/>
      <c r="F308" s="57"/>
      <c r="G308" s="57"/>
    </row>
    <row r="309" spans="1:7" customFormat="1" x14ac:dyDescent="0.25">
      <c r="A309" s="71"/>
      <c r="B309" s="71" t="s">
        <v>2301</v>
      </c>
      <c r="C309" s="71" t="s">
        <v>107</v>
      </c>
      <c r="D309" s="71" t="s">
        <v>1611</v>
      </c>
      <c r="E309" s="71"/>
      <c r="F309" s="71" t="s">
        <v>479</v>
      </c>
      <c r="G309" s="71" t="s">
        <v>1870</v>
      </c>
    </row>
    <row r="310" spans="1:7" customFormat="1" x14ac:dyDescent="0.25">
      <c r="A310" s="51" t="s">
        <v>1971</v>
      </c>
      <c r="B310" s="68" t="s">
        <v>3128</v>
      </c>
      <c r="C310" s="132">
        <v>229.26270958000001</v>
      </c>
      <c r="D310" s="51">
        <v>33</v>
      </c>
      <c r="E310" s="57"/>
      <c r="F310" s="139">
        <f>IF($C$328=0,"",IF(C310="[For completion]","",C310/$C$328))</f>
        <v>0.13304330569268349</v>
      </c>
      <c r="G310" s="139">
        <f>IF($D$328=0,"",IF(D310="[For completion]","",D310/$D$328))</f>
        <v>3.8327526132404179E-2</v>
      </c>
    </row>
    <row r="311" spans="1:7" customFormat="1" x14ac:dyDescent="0.25">
      <c r="A311" s="51" t="s">
        <v>1972</v>
      </c>
      <c r="B311" s="68" t="s">
        <v>3129</v>
      </c>
      <c r="C311" s="132">
        <v>152.50825706000006</v>
      </c>
      <c r="D311" s="51">
        <v>34</v>
      </c>
      <c r="E311" s="57"/>
      <c r="F311" s="139">
        <f t="shared" ref="F311:F327" si="11">IF($C$328=0,"",IF(C311="[For completion]","",C311/$C$328))</f>
        <v>8.8501975318457909E-2</v>
      </c>
      <c r="G311" s="139">
        <f t="shared" ref="G311:G327" si="12">IF($D$328=0,"",IF(D311="[For completion]","",D311/$D$328))</f>
        <v>3.9488966318234613E-2</v>
      </c>
    </row>
    <row r="312" spans="1:7" customFormat="1" x14ac:dyDescent="0.25">
      <c r="A312" s="51" t="s">
        <v>1973</v>
      </c>
      <c r="B312" s="68" t="s">
        <v>3130</v>
      </c>
      <c r="C312" s="132">
        <v>355.54046527000003</v>
      </c>
      <c r="D312" s="51">
        <v>119</v>
      </c>
      <c r="E312" s="57"/>
      <c r="F312" s="139">
        <f t="shared" si="11"/>
        <v>0.2063234744703637</v>
      </c>
      <c r="G312" s="139">
        <f t="shared" si="12"/>
        <v>0.13821138211382114</v>
      </c>
    </row>
    <row r="313" spans="1:7" customFormat="1" x14ac:dyDescent="0.25">
      <c r="A313" s="51" t="s">
        <v>1974</v>
      </c>
      <c r="B313" s="68" t="s">
        <v>3131</v>
      </c>
      <c r="C313" s="132">
        <v>107.41195791999996</v>
      </c>
      <c r="D313" s="51">
        <v>72</v>
      </c>
      <c r="E313" s="57"/>
      <c r="F313" s="139">
        <f t="shared" si="11"/>
        <v>6.2332168972353691E-2</v>
      </c>
      <c r="G313" s="139">
        <f t="shared" si="12"/>
        <v>8.3623693379790948E-2</v>
      </c>
    </row>
    <row r="314" spans="1:7" customFormat="1" x14ac:dyDescent="0.25">
      <c r="A314" s="51" t="s">
        <v>1975</v>
      </c>
      <c r="B314" s="68" t="s">
        <v>3132</v>
      </c>
      <c r="C314" s="132">
        <v>50.772073920000011</v>
      </c>
      <c r="D314" s="51">
        <v>36</v>
      </c>
      <c r="E314" s="57"/>
      <c r="F314" s="139">
        <f t="shared" si="11"/>
        <v>2.9463511809507792E-2</v>
      </c>
      <c r="G314" s="139">
        <f t="shared" si="12"/>
        <v>4.1811846689895474E-2</v>
      </c>
    </row>
    <row r="315" spans="1:7" customFormat="1" x14ac:dyDescent="0.25">
      <c r="A315" s="51" t="s">
        <v>1976</v>
      </c>
      <c r="B315" s="68" t="s">
        <v>3133</v>
      </c>
      <c r="C315" s="132">
        <v>17.394598860000002</v>
      </c>
      <c r="D315" s="51">
        <v>20</v>
      </c>
      <c r="E315" s="57"/>
      <c r="F315" s="139">
        <f t="shared" si="11"/>
        <v>1.0094249246954155E-2</v>
      </c>
      <c r="G315" s="139">
        <f t="shared" si="12"/>
        <v>2.3228803716608595E-2</v>
      </c>
    </row>
    <row r="316" spans="1:7" customFormat="1" x14ac:dyDescent="0.25">
      <c r="A316" s="51" t="s">
        <v>1977</v>
      </c>
      <c r="B316" s="68" t="s">
        <v>3134</v>
      </c>
      <c r="C316" s="132">
        <v>24.062346130000002</v>
      </c>
      <c r="D316" s="51">
        <v>9</v>
      </c>
      <c r="E316" s="57"/>
      <c r="F316" s="139">
        <f t="shared" si="11"/>
        <v>1.3963605671944926E-2</v>
      </c>
      <c r="G316" s="139">
        <f t="shared" si="12"/>
        <v>1.0452961672473868E-2</v>
      </c>
    </row>
    <row r="317" spans="1:7" customFormat="1" x14ac:dyDescent="0.25">
      <c r="A317" s="51" t="s">
        <v>1978</v>
      </c>
      <c r="B317" s="68" t="s">
        <v>3135</v>
      </c>
      <c r="C317" s="132">
        <v>42.033089069999996</v>
      </c>
      <c r="D317" s="51">
        <v>16</v>
      </c>
      <c r="E317" s="57"/>
      <c r="F317" s="139">
        <f t="shared" si="11"/>
        <v>2.4392196744915585E-2</v>
      </c>
      <c r="G317" s="139">
        <f t="shared" si="12"/>
        <v>1.8583042973286876E-2</v>
      </c>
    </row>
    <row r="318" spans="1:7" customFormat="1" x14ac:dyDescent="0.25">
      <c r="A318" s="51" t="s">
        <v>1979</v>
      </c>
      <c r="B318" s="68" t="s">
        <v>3136</v>
      </c>
      <c r="C318" s="132">
        <v>124.60258637000001</v>
      </c>
      <c r="D318" s="51">
        <v>32</v>
      </c>
      <c r="E318" s="57"/>
      <c r="F318" s="139">
        <f t="shared" si="11"/>
        <v>7.2308052272837098E-2</v>
      </c>
      <c r="G318" s="139">
        <f t="shared" si="12"/>
        <v>3.7166085946573751E-2</v>
      </c>
    </row>
    <row r="319" spans="1:7" customFormat="1" x14ac:dyDescent="0.25">
      <c r="A319" s="51" t="s">
        <v>1980</v>
      </c>
      <c r="B319" s="68" t="s">
        <v>3137</v>
      </c>
      <c r="C319" s="132">
        <v>409.39727003000002</v>
      </c>
      <c r="D319" s="51">
        <v>149</v>
      </c>
      <c r="E319" s="57"/>
      <c r="F319" s="139">
        <f t="shared" si="11"/>
        <v>0.23757708458621013</v>
      </c>
      <c r="G319" s="139">
        <f t="shared" si="12"/>
        <v>0.17305458768873402</v>
      </c>
    </row>
    <row r="320" spans="1:7" customFormat="1" x14ac:dyDescent="0.25">
      <c r="A320" s="51" t="s">
        <v>2081</v>
      </c>
      <c r="B320" s="68" t="s">
        <v>3138</v>
      </c>
      <c r="C320" s="132">
        <v>126.73920787</v>
      </c>
      <c r="D320" s="51">
        <v>208</v>
      </c>
      <c r="E320" s="57"/>
      <c r="F320" s="139">
        <f t="shared" si="11"/>
        <v>7.3547953815895795E-2</v>
      </c>
      <c r="G320" s="139">
        <f t="shared" si="12"/>
        <v>0.2415795586527294</v>
      </c>
    </row>
    <row r="321" spans="1:7" customFormat="1" x14ac:dyDescent="0.25">
      <c r="A321" s="51" t="s">
        <v>2123</v>
      </c>
      <c r="B321" s="68" t="s">
        <v>3139</v>
      </c>
      <c r="C321" s="132">
        <v>53.775017580000018</v>
      </c>
      <c r="D321" s="51">
        <v>106</v>
      </c>
      <c r="E321" s="57"/>
      <c r="F321" s="139">
        <f>IF($C$328=0,"",IF(C321="[For completion]","",C321/$C$328))</f>
        <v>3.1206148246402367E-2</v>
      </c>
      <c r="G321" s="139">
        <f t="shared" si="12"/>
        <v>0.12311265969802555</v>
      </c>
    </row>
    <row r="322" spans="1:7" customFormat="1" x14ac:dyDescent="0.25">
      <c r="A322" s="51" t="s">
        <v>2124</v>
      </c>
      <c r="B322" s="68" t="s">
        <v>3140</v>
      </c>
      <c r="C322" s="132">
        <v>0.16978309</v>
      </c>
      <c r="D322" s="51">
        <v>1</v>
      </c>
      <c r="E322" s="57"/>
      <c r="F322" s="139">
        <f t="shared" si="11"/>
        <v>9.8526723276103734E-5</v>
      </c>
      <c r="G322" s="139">
        <f t="shared" si="12"/>
        <v>1.1614401858304297E-3</v>
      </c>
    </row>
    <row r="323" spans="1:7" customFormat="1" x14ac:dyDescent="0.25">
      <c r="A323" s="51" t="s">
        <v>2125</v>
      </c>
      <c r="B323" s="68" t="s">
        <v>3141</v>
      </c>
      <c r="C323" s="132">
        <v>0</v>
      </c>
      <c r="D323" s="51">
        <v>0</v>
      </c>
      <c r="E323" s="57"/>
      <c r="F323" s="139">
        <f t="shared" si="11"/>
        <v>0</v>
      </c>
      <c r="G323" s="139">
        <f t="shared" si="12"/>
        <v>0</v>
      </c>
    </row>
    <row r="324" spans="1:7" customFormat="1" x14ac:dyDescent="0.25">
      <c r="A324" s="51" t="s">
        <v>2126</v>
      </c>
      <c r="B324" s="68" t="s">
        <v>572</v>
      </c>
      <c r="C324" s="132">
        <v>0</v>
      </c>
      <c r="D324" s="51">
        <v>0</v>
      </c>
      <c r="E324" s="57"/>
      <c r="F324" s="139">
        <f t="shared" si="11"/>
        <v>0</v>
      </c>
      <c r="G324" s="139">
        <f t="shared" si="12"/>
        <v>0</v>
      </c>
    </row>
    <row r="325" spans="1:7" customFormat="1" x14ac:dyDescent="0.25">
      <c r="A325" s="51" t="s">
        <v>2127</v>
      </c>
      <c r="B325" s="68" t="s">
        <v>572</v>
      </c>
      <c r="C325" s="132">
        <v>0</v>
      </c>
      <c r="D325" s="51">
        <v>0</v>
      </c>
      <c r="E325" s="57"/>
      <c r="F325" s="139">
        <f t="shared" si="11"/>
        <v>0</v>
      </c>
      <c r="G325" s="139">
        <f t="shared" si="12"/>
        <v>0</v>
      </c>
    </row>
    <row r="326" spans="1:7" customFormat="1" x14ac:dyDescent="0.25">
      <c r="A326" s="51" t="s">
        <v>2128</v>
      </c>
      <c r="B326" s="68" t="s">
        <v>572</v>
      </c>
      <c r="C326" s="132">
        <v>0</v>
      </c>
      <c r="D326" s="51">
        <v>0</v>
      </c>
      <c r="E326" s="57"/>
      <c r="F326" s="139">
        <f t="shared" si="11"/>
        <v>0</v>
      </c>
      <c r="G326" s="139">
        <f t="shared" si="12"/>
        <v>0</v>
      </c>
    </row>
    <row r="327" spans="1:7" customFormat="1" x14ac:dyDescent="0.25">
      <c r="A327" s="51" t="s">
        <v>2129</v>
      </c>
      <c r="B327" s="68" t="s">
        <v>2004</v>
      </c>
      <c r="C327" s="132">
        <v>29.549316959999999</v>
      </c>
      <c r="D327" s="51">
        <v>26</v>
      </c>
      <c r="E327" s="57"/>
      <c r="F327" s="139">
        <f t="shared" si="11"/>
        <v>1.7147746428197289E-2</v>
      </c>
      <c r="G327" s="139">
        <f t="shared" si="12"/>
        <v>3.0197444831591175E-2</v>
      </c>
    </row>
    <row r="328" spans="1:7" customFormat="1" x14ac:dyDescent="0.25">
      <c r="A328" s="51" t="s">
        <v>2130</v>
      </c>
      <c r="B328" s="68" t="s">
        <v>138</v>
      </c>
      <c r="C328" s="132">
        <f>SUM(C310:C327)</f>
        <v>1723.2186797100001</v>
      </c>
      <c r="D328" s="51">
        <f>SUM(D310:D327)</f>
        <v>861</v>
      </c>
      <c r="E328" s="57"/>
      <c r="F328" s="147">
        <f>SUM(F310:F327)</f>
        <v>0.99999999999999989</v>
      </c>
      <c r="G328" s="147">
        <f>SUM(G310:G327)</f>
        <v>1</v>
      </c>
    </row>
    <row r="329" spans="1:7" customFormat="1" x14ac:dyDescent="0.25">
      <c r="A329" s="51" t="s">
        <v>1981</v>
      </c>
      <c r="B329" s="68"/>
      <c r="C329" s="51"/>
      <c r="D329" s="51"/>
      <c r="E329" s="57"/>
      <c r="F329" s="57"/>
      <c r="G329" s="57"/>
    </row>
    <row r="330" spans="1:7" customFormat="1" x14ac:dyDescent="0.25">
      <c r="A330" s="51" t="s">
        <v>2131</v>
      </c>
      <c r="B330" s="68"/>
      <c r="C330" s="51"/>
      <c r="D330" s="51"/>
      <c r="E330" s="57"/>
      <c r="F330" s="57"/>
      <c r="G330" s="57"/>
    </row>
    <row r="331" spans="1:7" customFormat="1" x14ac:dyDescent="0.25">
      <c r="A331" s="51" t="s">
        <v>2132</v>
      </c>
      <c r="B331" s="68"/>
      <c r="C331" s="51"/>
      <c r="D331" s="51"/>
      <c r="E331" s="57"/>
      <c r="F331" s="57"/>
      <c r="G331" s="57"/>
    </row>
    <row r="332" spans="1:7" customFormat="1" x14ac:dyDescent="0.25">
      <c r="A332" s="71"/>
      <c r="B332" s="71" t="s">
        <v>2264</v>
      </c>
      <c r="C332" s="71" t="s">
        <v>107</v>
      </c>
      <c r="D332" s="71" t="s">
        <v>1611</v>
      </c>
      <c r="E332" s="71"/>
      <c r="F332" s="71" t="s">
        <v>479</v>
      </c>
      <c r="G332" s="71" t="s">
        <v>1870</v>
      </c>
    </row>
    <row r="333" spans="1:7" customFormat="1" x14ac:dyDescent="0.25">
      <c r="A333" s="51" t="s">
        <v>2133</v>
      </c>
      <c r="B333" s="68" t="s">
        <v>1604</v>
      </c>
      <c r="C333" s="132">
        <v>295.26504072000023</v>
      </c>
      <c r="D333" s="51">
        <v>242</v>
      </c>
      <c r="E333" s="57"/>
      <c r="F333" s="139">
        <f>IF($C$346=0,"",IF(C333="[For completion]","",C333/$C$346))</f>
        <v>0.17134507894824486</v>
      </c>
      <c r="G333" s="139">
        <f>IF($D$346=0,"",IF(D333="[For completion]","",D333/$D$346))</f>
        <v>0.28106852497096402</v>
      </c>
    </row>
    <row r="334" spans="1:7" customFormat="1" x14ac:dyDescent="0.25">
      <c r="A334" s="51" t="s">
        <v>2134</v>
      </c>
      <c r="B334" s="68" t="s">
        <v>1605</v>
      </c>
      <c r="C334" s="132">
        <v>124.23715207000004</v>
      </c>
      <c r="D334" s="51">
        <v>112</v>
      </c>
      <c r="E334" s="57"/>
      <c r="F334" s="139">
        <f t="shared" ref="F334:F345" si="13">IF($C$346=0,"",IF(C334="[For completion]","",C334/$C$346))</f>
        <v>7.2095987313059925E-2</v>
      </c>
      <c r="G334" s="139">
        <f t="shared" ref="G334:G345" si="14">IF($D$346=0,"",IF(D334="[For completion]","",D334/$D$346))</f>
        <v>0.13008130081300814</v>
      </c>
    </row>
    <row r="335" spans="1:7" customFormat="1" x14ac:dyDescent="0.25">
      <c r="A335" s="51" t="s">
        <v>2135</v>
      </c>
      <c r="B335" s="68" t="s">
        <v>2282</v>
      </c>
      <c r="C335" s="132">
        <v>98.279949740000035</v>
      </c>
      <c r="D335" s="51">
        <v>72</v>
      </c>
      <c r="E335" s="57"/>
      <c r="F335" s="139">
        <f t="shared" si="13"/>
        <v>5.7032778774507908E-2</v>
      </c>
      <c r="G335" s="139">
        <f t="shared" si="14"/>
        <v>8.3623693379790948E-2</v>
      </c>
    </row>
    <row r="336" spans="1:7" customFormat="1" x14ac:dyDescent="0.25">
      <c r="A336" s="51" t="s">
        <v>2136</v>
      </c>
      <c r="B336" s="68" t="s">
        <v>1606</v>
      </c>
      <c r="C336" s="132">
        <v>35.468410180000006</v>
      </c>
      <c r="D336" s="51">
        <v>62</v>
      </c>
      <c r="E336" s="57"/>
      <c r="F336" s="139">
        <f t="shared" si="13"/>
        <v>2.0582651869795757E-2</v>
      </c>
      <c r="G336" s="139">
        <f t="shared" si="14"/>
        <v>7.2009291521486649E-2</v>
      </c>
    </row>
    <row r="337" spans="1:7" customFormat="1" x14ac:dyDescent="0.25">
      <c r="A337" s="51" t="s">
        <v>2137</v>
      </c>
      <c r="B337" s="68" t="s">
        <v>1607</v>
      </c>
      <c r="C337" s="132">
        <v>23.646195110000008</v>
      </c>
      <c r="D337" s="51">
        <v>75</v>
      </c>
      <c r="E337" s="57"/>
      <c r="F337" s="139">
        <f t="shared" si="13"/>
        <v>1.3722109322758396E-2</v>
      </c>
      <c r="G337" s="139">
        <f t="shared" si="14"/>
        <v>8.7108013937282236E-2</v>
      </c>
    </row>
    <row r="338" spans="1:7" customFormat="1" x14ac:dyDescent="0.25">
      <c r="A338" s="51" t="s">
        <v>2138</v>
      </c>
      <c r="B338" s="68" t="s">
        <v>1608</v>
      </c>
      <c r="C338" s="132">
        <v>42.230102840000001</v>
      </c>
      <c r="D338" s="51">
        <v>36</v>
      </c>
      <c r="E338" s="57"/>
      <c r="F338" s="139">
        <f t="shared" si="13"/>
        <v>2.4506525687794246E-2</v>
      </c>
      <c r="G338" s="139">
        <f t="shared" si="14"/>
        <v>4.1811846689895474E-2</v>
      </c>
    </row>
    <row r="339" spans="1:7" customFormat="1" x14ac:dyDescent="0.25">
      <c r="A339" s="51" t="s">
        <v>2139</v>
      </c>
      <c r="B339" s="68" t="s">
        <v>1609</v>
      </c>
      <c r="C339" s="132">
        <v>94.73733691999999</v>
      </c>
      <c r="D339" s="51">
        <v>41</v>
      </c>
      <c r="E339" s="57"/>
      <c r="F339" s="139">
        <f t="shared" si="13"/>
        <v>5.4976967250577449E-2</v>
      </c>
      <c r="G339" s="139">
        <f t="shared" si="14"/>
        <v>4.7619047619047616E-2</v>
      </c>
    </row>
    <row r="340" spans="1:7" customFormat="1" x14ac:dyDescent="0.25">
      <c r="A340" s="51" t="s">
        <v>2140</v>
      </c>
      <c r="B340" s="68" t="s">
        <v>1610</v>
      </c>
      <c r="C340" s="132">
        <v>365.07890469000017</v>
      </c>
      <c r="D340" s="51">
        <v>108</v>
      </c>
      <c r="E340" s="57"/>
      <c r="F340" s="139">
        <f t="shared" si="13"/>
        <v>0.21185872053768542</v>
      </c>
      <c r="G340" s="139">
        <f t="shared" si="14"/>
        <v>0.12543554006968641</v>
      </c>
    </row>
    <row r="341" spans="1:7" customFormat="1" x14ac:dyDescent="0.25">
      <c r="A341" s="51" t="s">
        <v>2141</v>
      </c>
      <c r="B341" s="68" t="s">
        <v>2654</v>
      </c>
      <c r="C341" s="132">
        <v>391.96101058999994</v>
      </c>
      <c r="D341" s="51">
        <v>70</v>
      </c>
      <c r="E341" s="57"/>
      <c r="F341" s="139">
        <f t="shared" si="13"/>
        <v>0.22745865931302633</v>
      </c>
      <c r="G341" s="139">
        <f t="shared" si="14"/>
        <v>8.1300813008130079E-2</v>
      </c>
    </row>
    <row r="342" spans="1:7" customFormat="1" x14ac:dyDescent="0.25">
      <c r="A342" s="51" t="s">
        <v>2142</v>
      </c>
      <c r="B342" s="51" t="s">
        <v>2657</v>
      </c>
      <c r="C342" s="132">
        <v>51.686416890000018</v>
      </c>
      <c r="D342" s="51">
        <v>18</v>
      </c>
      <c r="F342" s="139">
        <f t="shared" si="13"/>
        <v>2.9994113630835473E-2</v>
      </c>
      <c r="G342" s="139">
        <f t="shared" si="14"/>
        <v>2.0905923344947737E-2</v>
      </c>
    </row>
    <row r="343" spans="1:7" customFormat="1" x14ac:dyDescent="0.25">
      <c r="A343" s="51" t="s">
        <v>2143</v>
      </c>
      <c r="B343" s="51" t="s">
        <v>2655</v>
      </c>
      <c r="C343" s="132">
        <v>147.72968323999999</v>
      </c>
      <c r="D343" s="51">
        <v>15</v>
      </c>
      <c r="F343" s="139">
        <f t="shared" si="13"/>
        <v>8.5728924006825052E-2</v>
      </c>
      <c r="G343" s="139">
        <f t="shared" si="14"/>
        <v>1.7421602787456445E-2</v>
      </c>
    </row>
    <row r="344" spans="1:7" customFormat="1" x14ac:dyDescent="0.25">
      <c r="A344" s="51" t="s">
        <v>2651</v>
      </c>
      <c r="B344" s="68" t="s">
        <v>2656</v>
      </c>
      <c r="C344" s="132">
        <v>52.898476719999998</v>
      </c>
      <c r="D344" s="51">
        <v>10</v>
      </c>
      <c r="E344" s="57"/>
      <c r="F344" s="139">
        <f t="shared" si="13"/>
        <v>3.0697483344889382E-2</v>
      </c>
      <c r="G344" s="139">
        <f t="shared" si="14"/>
        <v>1.1614401858304297E-2</v>
      </c>
    </row>
    <row r="345" spans="1:7" customFormat="1" x14ac:dyDescent="0.25">
      <c r="A345" s="51" t="s">
        <v>2652</v>
      </c>
      <c r="B345" s="51" t="s">
        <v>2004</v>
      </c>
      <c r="C345" s="132">
        <v>0</v>
      </c>
      <c r="D345" s="51">
        <v>0</v>
      </c>
      <c r="F345" s="139">
        <f t="shared" si="13"/>
        <v>0</v>
      </c>
      <c r="G345" s="139">
        <f t="shared" si="14"/>
        <v>0</v>
      </c>
    </row>
    <row r="346" spans="1:7" customFormat="1" x14ac:dyDescent="0.25">
      <c r="A346" s="51" t="s">
        <v>2653</v>
      </c>
      <c r="B346" s="68" t="s">
        <v>138</v>
      </c>
      <c r="C346" s="132">
        <f>SUM(C333:C345)</f>
        <v>1723.2186797100001</v>
      </c>
      <c r="D346" s="51">
        <f>SUM(D333:D345)</f>
        <v>861</v>
      </c>
      <c r="E346" s="57"/>
      <c r="F346" s="147">
        <f>SUM(F333:F345)</f>
        <v>1.0000000000000002</v>
      </c>
      <c r="G346" s="147">
        <f>SUM(G333:G345)</f>
        <v>0.99999999999999989</v>
      </c>
    </row>
    <row r="347" spans="1:7" customFormat="1" x14ac:dyDescent="0.25">
      <c r="A347" s="51" t="s">
        <v>2144</v>
      </c>
      <c r="B347" s="68"/>
      <c r="C347" s="132"/>
      <c r="D347" s="51"/>
      <c r="E347" s="57"/>
      <c r="F347" s="147"/>
      <c r="G347" s="147"/>
    </row>
    <row r="348" spans="1:7" customFormat="1" x14ac:dyDescent="0.25">
      <c r="A348" s="51" t="s">
        <v>2658</v>
      </c>
      <c r="B348" s="68"/>
      <c r="C348" s="132"/>
      <c r="D348" s="51"/>
      <c r="E348" s="57"/>
      <c r="F348" s="147"/>
      <c r="G348" s="147"/>
    </row>
    <row r="349" spans="1:7" customFormat="1" x14ac:dyDescent="0.25">
      <c r="A349" s="51" t="s">
        <v>2659</v>
      </c>
    </row>
    <row r="350" spans="1:7" customFormat="1" x14ac:dyDescent="0.25">
      <c r="A350" s="51" t="s">
        <v>2660</v>
      </c>
    </row>
    <row r="351" spans="1:7" customFormat="1" x14ac:dyDescent="0.25">
      <c r="A351" s="51" t="s">
        <v>2661</v>
      </c>
      <c r="B351" s="68"/>
      <c r="C351" s="132"/>
      <c r="D351" s="51"/>
      <c r="E351" s="57"/>
      <c r="F351" s="147"/>
      <c r="G351" s="147"/>
    </row>
    <row r="352" spans="1:7" customFormat="1" x14ac:dyDescent="0.25">
      <c r="A352" s="51" t="s">
        <v>2662</v>
      </c>
      <c r="B352" s="68"/>
      <c r="C352" s="132"/>
      <c r="D352" s="51"/>
      <c r="E352" s="57"/>
      <c r="F352" s="147"/>
      <c r="G352" s="147"/>
    </row>
    <row r="353" spans="1:7" customFormat="1" x14ac:dyDescent="0.25">
      <c r="A353" s="51" t="s">
        <v>2663</v>
      </c>
      <c r="B353" s="68"/>
      <c r="C353" s="132"/>
      <c r="D353" s="51"/>
      <c r="E353" s="57"/>
      <c r="F353" s="147"/>
      <c r="G353" s="147"/>
    </row>
    <row r="354" spans="1:7" customFormat="1" x14ac:dyDescent="0.25">
      <c r="A354" s="51" t="s">
        <v>2664</v>
      </c>
      <c r="B354" s="68"/>
      <c r="C354" s="132"/>
      <c r="D354" s="51"/>
      <c r="E354" s="57"/>
      <c r="F354" s="147"/>
      <c r="G354" s="147"/>
    </row>
    <row r="355" spans="1:7" customFormat="1" x14ac:dyDescent="0.25">
      <c r="A355" s="51" t="s">
        <v>2665</v>
      </c>
      <c r="B355" s="68"/>
      <c r="C355" s="51"/>
      <c r="D355" s="51"/>
      <c r="E355" s="57"/>
      <c r="F355" s="57"/>
      <c r="G355" s="57"/>
    </row>
    <row r="356" spans="1:7" customFormat="1" x14ac:dyDescent="0.25">
      <c r="A356" s="51" t="s">
        <v>2681</v>
      </c>
      <c r="B356" s="68"/>
      <c r="C356" s="51"/>
      <c r="D356" s="51"/>
      <c r="E356" s="57"/>
      <c r="F356" s="57"/>
      <c r="G356" s="57"/>
    </row>
    <row r="357" spans="1:7" customFormat="1" x14ac:dyDescent="0.25">
      <c r="A357" s="71"/>
      <c r="B357" s="71" t="s">
        <v>2265</v>
      </c>
      <c r="C357" s="71" t="s">
        <v>107</v>
      </c>
      <c r="D357" s="71" t="s">
        <v>1611</v>
      </c>
      <c r="E357" s="71"/>
      <c r="F357" s="71" t="s">
        <v>479</v>
      </c>
      <c r="G357" s="71" t="s">
        <v>1870</v>
      </c>
    </row>
    <row r="358" spans="1:7" customFormat="1" x14ac:dyDescent="0.25">
      <c r="A358" s="51" t="s">
        <v>2458</v>
      </c>
      <c r="B358" s="68" t="s">
        <v>1992</v>
      </c>
      <c r="C358" s="132">
        <v>131.49069556000003</v>
      </c>
      <c r="D358" s="51">
        <v>377</v>
      </c>
      <c r="E358" s="57"/>
      <c r="F358" s="139">
        <f>IF($C$365=0,"",IF(C358="[For completion]","",C358/$C$365))</f>
        <v>7.6305286791650037E-2</v>
      </c>
      <c r="G358" s="139">
        <f>IF($D$365=0,"",IF(D358="[For completion]","",D358/$D$365))</f>
        <v>0.43786295005807202</v>
      </c>
    </row>
    <row r="359" spans="1:7" customFormat="1" x14ac:dyDescent="0.25">
      <c r="A359" s="51" t="s">
        <v>2459</v>
      </c>
      <c r="B359" s="153" t="s">
        <v>1993</v>
      </c>
      <c r="C359" s="132">
        <v>3.2652534600000003</v>
      </c>
      <c r="D359" s="51">
        <v>17</v>
      </c>
      <c r="E359" s="57"/>
      <c r="F359" s="139">
        <f t="shared" ref="F359:F364" si="15">IF($C$365=0,"",IF(C359="[For completion]","",C359/$C$365))</f>
        <v>1.8948572798372346E-3</v>
      </c>
      <c r="G359" s="139">
        <f t="shared" ref="G359:G364" si="16">IF($D$365=0,"",IF(D359="[For completion]","",D359/$D$365))</f>
        <v>1.9744483159117306E-2</v>
      </c>
    </row>
    <row r="360" spans="1:7" customFormat="1" x14ac:dyDescent="0.25">
      <c r="A360" s="51" t="s">
        <v>2460</v>
      </c>
      <c r="B360" s="68" t="s">
        <v>1994</v>
      </c>
      <c r="C360" s="132">
        <v>0</v>
      </c>
      <c r="D360" s="51">
        <v>0</v>
      </c>
      <c r="E360" s="57"/>
      <c r="F360" s="139">
        <f t="shared" si="15"/>
        <v>0</v>
      </c>
      <c r="G360" s="139">
        <f t="shared" si="16"/>
        <v>0</v>
      </c>
    </row>
    <row r="361" spans="1:7" customFormat="1" x14ac:dyDescent="0.25">
      <c r="A361" s="51" t="s">
        <v>2461</v>
      </c>
      <c r="B361" s="68" t="s">
        <v>1995</v>
      </c>
      <c r="C361" s="132">
        <v>0.68396818000000004</v>
      </c>
      <c r="D361" s="51">
        <v>7</v>
      </c>
      <c r="E361" s="57"/>
      <c r="F361" s="139">
        <f t="shared" si="15"/>
        <v>3.9691316491247944E-4</v>
      </c>
      <c r="G361" s="139">
        <f t="shared" si="16"/>
        <v>8.130081300813009E-3</v>
      </c>
    </row>
    <row r="362" spans="1:7" customFormat="1" x14ac:dyDescent="0.25">
      <c r="A362" s="51" t="s">
        <v>2462</v>
      </c>
      <c r="B362" s="68" t="s">
        <v>1996</v>
      </c>
      <c r="C362" s="132">
        <v>1587.7787625099993</v>
      </c>
      <c r="D362" s="51">
        <v>460</v>
      </c>
      <c r="E362" s="57"/>
      <c r="F362" s="139">
        <f t="shared" si="15"/>
        <v>0.92140294276360024</v>
      </c>
      <c r="G362" s="139">
        <f t="shared" si="16"/>
        <v>0.53426248548199773</v>
      </c>
    </row>
    <row r="363" spans="1:7" customFormat="1" x14ac:dyDescent="0.25">
      <c r="A363" s="51" t="s">
        <v>2463</v>
      </c>
      <c r="B363" s="68" t="s">
        <v>1997</v>
      </c>
      <c r="C363" s="132">
        <v>0</v>
      </c>
      <c r="D363" s="51">
        <v>0</v>
      </c>
      <c r="E363" s="57"/>
      <c r="F363" s="139">
        <f t="shared" si="15"/>
        <v>0</v>
      </c>
      <c r="G363" s="139">
        <f t="shared" si="16"/>
        <v>0</v>
      </c>
    </row>
    <row r="364" spans="1:7" customFormat="1" x14ac:dyDescent="0.25">
      <c r="A364" s="51" t="s">
        <v>2464</v>
      </c>
      <c r="B364" s="68" t="s">
        <v>1612</v>
      </c>
      <c r="C364" s="132">
        <v>0</v>
      </c>
      <c r="D364" s="51">
        <v>0</v>
      </c>
      <c r="E364" s="57"/>
      <c r="F364" s="139">
        <f t="shared" si="15"/>
        <v>0</v>
      </c>
      <c r="G364" s="139">
        <f t="shared" si="16"/>
        <v>0</v>
      </c>
    </row>
    <row r="365" spans="1:7" customFormat="1" x14ac:dyDescent="0.25">
      <c r="A365" s="51" t="s">
        <v>2465</v>
      </c>
      <c r="B365" s="68" t="s">
        <v>138</v>
      </c>
      <c r="C365" s="132">
        <f>SUM(C358:C364)</f>
        <v>1723.2186797099994</v>
      </c>
      <c r="D365" s="51">
        <f>SUM(D358:D364)</f>
        <v>861</v>
      </c>
      <c r="E365" s="57"/>
      <c r="F365" s="147">
        <f>SUM(F358:F364)</f>
        <v>1</v>
      </c>
      <c r="G365" s="147">
        <f>SUM(G358:G364)</f>
        <v>1</v>
      </c>
    </row>
    <row r="366" spans="1:7" customFormat="1" x14ac:dyDescent="0.25">
      <c r="A366" s="51" t="s">
        <v>2145</v>
      </c>
      <c r="B366" s="68"/>
      <c r="C366" s="51"/>
      <c r="D366" s="51"/>
      <c r="E366" s="57"/>
      <c r="F366" s="57"/>
      <c r="G366" s="57"/>
    </row>
    <row r="367" spans="1:7" customFormat="1" x14ac:dyDescent="0.25">
      <c r="A367" s="71"/>
      <c r="B367" s="71" t="s">
        <v>2266</v>
      </c>
      <c r="C367" s="71" t="s">
        <v>107</v>
      </c>
      <c r="D367" s="71" t="s">
        <v>1611</v>
      </c>
      <c r="E367" s="71"/>
      <c r="F367" s="71" t="s">
        <v>479</v>
      </c>
      <c r="G367" s="71" t="s">
        <v>1870</v>
      </c>
    </row>
    <row r="368" spans="1:7" customFormat="1" x14ac:dyDescent="0.25">
      <c r="A368" s="51" t="s">
        <v>2466</v>
      </c>
      <c r="B368" s="68" t="s">
        <v>2186</v>
      </c>
      <c r="C368" s="132">
        <v>60.841710730000003</v>
      </c>
      <c r="D368" s="51">
        <v>13</v>
      </c>
      <c r="E368" s="57"/>
      <c r="F368" s="139">
        <f>IF($C$372=0,"",IF(C368="[For completion]","",C368/$C$372))</f>
        <v>3.5307016716090309E-2</v>
      </c>
      <c r="G368" s="139">
        <f>IF($D$372=0,"",IF(D368="[For completion]","",D368/$D$372))</f>
        <v>1.5098722415795587E-2</v>
      </c>
    </row>
    <row r="369" spans="1:7" customFormat="1" x14ac:dyDescent="0.25">
      <c r="A369" s="51" t="s">
        <v>2467</v>
      </c>
      <c r="B369" s="153" t="s">
        <v>2231</v>
      </c>
      <c r="C369" s="132">
        <v>1662.376968979999</v>
      </c>
      <c r="D369" s="51">
        <v>848</v>
      </c>
      <c r="E369" s="57"/>
      <c r="F369" s="139">
        <f>IF($C$372=0,"",IF(C369="[For completion]","",C369/$C$372))</f>
        <v>0.96469298328390973</v>
      </c>
      <c r="G369" s="139">
        <f>IF($D$372=0,"",IF(D369="[For completion]","",D369/$D$372))</f>
        <v>0.98490127758420443</v>
      </c>
    </row>
    <row r="370" spans="1:7" customFormat="1" x14ac:dyDescent="0.25">
      <c r="A370" s="51" t="s">
        <v>2468</v>
      </c>
      <c r="B370" s="68" t="s">
        <v>1612</v>
      </c>
      <c r="C370" s="132">
        <v>0</v>
      </c>
      <c r="D370" s="51">
        <v>0</v>
      </c>
      <c r="E370" s="57"/>
      <c r="F370" s="139">
        <f>IF($C$372=0,"",IF(C370="[For completion]","",C370/$C$372))</f>
        <v>0</v>
      </c>
      <c r="G370" s="139">
        <f>IF($D$372=0,"",IF(D370="[For completion]","",D370/$D$372))</f>
        <v>0</v>
      </c>
    </row>
    <row r="371" spans="1:7" customFormat="1" x14ac:dyDescent="0.25">
      <c r="A371" s="51" t="s">
        <v>2469</v>
      </c>
      <c r="B371" s="51" t="s">
        <v>2004</v>
      </c>
      <c r="C371" s="132">
        <v>0</v>
      </c>
      <c r="D371" s="51">
        <v>0</v>
      </c>
      <c r="E371" s="57"/>
      <c r="F371" s="139">
        <f>IF($C$372=0,"",IF(C371="[For completion]","",C371/$C$372))</f>
        <v>0</v>
      </c>
      <c r="G371" s="139">
        <f>IF($D$372=0,"",IF(D371="[For completion]","",D371/$D$372))</f>
        <v>0</v>
      </c>
    </row>
    <row r="372" spans="1:7" customFormat="1" x14ac:dyDescent="0.25">
      <c r="A372" s="51" t="s">
        <v>2470</v>
      </c>
      <c r="B372" s="68" t="s">
        <v>138</v>
      </c>
      <c r="C372" s="132">
        <f>SUM(C368:C371)</f>
        <v>1723.2186797099989</v>
      </c>
      <c r="D372" s="51">
        <f>SUM(D368:D371)</f>
        <v>861</v>
      </c>
      <c r="E372" s="57"/>
      <c r="F372" s="147">
        <f>SUM(F368:F371)</f>
        <v>1</v>
      </c>
      <c r="G372" s="147">
        <f>SUM(G368:G371)</f>
        <v>1</v>
      </c>
    </row>
    <row r="373" spans="1:7" customFormat="1" x14ac:dyDescent="0.25">
      <c r="A373" s="51" t="s">
        <v>2471</v>
      </c>
      <c r="B373" s="68"/>
      <c r="C373" s="51"/>
      <c r="D373" s="51"/>
      <c r="E373" s="57"/>
      <c r="F373" s="57"/>
      <c r="G373" s="57"/>
    </row>
    <row r="374" spans="1:7" customFormat="1" ht="15" customHeight="1" x14ac:dyDescent="0.25">
      <c r="A374" s="71"/>
      <c r="B374" s="71" t="s">
        <v>3009</v>
      </c>
      <c r="C374" s="71" t="s">
        <v>2644</v>
      </c>
      <c r="D374" s="71" t="s">
        <v>2645</v>
      </c>
      <c r="E374" s="71"/>
      <c r="F374" s="71" t="s">
        <v>2646</v>
      </c>
      <c r="G374" s="71" t="s">
        <v>3034</v>
      </c>
    </row>
    <row r="375" spans="1:7" customFormat="1" x14ac:dyDescent="0.25">
      <c r="A375" s="51" t="s">
        <v>2472</v>
      </c>
      <c r="B375" s="68" t="s">
        <v>1992</v>
      </c>
      <c r="C375" s="132"/>
      <c r="D375" s="132">
        <v>704.18842239339972</v>
      </c>
      <c r="E375" s="49"/>
      <c r="F375" s="167"/>
      <c r="G375" s="167"/>
    </row>
    <row r="376" spans="1:7" customFormat="1" x14ac:dyDescent="0.25">
      <c r="A376" s="51" t="s">
        <v>2473</v>
      </c>
      <c r="B376" s="68" t="s">
        <v>1993</v>
      </c>
      <c r="C376" s="132"/>
      <c r="D376" s="132">
        <v>1.1761565863912737</v>
      </c>
      <c r="E376" s="49"/>
      <c r="F376" s="167"/>
      <c r="G376" s="167"/>
    </row>
    <row r="377" spans="1:7" customFormat="1" x14ac:dyDescent="0.25">
      <c r="A377" s="51" t="s">
        <v>2474</v>
      </c>
      <c r="B377" s="68" t="s">
        <v>1994</v>
      </c>
      <c r="C377" s="132"/>
      <c r="D377" s="132">
        <v>0</v>
      </c>
      <c r="E377" s="49"/>
      <c r="F377" s="167"/>
      <c r="G377" s="167"/>
    </row>
    <row r="378" spans="1:7" customFormat="1" x14ac:dyDescent="0.25">
      <c r="A378" s="51" t="s">
        <v>2475</v>
      </c>
      <c r="B378" s="68" t="s">
        <v>1995</v>
      </c>
      <c r="C378" s="132"/>
      <c r="D378" s="132">
        <v>0.7824476593870191</v>
      </c>
      <c r="E378" s="49"/>
      <c r="F378" s="167"/>
      <c r="G378" s="167"/>
    </row>
    <row r="379" spans="1:7" customFormat="1" x14ac:dyDescent="0.25">
      <c r="A379" s="51" t="s">
        <v>2476</v>
      </c>
      <c r="B379" s="68" t="s">
        <v>1996</v>
      </c>
      <c r="C379" s="132"/>
      <c r="D379" s="132">
        <v>562.26713714598077</v>
      </c>
      <c r="E379" s="49"/>
      <c r="F379" s="167"/>
      <c r="G379" s="167"/>
    </row>
    <row r="380" spans="1:7" customFormat="1" x14ac:dyDescent="0.25">
      <c r="A380" s="51" t="s">
        <v>2477</v>
      </c>
      <c r="B380" s="68" t="s">
        <v>1997</v>
      </c>
      <c r="C380" s="132"/>
      <c r="D380" s="132">
        <v>0</v>
      </c>
      <c r="E380" s="49"/>
      <c r="F380" s="167"/>
      <c r="G380" s="167"/>
    </row>
    <row r="381" spans="1:7" customFormat="1" x14ac:dyDescent="0.25">
      <c r="A381" s="51" t="s">
        <v>2478</v>
      </c>
      <c r="B381" s="68" t="s">
        <v>1612</v>
      </c>
      <c r="C381" s="132"/>
      <c r="D381" s="132">
        <v>0</v>
      </c>
      <c r="E381" s="49"/>
      <c r="F381" s="167"/>
      <c r="G381" s="167"/>
    </row>
    <row r="382" spans="1:7" customFormat="1" x14ac:dyDescent="0.25">
      <c r="A382" s="51" t="s">
        <v>2479</v>
      </c>
      <c r="B382" s="68" t="s">
        <v>138</v>
      </c>
      <c r="C382" s="132">
        <f>SUM(C375:C381)</f>
        <v>0</v>
      </c>
      <c r="D382" s="132">
        <f>SUM(D375:D381)</f>
        <v>1268.4141637851587</v>
      </c>
      <c r="E382" s="49"/>
      <c r="F382" s="167"/>
      <c r="G382" s="139"/>
    </row>
    <row r="383" spans="1:7" customFormat="1" x14ac:dyDescent="0.25">
      <c r="A383" s="51" t="s">
        <v>2480</v>
      </c>
      <c r="B383" s="68" t="s">
        <v>2643</v>
      </c>
      <c r="C383" s="51"/>
      <c r="D383" s="51"/>
      <c r="E383" s="49"/>
      <c r="F383" s="167"/>
      <c r="G383" s="139" t="str">
        <f>IF($D$393=0,"",IF(D382="[For completion]","",D382/$D$393))</f>
        <v/>
      </c>
    </row>
    <row r="384" spans="1:7" customFormat="1" x14ac:dyDescent="0.25">
      <c r="A384" s="51" t="s">
        <v>2481</v>
      </c>
      <c r="B384" s="51"/>
      <c r="C384" s="51"/>
      <c r="D384" s="51"/>
      <c r="E384" s="51"/>
      <c r="F384" s="51"/>
      <c r="G384" s="139" t="str">
        <f>IF($D$393=0,"",IF(D383="[For completion]","",D383/$D$393))</f>
        <v/>
      </c>
    </row>
    <row r="385" spans="1:7" customFormat="1" x14ac:dyDescent="0.25">
      <c r="A385" s="51" t="s">
        <v>2482</v>
      </c>
      <c r="B385" s="68"/>
      <c r="C385" s="132"/>
      <c r="D385" s="51"/>
      <c r="E385" s="49"/>
      <c r="F385" s="139"/>
      <c r="G385" s="139" t="str">
        <f t="shared" ref="G385:G393" si="17">IF($D$393=0,"",IF(D385="[For completion]","",D385/$D$393))</f>
        <v/>
      </c>
    </row>
    <row r="386" spans="1:7" customFormat="1" x14ac:dyDescent="0.25">
      <c r="A386" s="51" t="s">
        <v>2483</v>
      </c>
      <c r="B386" s="68"/>
      <c r="C386" s="132"/>
      <c r="D386" s="51"/>
      <c r="E386" s="49"/>
      <c r="F386" s="139"/>
      <c r="G386" s="139" t="str">
        <f t="shared" si="17"/>
        <v/>
      </c>
    </row>
    <row r="387" spans="1:7" customFormat="1" x14ac:dyDescent="0.25">
      <c r="A387" s="51" t="s">
        <v>2484</v>
      </c>
      <c r="B387" s="68"/>
      <c r="C387" s="132"/>
      <c r="D387" s="51"/>
      <c r="E387" s="49"/>
      <c r="F387" s="139"/>
      <c r="G387" s="139" t="str">
        <f t="shared" si="17"/>
        <v/>
      </c>
    </row>
    <row r="388" spans="1:7" customFormat="1" x14ac:dyDescent="0.25">
      <c r="A388" s="51" t="s">
        <v>2485</v>
      </c>
      <c r="B388" s="68"/>
      <c r="C388" s="132"/>
      <c r="D388" s="51"/>
      <c r="E388" s="49"/>
      <c r="F388" s="139"/>
      <c r="G388" s="139" t="str">
        <f t="shared" si="17"/>
        <v/>
      </c>
    </row>
    <row r="389" spans="1:7" customFormat="1" x14ac:dyDescent="0.25">
      <c r="A389" s="51" t="s">
        <v>2486</v>
      </c>
      <c r="B389" s="68"/>
      <c r="C389" s="132"/>
      <c r="D389" s="51"/>
      <c r="E389" s="49"/>
      <c r="F389" s="139"/>
      <c r="G389" s="139" t="str">
        <f t="shared" si="17"/>
        <v/>
      </c>
    </row>
    <row r="390" spans="1:7" customFormat="1" x14ac:dyDescent="0.25">
      <c r="A390" s="51" t="s">
        <v>2487</v>
      </c>
      <c r="B390" s="68"/>
      <c r="C390" s="132"/>
      <c r="D390" s="51"/>
      <c r="E390" s="49"/>
      <c r="F390" s="139"/>
      <c r="G390" s="139" t="str">
        <f t="shared" si="17"/>
        <v/>
      </c>
    </row>
    <row r="391" spans="1:7" customFormat="1" x14ac:dyDescent="0.25">
      <c r="A391" s="51" t="s">
        <v>2488</v>
      </c>
      <c r="B391" s="68"/>
      <c r="C391" s="132"/>
      <c r="D391" s="51"/>
      <c r="E391" s="49"/>
      <c r="F391" s="139"/>
      <c r="G391" s="139" t="str">
        <f t="shared" si="17"/>
        <v/>
      </c>
    </row>
    <row r="392" spans="1:7" customFormat="1" x14ac:dyDescent="0.25">
      <c r="A392" s="51" t="s">
        <v>2489</v>
      </c>
      <c r="B392" s="68"/>
      <c r="C392" s="132"/>
      <c r="D392" s="51"/>
      <c r="E392" s="49"/>
      <c r="F392" s="139"/>
      <c r="G392" s="139" t="str">
        <f t="shared" si="17"/>
        <v/>
      </c>
    </row>
    <row r="393" spans="1:7" customFormat="1" x14ac:dyDescent="0.25">
      <c r="A393" s="51" t="s">
        <v>2490</v>
      </c>
      <c r="B393" s="68"/>
      <c r="C393" s="132"/>
      <c r="D393" s="51"/>
      <c r="E393" s="49"/>
      <c r="F393" s="139"/>
      <c r="G393" s="139" t="str">
        <f t="shared" si="17"/>
        <v/>
      </c>
    </row>
    <row r="394" spans="1:7" customFormat="1" x14ac:dyDescent="0.25">
      <c r="A394" s="51" t="s">
        <v>2491</v>
      </c>
      <c r="B394" s="51"/>
      <c r="C394" s="187"/>
      <c r="D394" s="51"/>
      <c r="E394" s="49"/>
      <c r="F394" s="49"/>
      <c r="G394" s="49"/>
    </row>
    <row r="395" spans="1:7" customFormat="1" x14ac:dyDescent="0.25">
      <c r="A395" s="51" t="s">
        <v>2492</v>
      </c>
      <c r="B395" s="51"/>
      <c r="C395" s="187"/>
      <c r="D395" s="51"/>
      <c r="E395" s="49"/>
      <c r="F395" s="49"/>
      <c r="G395" s="49"/>
    </row>
    <row r="396" spans="1:7" customFormat="1" x14ac:dyDescent="0.25">
      <c r="A396" s="51" t="s">
        <v>2493</v>
      </c>
      <c r="B396" s="51"/>
      <c r="C396" s="187"/>
      <c r="D396" s="51"/>
      <c r="E396" s="49"/>
      <c r="F396" s="49"/>
      <c r="G396" s="49"/>
    </row>
    <row r="397" spans="1:7" customFormat="1" x14ac:dyDescent="0.25">
      <c r="A397" s="51" t="s">
        <v>2494</v>
      </c>
      <c r="B397" s="51"/>
      <c r="C397" s="187"/>
      <c r="D397" s="51"/>
      <c r="E397" s="49"/>
      <c r="F397" s="49"/>
      <c r="G397" s="49"/>
    </row>
    <row r="398" spans="1:7" customFormat="1" x14ac:dyDescent="0.25">
      <c r="A398" s="51" t="s">
        <v>2495</v>
      </c>
      <c r="B398" s="51"/>
      <c r="C398" s="187"/>
      <c r="D398" s="51"/>
      <c r="E398" s="49"/>
      <c r="F398" s="49"/>
      <c r="G398" s="49"/>
    </row>
    <row r="399" spans="1:7" customFormat="1" x14ac:dyDescent="0.25">
      <c r="A399" s="51" t="s">
        <v>2496</v>
      </c>
      <c r="B399" s="51"/>
      <c r="C399" s="187"/>
      <c r="D399" s="51"/>
      <c r="E399" s="49"/>
      <c r="F399" s="49"/>
      <c r="G399" s="49"/>
    </row>
    <row r="400" spans="1:7" customFormat="1" x14ac:dyDescent="0.25">
      <c r="A400" s="51" t="s">
        <v>2497</v>
      </c>
      <c r="B400" s="51"/>
      <c r="C400" s="187"/>
      <c r="D400" s="51"/>
      <c r="E400" s="49"/>
      <c r="F400" s="49"/>
      <c r="G400" s="49"/>
    </row>
    <row r="401" spans="1:7" customFormat="1" x14ac:dyDescent="0.25">
      <c r="A401" s="51" t="s">
        <v>2498</v>
      </c>
      <c r="B401" s="51"/>
      <c r="C401" s="187"/>
      <c r="D401" s="51"/>
      <c r="E401" s="49"/>
      <c r="F401" s="49"/>
      <c r="G401" s="49"/>
    </row>
    <row r="402" spans="1:7" customFormat="1" x14ac:dyDescent="0.25">
      <c r="A402" s="51" t="s">
        <v>2499</v>
      </c>
      <c r="B402" s="51"/>
      <c r="C402" s="187"/>
      <c r="D402" s="51"/>
      <c r="E402" s="49"/>
      <c r="F402" s="49"/>
      <c r="G402" s="49"/>
    </row>
    <row r="403" spans="1:7" customFormat="1" x14ac:dyDescent="0.25">
      <c r="A403" s="51" t="s">
        <v>2500</v>
      </c>
      <c r="B403" s="51"/>
      <c r="C403" s="187"/>
      <c r="D403" s="51"/>
      <c r="E403" s="49"/>
      <c r="F403" s="49"/>
      <c r="G403" s="49"/>
    </row>
    <row r="404" spans="1:7" customFormat="1" x14ac:dyDescent="0.25">
      <c r="A404" s="51" t="s">
        <v>2501</v>
      </c>
      <c r="B404" s="51"/>
      <c r="C404" s="187"/>
      <c r="D404" s="51"/>
      <c r="E404" s="49"/>
      <c r="F404" s="49"/>
      <c r="G404" s="49"/>
    </row>
    <row r="405" spans="1:7" customFormat="1" x14ac:dyDescent="0.25">
      <c r="A405" s="51" t="s">
        <v>2502</v>
      </c>
      <c r="B405" s="51"/>
      <c r="C405" s="187"/>
      <c r="D405" s="51"/>
      <c r="E405" s="49"/>
      <c r="F405" s="49"/>
      <c r="G405" s="49"/>
    </row>
    <row r="406" spans="1:7" customFormat="1" x14ac:dyDescent="0.25">
      <c r="A406" s="51" t="s">
        <v>2503</v>
      </c>
      <c r="B406" s="51"/>
      <c r="C406" s="187"/>
      <c r="D406" s="51"/>
      <c r="E406" s="49"/>
      <c r="F406" s="49"/>
      <c r="G406" s="49"/>
    </row>
    <row r="407" spans="1:7" customFormat="1" x14ac:dyDescent="0.25">
      <c r="A407" s="51" t="s">
        <v>2504</v>
      </c>
      <c r="B407" s="51"/>
      <c r="C407" s="187"/>
      <c r="D407" s="51"/>
      <c r="E407" s="49"/>
      <c r="F407" s="49"/>
      <c r="G407" s="49"/>
    </row>
    <row r="408" spans="1:7" customFormat="1" x14ac:dyDescent="0.25">
      <c r="A408" s="51" t="s">
        <v>2505</v>
      </c>
      <c r="B408" s="51"/>
      <c r="C408" s="187"/>
      <c r="D408" s="51"/>
      <c r="E408" s="49"/>
      <c r="F408" s="49"/>
      <c r="G408" s="49"/>
    </row>
    <row r="409" spans="1:7" customFormat="1" x14ac:dyDescent="0.25">
      <c r="A409" s="51" t="s">
        <v>2506</v>
      </c>
      <c r="B409" s="51"/>
      <c r="C409" s="187"/>
      <c r="D409" s="51"/>
      <c r="E409" s="49"/>
      <c r="F409" s="49"/>
      <c r="G409" s="49"/>
    </row>
    <row r="410" spans="1:7" customFormat="1" x14ac:dyDescent="0.25">
      <c r="A410" s="51" t="s">
        <v>2507</v>
      </c>
      <c r="B410" s="51"/>
      <c r="C410" s="187"/>
      <c r="D410" s="51"/>
      <c r="E410" s="49"/>
      <c r="F410" s="49"/>
      <c r="G410" s="49"/>
    </row>
    <row r="411" spans="1:7" customFormat="1" x14ac:dyDescent="0.25">
      <c r="A411" s="51" t="s">
        <v>2508</v>
      </c>
      <c r="B411" s="51"/>
      <c r="C411" s="187"/>
      <c r="D411" s="51"/>
      <c r="E411" s="49"/>
      <c r="F411" s="49"/>
      <c r="G411" s="49"/>
    </row>
    <row r="412" spans="1:7" customFormat="1" x14ac:dyDescent="0.25">
      <c r="A412" s="51" t="s">
        <v>2509</v>
      </c>
      <c r="B412" s="51"/>
      <c r="C412" s="187"/>
      <c r="D412" s="51"/>
      <c r="E412" s="49"/>
      <c r="F412" s="49"/>
      <c r="G412" s="49"/>
    </row>
    <row r="413" spans="1:7" customFormat="1" x14ac:dyDescent="0.25">
      <c r="A413" s="51" t="s">
        <v>2510</v>
      </c>
      <c r="B413" s="51"/>
      <c r="C413" s="187"/>
      <c r="D413" s="51"/>
      <c r="E413" s="49"/>
      <c r="F413" s="49"/>
      <c r="G413" s="49"/>
    </row>
    <row r="414" spans="1:7" customFormat="1" x14ac:dyDescent="0.25">
      <c r="A414" s="51" t="s">
        <v>2511</v>
      </c>
      <c r="B414" s="51"/>
      <c r="C414" s="187"/>
      <c r="D414" s="51"/>
      <c r="E414" s="49"/>
      <c r="F414" s="49"/>
      <c r="G414" s="49"/>
    </row>
    <row r="415" spans="1:7" customFormat="1" x14ac:dyDescent="0.25">
      <c r="A415" s="51" t="s">
        <v>2512</v>
      </c>
      <c r="B415" s="51"/>
      <c r="C415" s="187"/>
      <c r="D415" s="51"/>
      <c r="E415" s="49"/>
      <c r="F415" s="49"/>
      <c r="G415" s="49"/>
    </row>
    <row r="416" spans="1:7" customFormat="1" x14ac:dyDescent="0.25">
      <c r="A416" s="51" t="s">
        <v>2513</v>
      </c>
      <c r="B416" s="51"/>
      <c r="C416" s="187"/>
      <c r="D416" s="51"/>
      <c r="E416" s="49"/>
      <c r="F416" s="49"/>
      <c r="G416" s="49"/>
    </row>
    <row r="417" spans="1:7" customFormat="1" x14ac:dyDescent="0.25">
      <c r="A417" s="51" t="s">
        <v>2514</v>
      </c>
      <c r="B417" s="51"/>
      <c r="C417" s="187"/>
      <c r="D417" s="51"/>
      <c r="E417" s="49"/>
      <c r="F417" s="49"/>
      <c r="G417" s="49"/>
    </row>
    <row r="418" spans="1:7" customFormat="1" x14ac:dyDescent="0.25">
      <c r="A418" s="51" t="s">
        <v>2515</v>
      </c>
      <c r="B418" s="51"/>
      <c r="C418" s="187"/>
      <c r="D418" s="51"/>
      <c r="E418" s="49"/>
      <c r="F418" s="49"/>
      <c r="G418" s="49"/>
    </row>
    <row r="419" spans="1:7" customFormat="1" x14ac:dyDescent="0.25">
      <c r="A419" s="51" t="s">
        <v>2516</v>
      </c>
      <c r="B419" s="51"/>
      <c r="C419" s="187"/>
      <c r="D419" s="51"/>
      <c r="E419" s="49"/>
      <c r="F419" s="49"/>
      <c r="G419" s="49"/>
    </row>
    <row r="420" spans="1:7" customFormat="1" x14ac:dyDescent="0.25">
      <c r="A420" s="51" t="s">
        <v>2517</v>
      </c>
      <c r="B420" s="51"/>
      <c r="C420" s="187"/>
      <c r="D420" s="51"/>
      <c r="E420" s="49"/>
      <c r="F420" s="49"/>
      <c r="G420" s="49"/>
    </row>
    <row r="421" spans="1:7" customFormat="1" x14ac:dyDescent="0.25">
      <c r="A421" s="51" t="s">
        <v>2518</v>
      </c>
      <c r="B421" s="51"/>
      <c r="C421" s="187"/>
      <c r="D421" s="51"/>
      <c r="E421" s="49"/>
      <c r="F421" s="49"/>
      <c r="G421" s="49"/>
    </row>
    <row r="422" spans="1:7" customFormat="1" x14ac:dyDescent="0.25">
      <c r="A422" s="51" t="s">
        <v>2519</v>
      </c>
      <c r="B422" s="51"/>
      <c r="C422" s="187"/>
      <c r="D422" s="51"/>
      <c r="E422" s="49"/>
      <c r="F422" s="49"/>
      <c r="G422" s="49"/>
    </row>
    <row r="423" spans="1:7" ht="18.75" x14ac:dyDescent="0.25">
      <c r="A423" s="123"/>
      <c r="B423" s="151" t="s">
        <v>445</v>
      </c>
      <c r="C423" s="123"/>
      <c r="D423" s="123"/>
      <c r="E423" s="123"/>
      <c r="F423" s="125"/>
      <c r="G423" s="125"/>
    </row>
    <row r="424" spans="1:7" ht="15" customHeight="1" x14ac:dyDescent="0.25">
      <c r="A424" s="70"/>
      <c r="B424" s="70" t="s">
        <v>2283</v>
      </c>
      <c r="C424" s="70" t="s">
        <v>645</v>
      </c>
      <c r="D424" s="70" t="s">
        <v>646</v>
      </c>
      <c r="E424" s="70"/>
      <c r="F424" s="70" t="s">
        <v>480</v>
      </c>
      <c r="G424" s="70" t="s">
        <v>647</v>
      </c>
    </row>
    <row r="425" spans="1:7" x14ac:dyDescent="0.25">
      <c r="A425" s="51" t="s">
        <v>2026</v>
      </c>
      <c r="B425" s="51" t="s">
        <v>649</v>
      </c>
      <c r="C425" s="132">
        <f>(C452/D452)*1000</f>
        <v>6022.8604928278701</v>
      </c>
      <c r="D425" s="65"/>
      <c r="E425" s="65"/>
      <c r="F425" s="83"/>
      <c r="G425" s="83"/>
    </row>
    <row r="426" spans="1:7" x14ac:dyDescent="0.25">
      <c r="A426" s="65"/>
      <c r="D426" s="65"/>
      <c r="E426" s="65"/>
      <c r="F426" s="83"/>
      <c r="G426" s="83"/>
    </row>
    <row r="427" spans="1:7" x14ac:dyDescent="0.25">
      <c r="B427" s="51" t="s">
        <v>650</v>
      </c>
      <c r="D427" s="65"/>
      <c r="E427" s="65"/>
      <c r="F427" s="83"/>
      <c r="G427" s="83"/>
    </row>
    <row r="428" spans="1:7" x14ac:dyDescent="0.25">
      <c r="A428" s="51" t="s">
        <v>2027</v>
      </c>
      <c r="B428" s="68" t="s">
        <v>3109</v>
      </c>
      <c r="C428" s="132">
        <v>99.459635450000022</v>
      </c>
      <c r="D428" s="133">
        <v>119</v>
      </c>
      <c r="E428" s="65"/>
      <c r="F428" s="139">
        <f t="shared" ref="F428:F451" si="18">IF($C$452=0,"",IF(C428="[for completion]","",C428/$C$452))</f>
        <v>6.7679046733308559E-2</v>
      </c>
      <c r="G428" s="139">
        <f t="shared" ref="G428:G451" si="19">IF($D$452=0,"",IF(D428="[for completion]","",D428/$D$452))</f>
        <v>0.48770491803278687</v>
      </c>
    </row>
    <row r="429" spans="1:7" x14ac:dyDescent="0.25">
      <c r="A429" s="51" t="s">
        <v>2028</v>
      </c>
      <c r="B429" s="68" t="s">
        <v>3110</v>
      </c>
      <c r="C429" s="132">
        <v>256.20723190000007</v>
      </c>
      <c r="D429" s="133">
        <v>82</v>
      </c>
      <c r="E429" s="65"/>
      <c r="F429" s="139">
        <f t="shared" si="18"/>
        <v>0.17434068748310219</v>
      </c>
      <c r="G429" s="139">
        <f t="shared" si="19"/>
        <v>0.33606557377049179</v>
      </c>
    </row>
    <row r="430" spans="1:7" x14ac:dyDescent="0.25">
      <c r="A430" s="51" t="s">
        <v>2029</v>
      </c>
      <c r="B430" s="68" t="s">
        <v>3111</v>
      </c>
      <c r="C430" s="132">
        <v>297.12994182000006</v>
      </c>
      <c r="D430" s="133">
        <v>32</v>
      </c>
      <c r="E430" s="65"/>
      <c r="F430" s="139">
        <f t="shared" si="18"/>
        <v>0.20218726046316945</v>
      </c>
      <c r="G430" s="139">
        <f t="shared" si="19"/>
        <v>0.13114754098360656</v>
      </c>
    </row>
    <row r="431" spans="1:7" x14ac:dyDescent="0.25">
      <c r="A431" s="51" t="s">
        <v>2030</v>
      </c>
      <c r="B431" s="68" t="s">
        <v>3112</v>
      </c>
      <c r="C431" s="132">
        <v>207.72466804000001</v>
      </c>
      <c r="D431" s="133">
        <v>7</v>
      </c>
      <c r="E431" s="65"/>
      <c r="F431" s="139">
        <f t="shared" si="18"/>
        <v>0.14134987980131555</v>
      </c>
      <c r="G431" s="139">
        <f t="shared" si="19"/>
        <v>2.8688524590163935E-2</v>
      </c>
    </row>
    <row r="432" spans="1:7" x14ac:dyDescent="0.25">
      <c r="A432" s="51" t="s">
        <v>2031</v>
      </c>
      <c r="B432" s="68" t="s">
        <v>3113</v>
      </c>
      <c r="C432" s="132">
        <v>0</v>
      </c>
      <c r="D432" s="133">
        <v>0</v>
      </c>
      <c r="E432" s="65"/>
      <c r="F432" s="139">
        <f t="shared" si="18"/>
        <v>0</v>
      </c>
      <c r="G432" s="139">
        <f t="shared" si="19"/>
        <v>0</v>
      </c>
    </row>
    <row r="433" spans="1:7" x14ac:dyDescent="0.25">
      <c r="A433" s="51" t="s">
        <v>2032</v>
      </c>
      <c r="B433" s="68" t="s">
        <v>3114</v>
      </c>
      <c r="C433" s="132">
        <v>609.05648303999999</v>
      </c>
      <c r="D433" s="133">
        <v>4</v>
      </c>
      <c r="E433" s="65"/>
      <c r="F433" s="139">
        <f t="shared" si="18"/>
        <v>0.41444312551910423</v>
      </c>
      <c r="G433" s="139">
        <f t="shared" si="19"/>
        <v>1.6393442622950821E-2</v>
      </c>
    </row>
    <row r="434" spans="1:7" x14ac:dyDescent="0.25">
      <c r="A434" s="51" t="s">
        <v>2033</v>
      </c>
      <c r="B434" s="68"/>
      <c r="C434" s="132"/>
      <c r="D434" s="133"/>
      <c r="E434" s="65"/>
      <c r="F434" s="139">
        <f t="shared" si="18"/>
        <v>0</v>
      </c>
      <c r="G434" s="139">
        <f t="shared" si="19"/>
        <v>0</v>
      </c>
    </row>
    <row r="435" spans="1:7" x14ac:dyDescent="0.25">
      <c r="A435" s="51" t="s">
        <v>2034</v>
      </c>
      <c r="B435" s="68"/>
      <c r="C435" s="132"/>
      <c r="D435" s="133"/>
      <c r="E435" s="65"/>
      <c r="F435" s="139">
        <f t="shared" si="18"/>
        <v>0</v>
      </c>
      <c r="G435" s="139">
        <f t="shared" si="19"/>
        <v>0</v>
      </c>
    </row>
    <row r="436" spans="1:7" x14ac:dyDescent="0.25">
      <c r="A436" s="51" t="s">
        <v>2035</v>
      </c>
      <c r="B436" s="68"/>
      <c r="C436" s="132"/>
      <c r="D436" s="133"/>
      <c r="E436" s="65"/>
      <c r="F436" s="139">
        <f t="shared" si="18"/>
        <v>0</v>
      </c>
      <c r="G436" s="139">
        <f t="shared" si="19"/>
        <v>0</v>
      </c>
    </row>
    <row r="437" spans="1:7" x14ac:dyDescent="0.25">
      <c r="A437" s="51" t="s">
        <v>2284</v>
      </c>
      <c r="B437" s="68"/>
      <c r="C437" s="132"/>
      <c r="D437" s="133"/>
      <c r="E437" s="68"/>
      <c r="F437" s="139">
        <f t="shared" si="18"/>
        <v>0</v>
      </c>
      <c r="G437" s="139">
        <f t="shared" si="19"/>
        <v>0</v>
      </c>
    </row>
    <row r="438" spans="1:7" x14ac:dyDescent="0.25">
      <c r="A438" s="51" t="s">
        <v>2285</v>
      </c>
      <c r="B438" s="68"/>
      <c r="C438" s="132"/>
      <c r="D438" s="133"/>
      <c r="E438" s="68"/>
      <c r="F438" s="139">
        <f t="shared" si="18"/>
        <v>0</v>
      </c>
      <c r="G438" s="139">
        <f t="shared" si="19"/>
        <v>0</v>
      </c>
    </row>
    <row r="439" spans="1:7" x14ac:dyDescent="0.25">
      <c r="A439" s="51" t="s">
        <v>2286</v>
      </c>
      <c r="B439" s="68"/>
      <c r="C439" s="132"/>
      <c r="D439" s="133"/>
      <c r="E439" s="68"/>
      <c r="F439" s="139">
        <f t="shared" si="18"/>
        <v>0</v>
      </c>
      <c r="G439" s="139">
        <f t="shared" si="19"/>
        <v>0</v>
      </c>
    </row>
    <row r="440" spans="1:7" x14ac:dyDescent="0.25">
      <c r="A440" s="51" t="s">
        <v>2287</v>
      </c>
      <c r="B440" s="68"/>
      <c r="C440" s="132"/>
      <c r="D440" s="133"/>
      <c r="E440" s="68"/>
      <c r="F440" s="139">
        <f t="shared" si="18"/>
        <v>0</v>
      </c>
      <c r="G440" s="139">
        <f t="shared" si="19"/>
        <v>0</v>
      </c>
    </row>
    <row r="441" spans="1:7" x14ac:dyDescent="0.25">
      <c r="A441" s="51" t="s">
        <v>2288</v>
      </c>
      <c r="B441" s="68"/>
      <c r="C441" s="132"/>
      <c r="D441" s="133"/>
      <c r="E441" s="68"/>
      <c r="F441" s="139">
        <f t="shared" si="18"/>
        <v>0</v>
      </c>
      <c r="G441" s="139">
        <f t="shared" si="19"/>
        <v>0</v>
      </c>
    </row>
    <row r="442" spans="1:7" x14ac:dyDescent="0.25">
      <c r="A442" s="51" t="s">
        <v>2289</v>
      </c>
      <c r="B442" s="68"/>
      <c r="C442" s="132"/>
      <c r="D442" s="133"/>
      <c r="E442" s="68"/>
      <c r="F442" s="139">
        <f t="shared" si="18"/>
        <v>0</v>
      </c>
      <c r="G442" s="139">
        <f t="shared" si="19"/>
        <v>0</v>
      </c>
    </row>
    <row r="443" spans="1:7" x14ac:dyDescent="0.25">
      <c r="A443" s="51" t="s">
        <v>2290</v>
      </c>
      <c r="B443" s="68"/>
      <c r="C443" s="132"/>
      <c r="D443" s="133"/>
      <c r="F443" s="139">
        <f t="shared" si="18"/>
        <v>0</v>
      </c>
      <c r="G443" s="139">
        <f t="shared" si="19"/>
        <v>0</v>
      </c>
    </row>
    <row r="444" spans="1:7" x14ac:dyDescent="0.25">
      <c r="A444" s="51" t="s">
        <v>2291</v>
      </c>
      <c r="B444" s="68"/>
      <c r="C444" s="132"/>
      <c r="D444" s="133"/>
      <c r="E444" s="121"/>
      <c r="F444" s="139">
        <f t="shared" si="18"/>
        <v>0</v>
      </c>
      <c r="G444" s="139">
        <f t="shared" si="19"/>
        <v>0</v>
      </c>
    </row>
    <row r="445" spans="1:7" x14ac:dyDescent="0.25">
      <c r="A445" s="51" t="s">
        <v>2292</v>
      </c>
      <c r="B445" s="68"/>
      <c r="C445" s="132"/>
      <c r="D445" s="133"/>
      <c r="E445" s="121"/>
      <c r="F445" s="139">
        <f t="shared" si="18"/>
        <v>0</v>
      </c>
      <c r="G445" s="139">
        <f t="shared" si="19"/>
        <v>0</v>
      </c>
    </row>
    <row r="446" spans="1:7" x14ac:dyDescent="0.25">
      <c r="A446" s="51" t="s">
        <v>2293</v>
      </c>
      <c r="B446" s="68"/>
      <c r="C446" s="132"/>
      <c r="D446" s="133"/>
      <c r="E446" s="121"/>
      <c r="F446" s="139">
        <f t="shared" si="18"/>
        <v>0</v>
      </c>
      <c r="G446" s="139">
        <f t="shared" si="19"/>
        <v>0</v>
      </c>
    </row>
    <row r="447" spans="1:7" x14ac:dyDescent="0.25">
      <c r="A447" s="51" t="s">
        <v>2294</v>
      </c>
      <c r="B447" s="68"/>
      <c r="C447" s="132"/>
      <c r="D447" s="133"/>
      <c r="E447" s="121"/>
      <c r="F447" s="139">
        <f t="shared" si="18"/>
        <v>0</v>
      </c>
      <c r="G447" s="139">
        <f t="shared" si="19"/>
        <v>0</v>
      </c>
    </row>
    <row r="448" spans="1:7" x14ac:dyDescent="0.25">
      <c r="A448" s="51" t="s">
        <v>2295</v>
      </c>
      <c r="B448" s="68"/>
      <c r="C448" s="132"/>
      <c r="D448" s="133"/>
      <c r="E448" s="121"/>
      <c r="F448" s="139">
        <f t="shared" si="18"/>
        <v>0</v>
      </c>
      <c r="G448" s="139">
        <f t="shared" si="19"/>
        <v>0</v>
      </c>
    </row>
    <row r="449" spans="1:7" x14ac:dyDescent="0.25">
      <c r="A449" s="51" t="s">
        <v>2296</v>
      </c>
      <c r="B449" s="68"/>
      <c r="C449" s="132"/>
      <c r="D449" s="133"/>
      <c r="E449" s="121"/>
      <c r="F449" s="139">
        <f t="shared" si="18"/>
        <v>0</v>
      </c>
      <c r="G449" s="139">
        <f t="shared" si="19"/>
        <v>0</v>
      </c>
    </row>
    <row r="450" spans="1:7" x14ac:dyDescent="0.25">
      <c r="A450" s="51" t="s">
        <v>2297</v>
      </c>
      <c r="B450" s="68"/>
      <c r="C450" s="132"/>
      <c r="D450" s="133"/>
      <c r="E450" s="121"/>
      <c r="F450" s="139">
        <f t="shared" si="18"/>
        <v>0</v>
      </c>
      <c r="G450" s="139">
        <f t="shared" si="19"/>
        <v>0</v>
      </c>
    </row>
    <row r="451" spans="1:7" x14ac:dyDescent="0.25">
      <c r="A451" s="51" t="s">
        <v>2298</v>
      </c>
      <c r="B451" s="68"/>
      <c r="C451" s="132"/>
      <c r="D451" s="133"/>
      <c r="E451" s="121"/>
      <c r="F451" s="139">
        <f t="shared" si="18"/>
        <v>0</v>
      </c>
      <c r="G451" s="139">
        <f t="shared" si="19"/>
        <v>0</v>
      </c>
    </row>
    <row r="452" spans="1:7" x14ac:dyDescent="0.25">
      <c r="A452" s="51" t="s">
        <v>2299</v>
      </c>
      <c r="B452" s="68" t="s">
        <v>138</v>
      </c>
      <c r="C452" s="134">
        <f>SUM(C428:C451)</f>
        <v>1469.5779602500002</v>
      </c>
      <c r="D452" s="76">
        <f>SUM(D428:D451)</f>
        <v>244</v>
      </c>
      <c r="E452" s="121"/>
      <c r="F452" s="148">
        <f>SUM(F428:F451)</f>
        <v>1</v>
      </c>
      <c r="G452" s="148">
        <f>SUM(G428:G451)</f>
        <v>1</v>
      </c>
    </row>
    <row r="453" spans="1:7" ht="15" customHeight="1" x14ac:dyDescent="0.25">
      <c r="A453" s="70"/>
      <c r="B453" s="70" t="s">
        <v>2300</v>
      </c>
      <c r="C453" s="70" t="s">
        <v>645</v>
      </c>
      <c r="D453" s="70" t="s">
        <v>646</v>
      </c>
      <c r="E453" s="70"/>
      <c r="F453" s="70" t="s">
        <v>480</v>
      </c>
      <c r="G453" s="70" t="s">
        <v>647</v>
      </c>
    </row>
    <row r="454" spans="1:7" x14ac:dyDescent="0.25">
      <c r="A454" s="51" t="s">
        <v>2036</v>
      </c>
      <c r="B454" s="51" t="s">
        <v>678</v>
      </c>
      <c r="C454" s="127" t="s">
        <v>1196</v>
      </c>
      <c r="G454" s="51"/>
    </row>
    <row r="455" spans="1:7" x14ac:dyDescent="0.25">
      <c r="G455" s="51"/>
    </row>
    <row r="456" spans="1:7" x14ac:dyDescent="0.25">
      <c r="B456" s="68" t="s">
        <v>679</v>
      </c>
      <c r="G456" s="51"/>
    </row>
    <row r="457" spans="1:7" x14ac:dyDescent="0.25">
      <c r="A457" s="51" t="s">
        <v>2037</v>
      </c>
      <c r="B457" s="51" t="s">
        <v>681</v>
      </c>
      <c r="C457" s="132" t="s">
        <v>1196</v>
      </c>
      <c r="D457" s="133" t="s">
        <v>1196</v>
      </c>
      <c r="F457" s="139" t="str">
        <f>IF($C$465=0,"",IF(C457="[for completion]","",C457/$C$465))</f>
        <v/>
      </c>
      <c r="G457" s="139" t="str">
        <f>IF($D$465=0,"",IF(D457="[for completion]","",D457/$D$465))</f>
        <v/>
      </c>
    </row>
    <row r="458" spans="1:7" x14ac:dyDescent="0.25">
      <c r="A458" s="51" t="s">
        <v>2038</v>
      </c>
      <c r="B458" s="51" t="s">
        <v>683</v>
      </c>
      <c r="C458" s="132" t="s">
        <v>1196</v>
      </c>
      <c r="D458" s="133" t="s">
        <v>1196</v>
      </c>
      <c r="F458" s="139" t="str">
        <f t="shared" ref="F458:F471" si="20">IF($C$465=0,"",IF(C458="[for completion]","",C458/$C$465))</f>
        <v/>
      </c>
      <c r="G458" s="139" t="str">
        <f t="shared" ref="G458:G471" si="21">IF($D$465=0,"",IF(D458="[for completion]","",D458/$D$465))</f>
        <v/>
      </c>
    </row>
    <row r="459" spans="1:7" x14ac:dyDescent="0.25">
      <c r="A459" s="51" t="s">
        <v>2039</v>
      </c>
      <c r="B459" s="51" t="s">
        <v>685</v>
      </c>
      <c r="C459" s="132" t="s">
        <v>1196</v>
      </c>
      <c r="D459" s="133" t="s">
        <v>1196</v>
      </c>
      <c r="F459" s="139" t="str">
        <f t="shared" si="20"/>
        <v/>
      </c>
      <c r="G459" s="139" t="str">
        <f t="shared" si="21"/>
        <v/>
      </c>
    </row>
    <row r="460" spans="1:7" x14ac:dyDescent="0.25">
      <c r="A460" s="51" t="s">
        <v>2040</v>
      </c>
      <c r="B460" s="51" t="s">
        <v>687</v>
      </c>
      <c r="C460" s="132" t="s">
        <v>1196</v>
      </c>
      <c r="D460" s="133" t="s">
        <v>1196</v>
      </c>
      <c r="F460" s="139" t="str">
        <f t="shared" si="20"/>
        <v/>
      </c>
      <c r="G460" s="139" t="str">
        <f t="shared" si="21"/>
        <v/>
      </c>
    </row>
    <row r="461" spans="1:7" x14ac:dyDescent="0.25">
      <c r="A461" s="51" t="s">
        <v>2041</v>
      </c>
      <c r="B461" s="51" t="s">
        <v>689</v>
      </c>
      <c r="C461" s="132" t="s">
        <v>1196</v>
      </c>
      <c r="D461" s="133" t="s">
        <v>1196</v>
      </c>
      <c r="F461" s="139" t="str">
        <f t="shared" si="20"/>
        <v/>
      </c>
      <c r="G461" s="139" t="str">
        <f t="shared" si="21"/>
        <v/>
      </c>
    </row>
    <row r="462" spans="1:7" x14ac:dyDescent="0.25">
      <c r="A462" s="51" t="s">
        <v>2042</v>
      </c>
      <c r="B462" s="51" t="s">
        <v>691</v>
      </c>
      <c r="C462" s="132" t="s">
        <v>1196</v>
      </c>
      <c r="D462" s="133" t="s">
        <v>1196</v>
      </c>
      <c r="F462" s="139" t="str">
        <f t="shared" si="20"/>
        <v/>
      </c>
      <c r="G462" s="139" t="str">
        <f t="shared" si="21"/>
        <v/>
      </c>
    </row>
    <row r="463" spans="1:7" x14ac:dyDescent="0.25">
      <c r="A463" s="51" t="s">
        <v>2043</v>
      </c>
      <c r="B463" s="51" t="s">
        <v>693</v>
      </c>
      <c r="C463" s="132" t="s">
        <v>1196</v>
      </c>
      <c r="D463" s="133" t="s">
        <v>1196</v>
      </c>
      <c r="F463" s="139" t="str">
        <f t="shared" si="20"/>
        <v/>
      </c>
      <c r="G463" s="139" t="str">
        <f t="shared" si="21"/>
        <v/>
      </c>
    </row>
    <row r="464" spans="1:7" x14ac:dyDescent="0.25">
      <c r="A464" s="51" t="s">
        <v>2044</v>
      </c>
      <c r="B464" s="51" t="s">
        <v>695</v>
      </c>
      <c r="C464" s="132" t="s">
        <v>1196</v>
      </c>
      <c r="D464" s="133" t="s">
        <v>1196</v>
      </c>
      <c r="F464" s="139" t="str">
        <f t="shared" si="20"/>
        <v/>
      </c>
      <c r="G464" s="139" t="str">
        <f t="shared" si="21"/>
        <v/>
      </c>
    </row>
    <row r="465" spans="1:7" x14ac:dyDescent="0.25">
      <c r="A465" s="51" t="s">
        <v>2045</v>
      </c>
      <c r="B465" s="78" t="s">
        <v>138</v>
      </c>
      <c r="C465" s="132">
        <f>SUM(C457:C464)</f>
        <v>0</v>
      </c>
      <c r="D465" s="133">
        <f>SUM(D457:D464)</f>
        <v>0</v>
      </c>
      <c r="F465" s="127">
        <f>SUM(F457:F464)</f>
        <v>0</v>
      </c>
      <c r="G465" s="127">
        <f>SUM(G457:G464)</f>
        <v>0</v>
      </c>
    </row>
    <row r="466" spans="1:7" outlineLevel="1" x14ac:dyDescent="0.25">
      <c r="A466" s="51" t="s">
        <v>2046</v>
      </c>
      <c r="B466" s="80" t="s">
        <v>698</v>
      </c>
      <c r="C466" s="132"/>
      <c r="D466" s="133"/>
      <c r="F466" s="139" t="str">
        <f t="shared" si="20"/>
        <v/>
      </c>
      <c r="G466" s="139" t="str">
        <f t="shared" si="21"/>
        <v/>
      </c>
    </row>
    <row r="467" spans="1:7" outlineLevel="1" x14ac:dyDescent="0.25">
      <c r="A467" s="51" t="s">
        <v>2047</v>
      </c>
      <c r="B467" s="80" t="s">
        <v>700</v>
      </c>
      <c r="C467" s="132"/>
      <c r="D467" s="133"/>
      <c r="F467" s="139" t="str">
        <f t="shared" si="20"/>
        <v/>
      </c>
      <c r="G467" s="139" t="str">
        <f t="shared" si="21"/>
        <v/>
      </c>
    </row>
    <row r="468" spans="1:7" outlineLevel="1" x14ac:dyDescent="0.25">
      <c r="A468" s="51" t="s">
        <v>2048</v>
      </c>
      <c r="B468" s="80" t="s">
        <v>702</v>
      </c>
      <c r="C468" s="132"/>
      <c r="D468" s="133"/>
      <c r="F468" s="139" t="str">
        <f t="shared" si="20"/>
        <v/>
      </c>
      <c r="G468" s="139" t="str">
        <f t="shared" si="21"/>
        <v/>
      </c>
    </row>
    <row r="469" spans="1:7" outlineLevel="1" x14ac:dyDescent="0.25">
      <c r="A469" s="51" t="s">
        <v>2049</v>
      </c>
      <c r="B469" s="80" t="s">
        <v>704</v>
      </c>
      <c r="C469" s="132"/>
      <c r="D469" s="133"/>
      <c r="F469" s="139" t="str">
        <f t="shared" si="20"/>
        <v/>
      </c>
      <c r="G469" s="139" t="str">
        <f t="shared" si="21"/>
        <v/>
      </c>
    </row>
    <row r="470" spans="1:7" outlineLevel="1" x14ac:dyDescent="0.25">
      <c r="A470" s="51" t="s">
        <v>2050</v>
      </c>
      <c r="B470" s="80" t="s">
        <v>706</v>
      </c>
      <c r="C470" s="132"/>
      <c r="D470" s="133"/>
      <c r="F470" s="139" t="str">
        <f t="shared" si="20"/>
        <v/>
      </c>
      <c r="G470" s="139" t="str">
        <f t="shared" si="21"/>
        <v/>
      </c>
    </row>
    <row r="471" spans="1:7" outlineLevel="1" x14ac:dyDescent="0.25">
      <c r="A471" s="51" t="s">
        <v>2051</v>
      </c>
      <c r="B471" s="80" t="s">
        <v>708</v>
      </c>
      <c r="C471" s="132"/>
      <c r="D471" s="133"/>
      <c r="F471" s="139" t="str">
        <f t="shared" si="20"/>
        <v/>
      </c>
      <c r="G471" s="139" t="str">
        <f t="shared" si="21"/>
        <v/>
      </c>
    </row>
    <row r="472" spans="1:7" outlineLevel="1" x14ac:dyDescent="0.25">
      <c r="A472" s="51" t="s">
        <v>2052</v>
      </c>
      <c r="B472" s="80"/>
      <c r="F472" s="77"/>
      <c r="G472" s="77"/>
    </row>
    <row r="473" spans="1:7" outlineLevel="1" x14ac:dyDescent="0.25">
      <c r="A473" s="51" t="s">
        <v>2053</v>
      </c>
      <c r="B473" s="80"/>
      <c r="F473" s="77"/>
      <c r="G473" s="77"/>
    </row>
    <row r="474" spans="1:7" outlineLevel="1" x14ac:dyDescent="0.25">
      <c r="A474" s="51" t="s">
        <v>2054</v>
      </c>
      <c r="B474" s="80"/>
      <c r="F474" s="121"/>
      <c r="G474" s="121"/>
    </row>
    <row r="475" spans="1:7" ht="15" customHeight="1" x14ac:dyDescent="0.25">
      <c r="A475" s="70"/>
      <c r="B475" s="70" t="s">
        <v>2368</v>
      </c>
      <c r="C475" s="70" t="s">
        <v>645</v>
      </c>
      <c r="D475" s="70" t="s">
        <v>646</v>
      </c>
      <c r="E475" s="70"/>
      <c r="F475" s="70" t="s">
        <v>480</v>
      </c>
      <c r="G475" s="70" t="s">
        <v>647</v>
      </c>
    </row>
    <row r="476" spans="1:7" x14ac:dyDescent="0.25">
      <c r="A476" s="51" t="s">
        <v>2146</v>
      </c>
      <c r="B476" s="51" t="s">
        <v>678</v>
      </c>
      <c r="C476" s="127">
        <v>0.61834123208995595</v>
      </c>
      <c r="G476" s="51"/>
    </row>
    <row r="477" spans="1:7" x14ac:dyDescent="0.25">
      <c r="G477" s="51"/>
    </row>
    <row r="478" spans="1:7" x14ac:dyDescent="0.25">
      <c r="B478" s="68" t="s">
        <v>679</v>
      </c>
      <c r="G478" s="51"/>
    </row>
    <row r="479" spans="1:7" x14ac:dyDescent="0.25">
      <c r="A479" s="51" t="s">
        <v>2147</v>
      </c>
      <c r="B479" s="51" t="s">
        <v>681</v>
      </c>
      <c r="C479" s="132">
        <v>413.65261587635018</v>
      </c>
      <c r="D479" s="133" t="s">
        <v>1196</v>
      </c>
      <c r="F479" s="139">
        <f>IF($C$487=0,"",IF(C479="[Mark as ND1 if not relevant]","",C479/$C$487))</f>
        <v>0.28147714994717321</v>
      </c>
      <c r="G479" s="139" t="str">
        <f>IF($D$487=0,"",IF(D479="[Mark as ND1 if not relevant]","",D479/$D$487))</f>
        <v/>
      </c>
    </row>
    <row r="480" spans="1:7" x14ac:dyDescent="0.25">
      <c r="A480" s="51" t="s">
        <v>2148</v>
      </c>
      <c r="B480" s="51" t="s">
        <v>683</v>
      </c>
      <c r="C480" s="132">
        <v>381.68596106697498</v>
      </c>
      <c r="D480" s="133" t="s">
        <v>1196</v>
      </c>
      <c r="F480" s="139">
        <f t="shared" ref="F480:F486" si="22">IF($C$487=0,"",IF(C480="[Mark as ND1 if not relevant]","",C480/$C$487))</f>
        <v>0.25972488115026154</v>
      </c>
      <c r="G480" s="139" t="str">
        <f t="shared" ref="G480:G486" si="23">IF($D$487=0,"",IF(D480="[Mark as ND1 if not relevant]","",D480/$D$487))</f>
        <v/>
      </c>
    </row>
    <row r="481" spans="1:7" x14ac:dyDescent="0.25">
      <c r="A481" s="51" t="s">
        <v>2149</v>
      </c>
      <c r="B481" s="51" t="s">
        <v>685</v>
      </c>
      <c r="C481" s="132">
        <v>367.78252489782591</v>
      </c>
      <c r="D481" s="133" t="s">
        <v>1196</v>
      </c>
      <c r="F481" s="139">
        <f t="shared" si="22"/>
        <v>0.25026404508356936</v>
      </c>
      <c r="G481" s="139" t="str">
        <f t="shared" si="23"/>
        <v/>
      </c>
    </row>
    <row r="482" spans="1:7" x14ac:dyDescent="0.25">
      <c r="A482" s="51" t="s">
        <v>2150</v>
      </c>
      <c r="B482" s="51" t="s">
        <v>687</v>
      </c>
      <c r="C482" s="132">
        <v>83.131316536055792</v>
      </c>
      <c r="D482" s="133" t="s">
        <v>1196</v>
      </c>
      <c r="F482" s="139">
        <f t="shared" si="22"/>
        <v>5.65681568345743E-2</v>
      </c>
      <c r="G482" s="139" t="str">
        <f t="shared" si="23"/>
        <v/>
      </c>
    </row>
    <row r="483" spans="1:7" x14ac:dyDescent="0.25">
      <c r="A483" s="51" t="s">
        <v>2151</v>
      </c>
      <c r="B483" s="51" t="s">
        <v>689</v>
      </c>
      <c r="C483" s="132">
        <v>42.037099313945838</v>
      </c>
      <c r="D483" s="133" t="s">
        <v>1196</v>
      </c>
      <c r="F483" s="139">
        <f t="shared" si="22"/>
        <v>2.8604878714154517E-2</v>
      </c>
      <c r="G483" s="139" t="str">
        <f t="shared" si="23"/>
        <v/>
      </c>
    </row>
    <row r="484" spans="1:7" x14ac:dyDescent="0.25">
      <c r="A484" s="51" t="s">
        <v>2152</v>
      </c>
      <c r="B484" s="51" t="s">
        <v>691</v>
      </c>
      <c r="C484" s="132">
        <v>147.80345289417755</v>
      </c>
      <c r="D484" s="133" t="s">
        <v>1196</v>
      </c>
      <c r="F484" s="139">
        <f t="shared" si="22"/>
        <v>0.10057544199222591</v>
      </c>
      <c r="G484" s="139" t="str">
        <f t="shared" si="23"/>
        <v/>
      </c>
    </row>
    <row r="485" spans="1:7" x14ac:dyDescent="0.25">
      <c r="A485" s="51" t="s">
        <v>2153</v>
      </c>
      <c r="B485" s="51" t="s">
        <v>693</v>
      </c>
      <c r="C485" s="132">
        <v>32.836564907213258</v>
      </c>
      <c r="D485" s="133" t="s">
        <v>1196</v>
      </c>
      <c r="F485" s="139">
        <f t="shared" si="22"/>
        <v>2.2344214322340003E-2</v>
      </c>
      <c r="G485" s="139" t="str">
        <f t="shared" si="23"/>
        <v/>
      </c>
    </row>
    <row r="486" spans="1:7" x14ac:dyDescent="0.25">
      <c r="A486" s="51" t="s">
        <v>2154</v>
      </c>
      <c r="B486" s="51" t="s">
        <v>695</v>
      </c>
      <c r="C486" s="132">
        <v>0.64842475745658323</v>
      </c>
      <c r="D486" s="133" t="s">
        <v>1196</v>
      </c>
      <c r="F486" s="139">
        <f t="shared" si="22"/>
        <v>4.4123195570126492E-4</v>
      </c>
      <c r="G486" s="139" t="str">
        <f t="shared" si="23"/>
        <v/>
      </c>
    </row>
    <row r="487" spans="1:7" x14ac:dyDescent="0.25">
      <c r="A487" s="51" t="s">
        <v>2155</v>
      </c>
      <c r="B487" s="78" t="s">
        <v>138</v>
      </c>
      <c r="C487" s="132">
        <f>SUM(C479:C486)</f>
        <v>1469.5779602499999</v>
      </c>
      <c r="D487" s="133">
        <f>SUM(D479:D486)</f>
        <v>0</v>
      </c>
      <c r="F487" s="127">
        <f>SUM(F479:F486)</f>
        <v>1.0000000000000002</v>
      </c>
      <c r="G487" s="127">
        <f>SUM(G479:G486)</f>
        <v>0</v>
      </c>
    </row>
    <row r="488" spans="1:7" outlineLevel="1" x14ac:dyDescent="0.25">
      <c r="A488" s="51" t="s">
        <v>2156</v>
      </c>
      <c r="B488" s="80" t="s">
        <v>698</v>
      </c>
      <c r="C488" s="132"/>
      <c r="D488" s="133"/>
      <c r="F488" s="139">
        <f t="shared" ref="F488:F493" si="24">IF($C$487=0,"",IF(C488="[for completion]","",C488/$C$487))</f>
        <v>0</v>
      </c>
      <c r="G488" s="139" t="str">
        <f t="shared" ref="G488:G493" si="25">IF($D$487=0,"",IF(D488="[for completion]","",D488/$D$487))</f>
        <v/>
      </c>
    </row>
    <row r="489" spans="1:7" outlineLevel="1" x14ac:dyDescent="0.25">
      <c r="A489" s="51" t="s">
        <v>2157</v>
      </c>
      <c r="B489" s="80" t="s">
        <v>700</v>
      </c>
      <c r="C489" s="132"/>
      <c r="D489" s="133"/>
      <c r="F489" s="139">
        <f t="shared" si="24"/>
        <v>0</v>
      </c>
      <c r="G489" s="139" t="str">
        <f t="shared" si="25"/>
        <v/>
      </c>
    </row>
    <row r="490" spans="1:7" outlineLevel="1" x14ac:dyDescent="0.25">
      <c r="A490" s="51" t="s">
        <v>2158</v>
      </c>
      <c r="B490" s="80" t="s">
        <v>702</v>
      </c>
      <c r="C490" s="132"/>
      <c r="D490" s="133"/>
      <c r="F490" s="139">
        <f t="shared" si="24"/>
        <v>0</v>
      </c>
      <c r="G490" s="139" t="str">
        <f t="shared" si="25"/>
        <v/>
      </c>
    </row>
    <row r="491" spans="1:7" outlineLevel="1" x14ac:dyDescent="0.25">
      <c r="A491" s="51" t="s">
        <v>2159</v>
      </c>
      <c r="B491" s="80" t="s">
        <v>704</v>
      </c>
      <c r="C491" s="132"/>
      <c r="D491" s="133"/>
      <c r="F491" s="139">
        <f t="shared" si="24"/>
        <v>0</v>
      </c>
      <c r="G491" s="139" t="str">
        <f t="shared" si="25"/>
        <v/>
      </c>
    </row>
    <row r="492" spans="1:7" outlineLevel="1" x14ac:dyDescent="0.25">
      <c r="A492" s="51" t="s">
        <v>2160</v>
      </c>
      <c r="B492" s="80" t="s">
        <v>706</v>
      </c>
      <c r="C492" s="132"/>
      <c r="D492" s="133"/>
      <c r="F492" s="139">
        <f t="shared" si="24"/>
        <v>0</v>
      </c>
      <c r="G492" s="139" t="str">
        <f t="shared" si="25"/>
        <v/>
      </c>
    </row>
    <row r="493" spans="1:7" outlineLevel="1" x14ac:dyDescent="0.25">
      <c r="A493" s="51" t="s">
        <v>2161</v>
      </c>
      <c r="B493" s="80" t="s">
        <v>708</v>
      </c>
      <c r="C493" s="132"/>
      <c r="D493" s="133"/>
      <c r="F493" s="139">
        <f t="shared" si="24"/>
        <v>0</v>
      </c>
      <c r="G493" s="139" t="str">
        <f t="shared" si="25"/>
        <v/>
      </c>
    </row>
    <row r="494" spans="1:7" outlineLevel="1" x14ac:dyDescent="0.25">
      <c r="A494" s="51" t="s">
        <v>2162</v>
      </c>
      <c r="B494" s="80"/>
      <c r="F494" s="139"/>
      <c r="G494" s="139"/>
    </row>
    <row r="495" spans="1:7" outlineLevel="1" x14ac:dyDescent="0.25">
      <c r="A495" s="51" t="s">
        <v>2163</v>
      </c>
      <c r="B495" s="80"/>
      <c r="F495" s="139"/>
      <c r="G495" s="139"/>
    </row>
    <row r="496" spans="1:7" outlineLevel="1" x14ac:dyDescent="0.25">
      <c r="A496" s="51" t="s">
        <v>2164</v>
      </c>
      <c r="B496" s="80"/>
      <c r="F496" s="139"/>
      <c r="G496" s="127"/>
    </row>
    <row r="497" spans="1:7" ht="15" customHeight="1" x14ac:dyDescent="0.25">
      <c r="A497" s="70"/>
      <c r="B497" s="70" t="s">
        <v>2369</v>
      </c>
      <c r="C497" s="70" t="s">
        <v>764</v>
      </c>
      <c r="D497" s="70"/>
      <c r="E497" s="70"/>
      <c r="F497" s="70"/>
      <c r="G497" s="73"/>
    </row>
    <row r="498" spans="1:7" x14ac:dyDescent="0.25">
      <c r="A498" s="51" t="s">
        <v>2427</v>
      </c>
      <c r="B498" s="68" t="s">
        <v>765</v>
      </c>
      <c r="C498" s="127">
        <v>2.624842340003378E-2</v>
      </c>
      <c r="G498" s="51"/>
    </row>
    <row r="499" spans="1:7" x14ac:dyDescent="0.25">
      <c r="A499" s="51" t="s">
        <v>2428</v>
      </c>
      <c r="B499" s="68" t="s">
        <v>766</v>
      </c>
      <c r="C499" s="127">
        <v>0.32863398629620272</v>
      </c>
      <c r="G499" s="51"/>
    </row>
    <row r="500" spans="1:7" x14ac:dyDescent="0.25">
      <c r="A500" s="51" t="s">
        <v>2429</v>
      </c>
      <c r="B500" s="68" t="s">
        <v>767</v>
      </c>
      <c r="C500" s="127">
        <v>1.1010634847332186E-3</v>
      </c>
      <c r="G500" s="51"/>
    </row>
    <row r="501" spans="1:7" x14ac:dyDescent="0.25">
      <c r="A501" s="51" t="s">
        <v>2430</v>
      </c>
      <c r="B501" s="68" t="s">
        <v>768</v>
      </c>
      <c r="C501" s="127">
        <v>0</v>
      </c>
      <c r="G501" s="51"/>
    </row>
    <row r="502" spans="1:7" x14ac:dyDescent="0.25">
      <c r="A502" s="51" t="s">
        <v>2431</v>
      </c>
      <c r="B502" s="68" t="s">
        <v>769</v>
      </c>
      <c r="C502" s="127">
        <v>4.7176068983918337E-2</v>
      </c>
      <c r="G502" s="51"/>
    </row>
    <row r="503" spans="1:7" x14ac:dyDescent="0.25">
      <c r="A503" s="51" t="s">
        <v>2432</v>
      </c>
      <c r="B503" s="68" t="s">
        <v>770</v>
      </c>
      <c r="C503" s="127">
        <v>0.12101342115919229</v>
      </c>
      <c r="G503" s="51"/>
    </row>
    <row r="504" spans="1:7" x14ac:dyDescent="0.25">
      <c r="A504" s="51" t="s">
        <v>2433</v>
      </c>
      <c r="B504" s="68" t="s">
        <v>771</v>
      </c>
      <c r="C504" s="127">
        <v>0</v>
      </c>
      <c r="G504" s="51"/>
    </row>
    <row r="505" spans="1:7" x14ac:dyDescent="0.25">
      <c r="A505" s="51" t="s">
        <v>2434</v>
      </c>
      <c r="B505" s="68" t="s">
        <v>2179</v>
      </c>
      <c r="C505" s="127">
        <v>0</v>
      </c>
      <c r="G505" s="51"/>
    </row>
    <row r="506" spans="1:7" x14ac:dyDescent="0.25">
      <c r="A506" s="51" t="s">
        <v>2435</v>
      </c>
      <c r="B506" s="68" t="s">
        <v>2180</v>
      </c>
      <c r="C506" s="127">
        <v>0.22025245751163619</v>
      </c>
      <c r="G506" s="51"/>
    </row>
    <row r="507" spans="1:7" x14ac:dyDescent="0.25">
      <c r="A507" s="51" t="s">
        <v>2436</v>
      </c>
      <c r="B507" s="68" t="s">
        <v>2181</v>
      </c>
      <c r="C507" s="127">
        <v>0</v>
      </c>
      <c r="G507" s="51"/>
    </row>
    <row r="508" spans="1:7" x14ac:dyDescent="0.25">
      <c r="A508" s="51" t="s">
        <v>2437</v>
      </c>
      <c r="B508" s="68" t="s">
        <v>772</v>
      </c>
      <c r="C508" s="127">
        <v>0</v>
      </c>
      <c r="G508" s="51"/>
    </row>
    <row r="509" spans="1:7" x14ac:dyDescent="0.25">
      <c r="A509" s="51" t="s">
        <v>2438</v>
      </c>
      <c r="B509" s="68" t="s">
        <v>2965</v>
      </c>
      <c r="C509" s="127">
        <v>0</v>
      </c>
      <c r="G509" s="51"/>
    </row>
    <row r="510" spans="1:7" x14ac:dyDescent="0.25">
      <c r="A510" s="51" t="s">
        <v>2439</v>
      </c>
      <c r="B510" s="68" t="s">
        <v>136</v>
      </c>
      <c r="C510" s="127">
        <f>SUM(C511:C524)</f>
        <v>0.25557457916428361</v>
      </c>
      <c r="G510" s="51"/>
    </row>
    <row r="511" spans="1:7" outlineLevel="1" x14ac:dyDescent="0.25">
      <c r="A511" s="51" t="s">
        <v>2440</v>
      </c>
      <c r="B511" s="80" t="s">
        <v>2182</v>
      </c>
      <c r="C511" s="127">
        <v>0.25557457916428361</v>
      </c>
      <c r="G511" s="51"/>
    </row>
    <row r="512" spans="1:7" outlineLevel="1" x14ac:dyDescent="0.25">
      <c r="A512" s="51" t="s">
        <v>2441</v>
      </c>
      <c r="B512" s="80"/>
      <c r="C512" s="127"/>
      <c r="G512" s="51"/>
    </row>
    <row r="513" spans="1:7" outlineLevel="1" x14ac:dyDescent="0.25">
      <c r="A513" s="51" t="s">
        <v>2442</v>
      </c>
      <c r="B513" s="80"/>
      <c r="C513" s="127"/>
      <c r="G513" s="51"/>
    </row>
    <row r="514" spans="1:7" outlineLevel="1" x14ac:dyDescent="0.25">
      <c r="A514" s="51" t="s">
        <v>2443</v>
      </c>
      <c r="B514" s="80"/>
      <c r="C514" s="127"/>
      <c r="G514" s="51"/>
    </row>
    <row r="515" spans="1:7" outlineLevel="1" x14ac:dyDescent="0.25">
      <c r="A515" s="51" t="s">
        <v>2444</v>
      </c>
      <c r="B515" s="80"/>
      <c r="C515" s="127"/>
      <c r="G515" s="51"/>
    </row>
    <row r="516" spans="1:7" outlineLevel="1" x14ac:dyDescent="0.25">
      <c r="A516" s="51" t="s">
        <v>2445</v>
      </c>
      <c r="B516" s="80"/>
      <c r="C516" s="127"/>
      <c r="G516" s="51"/>
    </row>
    <row r="517" spans="1:7" outlineLevel="1" x14ac:dyDescent="0.25">
      <c r="A517" s="51" t="s">
        <v>2446</v>
      </c>
      <c r="B517" s="80"/>
      <c r="C517" s="127"/>
      <c r="G517" s="51"/>
    </row>
    <row r="518" spans="1:7" outlineLevel="1" x14ac:dyDescent="0.25">
      <c r="A518" s="51" t="s">
        <v>2447</v>
      </c>
      <c r="B518" s="80"/>
      <c r="C518" s="127"/>
      <c r="G518" s="51"/>
    </row>
    <row r="519" spans="1:7" outlineLevel="1" x14ac:dyDescent="0.25">
      <c r="A519" s="51" t="s">
        <v>2448</v>
      </c>
      <c r="B519" s="80"/>
      <c r="C519" s="127"/>
      <c r="G519" s="51"/>
    </row>
    <row r="520" spans="1:7" outlineLevel="1" x14ac:dyDescent="0.25">
      <c r="A520" s="51" t="s">
        <v>2449</v>
      </c>
      <c r="B520" s="80"/>
      <c r="C520" s="127"/>
      <c r="G520" s="51"/>
    </row>
    <row r="521" spans="1:7" outlineLevel="1" x14ac:dyDescent="0.25">
      <c r="A521" s="51" t="s">
        <v>2450</v>
      </c>
      <c r="B521" s="80"/>
      <c r="C521" s="127"/>
      <c r="G521" s="51"/>
    </row>
    <row r="522" spans="1:7" outlineLevel="1" x14ac:dyDescent="0.25">
      <c r="A522" s="51" t="s">
        <v>2451</v>
      </c>
      <c r="B522" s="80"/>
      <c r="C522" s="127"/>
    </row>
    <row r="523" spans="1:7" outlineLevel="1" x14ac:dyDescent="0.25">
      <c r="A523" s="51" t="s">
        <v>2452</v>
      </c>
      <c r="B523" s="80"/>
      <c r="C523" s="127"/>
    </row>
    <row r="524" spans="1:7" outlineLevel="1" x14ac:dyDescent="0.25">
      <c r="A524" s="51" t="s">
        <v>2453</v>
      </c>
      <c r="B524" s="80"/>
      <c r="C524" s="127"/>
    </row>
    <row r="525" spans="1:7" customFormat="1" x14ac:dyDescent="0.25">
      <c r="A525" s="137"/>
      <c r="B525" s="137" t="s">
        <v>2454</v>
      </c>
      <c r="C525" s="70" t="s">
        <v>107</v>
      </c>
      <c r="D525" s="70" t="s">
        <v>1613</v>
      </c>
      <c r="E525" s="70"/>
      <c r="F525" s="70" t="s">
        <v>480</v>
      </c>
      <c r="G525" s="70" t="s">
        <v>1921</v>
      </c>
    </row>
    <row r="526" spans="1:7" customFormat="1" x14ac:dyDescent="0.25">
      <c r="A526" s="51" t="s">
        <v>2520</v>
      </c>
      <c r="B526" s="68" t="s">
        <v>3116</v>
      </c>
      <c r="C526" s="132">
        <v>275.94362003999998</v>
      </c>
      <c r="D526" s="133">
        <v>10</v>
      </c>
      <c r="E526" s="57"/>
      <c r="F526" s="139">
        <f>IF($C$544=0,"",IF(C526="[for completion]","",IF(C526="","",C526/$C$544)))</f>
        <v>0.18777065763360887</v>
      </c>
      <c r="G526" s="139">
        <f>IF($D$544=0,"",IF(D526="[for completion]","",IF(D526="","",D526/$D$544)))</f>
        <v>4.2735042735042736E-2</v>
      </c>
    </row>
    <row r="527" spans="1:7" customFormat="1" x14ac:dyDescent="0.25">
      <c r="A527" s="51" t="s">
        <v>2521</v>
      </c>
      <c r="B527" s="68" t="s">
        <v>3117</v>
      </c>
      <c r="C527" s="132">
        <v>25.201958619999999</v>
      </c>
      <c r="D527" s="133">
        <v>2</v>
      </c>
      <c r="E527" s="57"/>
      <c r="F527" s="139">
        <f t="shared" ref="F527:F543" si="26">IF($C$544=0,"",IF(C527="[for completion]","",IF(C527="","",C527/$C$544)))</f>
        <v>1.7149113079861868E-2</v>
      </c>
      <c r="G527" s="139">
        <f t="shared" ref="G527:G543" si="27">IF($D$544=0,"",IF(D527="[for completion]","",IF(D527="","",D527/$D$544)))</f>
        <v>8.5470085470085479E-3</v>
      </c>
    </row>
    <row r="528" spans="1:7" customFormat="1" x14ac:dyDescent="0.25">
      <c r="A528" s="51" t="s">
        <v>2522</v>
      </c>
      <c r="B528" s="68" t="s">
        <v>3118</v>
      </c>
      <c r="C528" s="132">
        <v>120.88569337000001</v>
      </c>
      <c r="D528" s="133">
        <v>23</v>
      </c>
      <c r="E528" s="57"/>
      <c r="F528" s="139">
        <f t="shared" si="26"/>
        <v>8.2258782208080555E-2</v>
      </c>
      <c r="G528" s="139">
        <f t="shared" si="27"/>
        <v>9.8290598290598288E-2</v>
      </c>
    </row>
    <row r="529" spans="1:7" customFormat="1" x14ac:dyDescent="0.25">
      <c r="A529" s="51" t="s">
        <v>2523</v>
      </c>
      <c r="B529" s="68" t="s">
        <v>3065</v>
      </c>
      <c r="C529" s="132">
        <v>68.520812099999986</v>
      </c>
      <c r="D529" s="133">
        <v>8</v>
      </c>
      <c r="E529" s="57"/>
      <c r="F529" s="139">
        <f t="shared" si="26"/>
        <v>4.6626183811536916E-2</v>
      </c>
      <c r="G529" s="139">
        <f t="shared" si="27"/>
        <v>3.4188034188034191E-2</v>
      </c>
    </row>
    <row r="530" spans="1:7" customFormat="1" x14ac:dyDescent="0.25">
      <c r="A530" s="51" t="s">
        <v>2524</v>
      </c>
      <c r="B530" s="68" t="s">
        <v>3066</v>
      </c>
      <c r="C530" s="132">
        <v>60.657330510000001</v>
      </c>
      <c r="D530" s="133">
        <v>5</v>
      </c>
      <c r="E530" s="57"/>
      <c r="F530" s="139">
        <f t="shared" si="26"/>
        <v>4.1275340370293227E-2</v>
      </c>
      <c r="G530" s="139">
        <f t="shared" si="27"/>
        <v>2.1367521367521368E-2</v>
      </c>
    </row>
    <row r="531" spans="1:7" customFormat="1" x14ac:dyDescent="0.25">
      <c r="A531" s="51" t="s">
        <v>2525</v>
      </c>
      <c r="B531" s="68" t="s">
        <v>3119</v>
      </c>
      <c r="C531" s="132">
        <v>9.448489330000001</v>
      </c>
      <c r="D531" s="133">
        <v>4</v>
      </c>
      <c r="E531" s="57"/>
      <c r="F531" s="139">
        <f t="shared" si="26"/>
        <v>6.4293896517015362E-3</v>
      </c>
      <c r="G531" s="139">
        <f t="shared" si="27"/>
        <v>1.7094017094017096E-2</v>
      </c>
    </row>
    <row r="532" spans="1:7" customFormat="1" x14ac:dyDescent="0.25">
      <c r="A532" s="51" t="s">
        <v>2526</v>
      </c>
      <c r="B532" s="68" t="s">
        <v>3120</v>
      </c>
      <c r="C532" s="132">
        <v>3.1887437900000002</v>
      </c>
      <c r="D532" s="133">
        <v>1</v>
      </c>
      <c r="E532" s="57"/>
      <c r="F532" s="139">
        <f t="shared" si="26"/>
        <v>2.1698364266823527E-3</v>
      </c>
      <c r="G532" s="139">
        <f t="shared" si="27"/>
        <v>4.2735042735042739E-3</v>
      </c>
    </row>
    <row r="533" spans="1:7" customFormat="1" x14ac:dyDescent="0.25">
      <c r="A533" s="51" t="s">
        <v>2527</v>
      </c>
      <c r="B533" s="68" t="s">
        <v>3121</v>
      </c>
      <c r="C533" s="132">
        <v>316.14585052999996</v>
      </c>
      <c r="D533" s="133">
        <v>7</v>
      </c>
      <c r="E533" s="57"/>
      <c r="F533" s="139">
        <f t="shared" si="26"/>
        <v>0.21512696779707979</v>
      </c>
      <c r="G533" s="139">
        <f t="shared" si="27"/>
        <v>2.9914529914529916E-2</v>
      </c>
    </row>
    <row r="534" spans="1:7" customFormat="1" x14ac:dyDescent="0.25">
      <c r="A534" s="51" t="s">
        <v>2528</v>
      </c>
      <c r="B534" s="68" t="s">
        <v>3122</v>
      </c>
      <c r="C534" s="132">
        <v>14.88012706</v>
      </c>
      <c r="D534" s="133">
        <v>8</v>
      </c>
      <c r="E534" s="57"/>
      <c r="F534" s="139">
        <f t="shared" si="26"/>
        <v>1.0125442448435086E-2</v>
      </c>
      <c r="G534" s="139">
        <f t="shared" si="27"/>
        <v>3.4188034188034191E-2</v>
      </c>
    </row>
    <row r="535" spans="1:7" customFormat="1" x14ac:dyDescent="0.25">
      <c r="A535" s="51" t="s">
        <v>2529</v>
      </c>
      <c r="B535" s="68" t="s">
        <v>3123</v>
      </c>
      <c r="C535" s="132">
        <v>215.75686736999998</v>
      </c>
      <c r="D535" s="133">
        <v>34</v>
      </c>
      <c r="E535" s="57"/>
      <c r="F535" s="139">
        <f t="shared" si="26"/>
        <v>0.1468155301766339</v>
      </c>
      <c r="G535" s="139">
        <f t="shared" si="27"/>
        <v>0.14529914529914531</v>
      </c>
    </row>
    <row r="536" spans="1:7" customFormat="1" x14ac:dyDescent="0.25">
      <c r="A536" s="51" t="s">
        <v>2530</v>
      </c>
      <c r="B536" s="68" t="s">
        <v>3124</v>
      </c>
      <c r="C536" s="132">
        <v>182.10663071000005</v>
      </c>
      <c r="D536" s="133">
        <v>60</v>
      </c>
      <c r="E536" s="57"/>
      <c r="F536" s="139">
        <f t="shared" si="26"/>
        <v>0.12391763869337061</v>
      </c>
      <c r="G536" s="139">
        <f t="shared" si="27"/>
        <v>0.25641025641025639</v>
      </c>
    </row>
    <row r="537" spans="1:7" customFormat="1" x14ac:dyDescent="0.25">
      <c r="A537" s="51" t="s">
        <v>2531</v>
      </c>
      <c r="B537" s="68" t="s">
        <v>3125</v>
      </c>
      <c r="C537" s="132">
        <v>122.47727301</v>
      </c>
      <c r="D537" s="133">
        <v>49</v>
      </c>
      <c r="E537" s="57"/>
      <c r="F537" s="139">
        <f t="shared" si="26"/>
        <v>8.334180038271978E-2</v>
      </c>
      <c r="G537" s="139">
        <f t="shared" si="27"/>
        <v>0.20940170940170941</v>
      </c>
    </row>
    <row r="538" spans="1:7" customFormat="1" x14ac:dyDescent="0.25">
      <c r="A538" s="51" t="s">
        <v>2532</v>
      </c>
      <c r="B538" s="68" t="s">
        <v>3126</v>
      </c>
      <c r="C538" s="132">
        <v>9.3882800300000007</v>
      </c>
      <c r="D538" s="133">
        <v>5</v>
      </c>
      <c r="E538" s="57"/>
      <c r="F538" s="139">
        <f t="shared" si="26"/>
        <v>6.3884191815199078E-3</v>
      </c>
      <c r="G538" s="139">
        <f t="shared" si="27"/>
        <v>2.1367521367521368E-2</v>
      </c>
    </row>
    <row r="539" spans="1:7" customFormat="1" x14ac:dyDescent="0.25">
      <c r="A539" s="51" t="s">
        <v>2533</v>
      </c>
      <c r="B539" s="68" t="s">
        <v>3127</v>
      </c>
      <c r="C539" s="132">
        <v>0</v>
      </c>
      <c r="D539" s="133">
        <v>0</v>
      </c>
      <c r="E539" s="57"/>
      <c r="F539" s="139">
        <f t="shared" si="26"/>
        <v>0</v>
      </c>
      <c r="G539" s="139">
        <f t="shared" si="27"/>
        <v>0</v>
      </c>
    </row>
    <row r="540" spans="1:7" customFormat="1" x14ac:dyDescent="0.25">
      <c r="A540" s="51" t="s">
        <v>2534</v>
      </c>
      <c r="B540" s="68"/>
      <c r="C540" s="132"/>
      <c r="D540" s="133"/>
      <c r="E540" s="57"/>
      <c r="F540" s="139" t="str">
        <f t="shared" si="26"/>
        <v/>
      </c>
      <c r="G540" s="139" t="str">
        <f t="shared" si="27"/>
        <v/>
      </c>
    </row>
    <row r="541" spans="1:7" customFormat="1" x14ac:dyDescent="0.25">
      <c r="A541" s="51" t="s">
        <v>2535</v>
      </c>
      <c r="B541" s="68"/>
      <c r="C541" s="132"/>
      <c r="D541" s="133"/>
      <c r="E541" s="57"/>
      <c r="F541" s="139" t="str">
        <f t="shared" si="26"/>
        <v/>
      </c>
      <c r="G541" s="139" t="str">
        <f t="shared" si="27"/>
        <v/>
      </c>
    </row>
    <row r="542" spans="1:7" customFormat="1" x14ac:dyDescent="0.25">
      <c r="A542" s="51" t="s">
        <v>2536</v>
      </c>
      <c r="B542" s="68"/>
      <c r="C542" s="132"/>
      <c r="D542" s="133"/>
      <c r="E542" s="57"/>
      <c r="F542" s="139" t="str">
        <f t="shared" si="26"/>
        <v/>
      </c>
      <c r="G542" s="139" t="str">
        <f t="shared" si="27"/>
        <v/>
      </c>
    </row>
    <row r="543" spans="1:7" customFormat="1" x14ac:dyDescent="0.25">
      <c r="A543" s="51" t="s">
        <v>2537</v>
      </c>
      <c r="B543" s="68" t="s">
        <v>2004</v>
      </c>
      <c r="C543" s="132">
        <v>44.976283780000003</v>
      </c>
      <c r="D543" s="133">
        <v>18</v>
      </c>
      <c r="E543" s="57"/>
      <c r="F543" s="139">
        <f t="shared" si="26"/>
        <v>3.0604898138475608E-2</v>
      </c>
      <c r="G543" s="139">
        <f t="shared" si="27"/>
        <v>7.6923076923076927E-2</v>
      </c>
    </row>
    <row r="544" spans="1:7" customFormat="1" x14ac:dyDescent="0.25">
      <c r="A544" s="51" t="s">
        <v>2538</v>
      </c>
      <c r="B544" s="68" t="s">
        <v>138</v>
      </c>
      <c r="C544" s="132">
        <f>SUM(C526:C543)</f>
        <v>1469.5779602499999</v>
      </c>
      <c r="D544" s="133">
        <f>SUM(D526:D543)</f>
        <v>234</v>
      </c>
      <c r="E544" s="57"/>
      <c r="F544" s="127">
        <f>SUM(F526:F543)</f>
        <v>0.99999999999999989</v>
      </c>
      <c r="G544" s="127">
        <f>SUM(G526:G543)</f>
        <v>1</v>
      </c>
    </row>
    <row r="545" spans="1:7" customFormat="1" x14ac:dyDescent="0.25">
      <c r="A545" s="51" t="s">
        <v>2539</v>
      </c>
      <c r="B545" s="68"/>
      <c r="C545" s="51"/>
      <c r="D545" s="51"/>
      <c r="E545" s="57"/>
      <c r="F545" s="57"/>
      <c r="G545" s="57"/>
    </row>
    <row r="546" spans="1:7" customFormat="1" x14ac:dyDescent="0.25">
      <c r="A546" s="51" t="s">
        <v>2540</v>
      </c>
      <c r="B546" s="68"/>
      <c r="C546" s="51"/>
      <c r="D546" s="51"/>
      <c r="E546" s="57"/>
      <c r="F546" s="57"/>
      <c r="G546" s="57"/>
    </row>
    <row r="547" spans="1:7" customFormat="1" x14ac:dyDescent="0.25">
      <c r="A547" s="51" t="s">
        <v>2541</v>
      </c>
      <c r="B547" s="68"/>
      <c r="C547" s="51"/>
      <c r="D547" s="51"/>
      <c r="E547" s="57"/>
      <c r="F547" s="57"/>
      <c r="G547" s="57"/>
    </row>
    <row r="548" spans="1:7" customFormat="1" x14ac:dyDescent="0.25">
      <c r="A548" s="137"/>
      <c r="B548" s="137" t="s">
        <v>2455</v>
      </c>
      <c r="C548" s="70" t="s">
        <v>107</v>
      </c>
      <c r="D548" s="70" t="s">
        <v>1613</v>
      </c>
      <c r="E548" s="70"/>
      <c r="F548" s="70" t="s">
        <v>480</v>
      </c>
      <c r="G548" s="70" t="s">
        <v>1921</v>
      </c>
    </row>
    <row r="549" spans="1:7" customFormat="1" x14ac:dyDescent="0.25">
      <c r="A549" s="51" t="s">
        <v>2542</v>
      </c>
      <c r="B549" s="68" t="s">
        <v>3128</v>
      </c>
      <c r="C549" s="132">
        <v>275.94362003999998</v>
      </c>
      <c r="D549" s="133">
        <v>10</v>
      </c>
      <c r="E549" s="57"/>
      <c r="F549" s="139">
        <f>IF($C$567=0,"",IF(C549="[for completion]","",IF(C549="","",C549/$C$567)))</f>
        <v>0.18777065763360887</v>
      </c>
      <c r="G549" s="139">
        <f>IF($D$567=0,"",IF(D549="[for completion]","",IF(D549="","",D549/$D$567)))</f>
        <v>4.2735042735042736E-2</v>
      </c>
    </row>
    <row r="550" spans="1:7" customFormat="1" x14ac:dyDescent="0.25">
      <c r="A550" s="51" t="s">
        <v>2543</v>
      </c>
      <c r="B550" s="68" t="s">
        <v>3129</v>
      </c>
      <c r="C550" s="132">
        <v>25.201958619999999</v>
      </c>
      <c r="D550" s="133">
        <v>2</v>
      </c>
      <c r="E550" s="57"/>
      <c r="F550" s="139">
        <f t="shared" ref="F550:F566" si="28">IF($C$567=0,"",IF(C550="[for completion]","",IF(C550="","",C550/$C$567)))</f>
        <v>1.7149113079861868E-2</v>
      </c>
      <c r="G550" s="139">
        <f t="shared" ref="G550:G566" si="29">IF($D$567=0,"",IF(D550="[for completion]","",IF(D550="","",D550/$D$567)))</f>
        <v>8.5470085470085479E-3</v>
      </c>
    </row>
    <row r="551" spans="1:7" customFormat="1" x14ac:dyDescent="0.25">
      <c r="A551" s="51" t="s">
        <v>2544</v>
      </c>
      <c r="B551" s="68" t="s">
        <v>3130</v>
      </c>
      <c r="C551" s="132">
        <v>120.88569337000001</v>
      </c>
      <c r="D551" s="133">
        <v>23</v>
      </c>
      <c r="E551" s="57"/>
      <c r="F551" s="139">
        <f t="shared" si="28"/>
        <v>8.2258782208080555E-2</v>
      </c>
      <c r="G551" s="139">
        <f t="shared" si="29"/>
        <v>9.8290598290598288E-2</v>
      </c>
    </row>
    <row r="552" spans="1:7" customFormat="1" x14ac:dyDescent="0.25">
      <c r="A552" s="51" t="s">
        <v>2545</v>
      </c>
      <c r="B552" s="68" t="s">
        <v>3131</v>
      </c>
      <c r="C552" s="132">
        <v>68.520812099999986</v>
      </c>
      <c r="D552" s="133">
        <v>8</v>
      </c>
      <c r="E552" s="57"/>
      <c r="F552" s="139">
        <f t="shared" si="28"/>
        <v>4.6626183811536916E-2</v>
      </c>
      <c r="G552" s="139">
        <f t="shared" si="29"/>
        <v>3.4188034188034191E-2</v>
      </c>
    </row>
    <row r="553" spans="1:7" customFormat="1" x14ac:dyDescent="0.25">
      <c r="A553" s="51" t="s">
        <v>2546</v>
      </c>
      <c r="B553" s="68" t="s">
        <v>3132</v>
      </c>
      <c r="C553" s="132">
        <v>60.657330510000001</v>
      </c>
      <c r="D553" s="133">
        <v>5</v>
      </c>
      <c r="E553" s="57"/>
      <c r="F553" s="139">
        <f t="shared" si="28"/>
        <v>4.1275340370293227E-2</v>
      </c>
      <c r="G553" s="139">
        <f t="shared" si="29"/>
        <v>2.1367521367521368E-2</v>
      </c>
    </row>
    <row r="554" spans="1:7" customFormat="1" x14ac:dyDescent="0.25">
      <c r="A554" s="51" t="s">
        <v>2547</v>
      </c>
      <c r="B554" s="68" t="s">
        <v>3133</v>
      </c>
      <c r="C554" s="132">
        <v>9.448489330000001</v>
      </c>
      <c r="D554" s="133">
        <v>4</v>
      </c>
      <c r="E554" s="57"/>
      <c r="F554" s="139">
        <f t="shared" si="28"/>
        <v>6.4293896517015362E-3</v>
      </c>
      <c r="G554" s="139">
        <f t="shared" si="29"/>
        <v>1.7094017094017096E-2</v>
      </c>
    </row>
    <row r="555" spans="1:7" customFormat="1" x14ac:dyDescent="0.25">
      <c r="A555" s="51" t="s">
        <v>2548</v>
      </c>
      <c r="B555" s="68" t="s">
        <v>3134</v>
      </c>
      <c r="C555" s="132">
        <v>3.1887437900000002</v>
      </c>
      <c r="D555" s="133">
        <v>1</v>
      </c>
      <c r="E555" s="57"/>
      <c r="F555" s="139">
        <f t="shared" si="28"/>
        <v>2.1698364266823527E-3</v>
      </c>
      <c r="G555" s="139">
        <f t="shared" si="29"/>
        <v>4.2735042735042739E-3</v>
      </c>
    </row>
    <row r="556" spans="1:7" customFormat="1" x14ac:dyDescent="0.25">
      <c r="A556" s="51" t="s">
        <v>2549</v>
      </c>
      <c r="B556" s="68" t="s">
        <v>3135</v>
      </c>
      <c r="C556" s="132">
        <v>316.14585052999996</v>
      </c>
      <c r="D556" s="133">
        <v>7</v>
      </c>
      <c r="E556" s="57"/>
      <c r="F556" s="139">
        <f t="shared" si="28"/>
        <v>0.21512696779707979</v>
      </c>
      <c r="G556" s="139">
        <f t="shared" si="29"/>
        <v>2.9914529914529916E-2</v>
      </c>
    </row>
    <row r="557" spans="1:7" customFormat="1" x14ac:dyDescent="0.25">
      <c r="A557" s="51" t="s">
        <v>2550</v>
      </c>
      <c r="B557" s="68" t="s">
        <v>3136</v>
      </c>
      <c r="C557" s="132">
        <v>14.88012706</v>
      </c>
      <c r="D557" s="133">
        <v>8</v>
      </c>
      <c r="E557" s="57"/>
      <c r="F557" s="139">
        <f t="shared" si="28"/>
        <v>1.0125442448435086E-2</v>
      </c>
      <c r="G557" s="139">
        <f t="shared" si="29"/>
        <v>3.4188034188034191E-2</v>
      </c>
    </row>
    <row r="558" spans="1:7" customFormat="1" x14ac:dyDescent="0.25">
      <c r="A558" s="51" t="s">
        <v>2551</v>
      </c>
      <c r="B558" s="68" t="s">
        <v>3137</v>
      </c>
      <c r="C558" s="132">
        <v>215.75686736999998</v>
      </c>
      <c r="D558" s="133">
        <v>34</v>
      </c>
      <c r="E558" s="57"/>
      <c r="F558" s="139">
        <f t="shared" si="28"/>
        <v>0.1468155301766339</v>
      </c>
      <c r="G558" s="139">
        <f t="shared" si="29"/>
        <v>0.14529914529914531</v>
      </c>
    </row>
    <row r="559" spans="1:7" customFormat="1" x14ac:dyDescent="0.25">
      <c r="A559" s="51" t="s">
        <v>2552</v>
      </c>
      <c r="B559" s="68" t="s">
        <v>3138</v>
      </c>
      <c r="C559" s="132">
        <v>182.10663071000005</v>
      </c>
      <c r="D559" s="133">
        <v>60</v>
      </c>
      <c r="E559" s="57"/>
      <c r="F559" s="139">
        <f t="shared" si="28"/>
        <v>0.12391763869337061</v>
      </c>
      <c r="G559" s="139">
        <f t="shared" si="29"/>
        <v>0.25641025641025639</v>
      </c>
    </row>
    <row r="560" spans="1:7" customFormat="1" x14ac:dyDescent="0.25">
      <c r="A560" s="51" t="s">
        <v>2553</v>
      </c>
      <c r="B560" s="68" t="s">
        <v>3139</v>
      </c>
      <c r="C560" s="132">
        <v>122.47727301</v>
      </c>
      <c r="D560" s="133">
        <v>49</v>
      </c>
      <c r="E560" s="57"/>
      <c r="F560" s="139">
        <f t="shared" si="28"/>
        <v>8.334180038271978E-2</v>
      </c>
      <c r="G560" s="139">
        <f t="shared" si="29"/>
        <v>0.20940170940170941</v>
      </c>
    </row>
    <row r="561" spans="1:7" customFormat="1" x14ac:dyDescent="0.25">
      <c r="A561" s="51" t="s">
        <v>2554</v>
      </c>
      <c r="B561" s="68" t="s">
        <v>3140</v>
      </c>
      <c r="C561" s="132">
        <v>9.3882800300000007</v>
      </c>
      <c r="D561" s="133">
        <v>5</v>
      </c>
      <c r="E561" s="57"/>
      <c r="F561" s="139">
        <f t="shared" si="28"/>
        <v>6.3884191815199078E-3</v>
      </c>
      <c r="G561" s="139">
        <f t="shared" si="29"/>
        <v>2.1367521367521368E-2</v>
      </c>
    </row>
    <row r="562" spans="1:7" customFormat="1" x14ac:dyDescent="0.25">
      <c r="A562" s="51" t="s">
        <v>2555</v>
      </c>
      <c r="B562" s="68" t="s">
        <v>3141</v>
      </c>
      <c r="C562" s="132">
        <v>0</v>
      </c>
      <c r="D562" s="133">
        <v>0</v>
      </c>
      <c r="E562" s="57"/>
      <c r="F562" s="139">
        <f t="shared" si="28"/>
        <v>0</v>
      </c>
      <c r="G562" s="139">
        <f t="shared" si="29"/>
        <v>0</v>
      </c>
    </row>
    <row r="563" spans="1:7" customFormat="1" x14ac:dyDescent="0.25">
      <c r="A563" s="51" t="s">
        <v>2556</v>
      </c>
      <c r="B563" s="68"/>
      <c r="C563" s="132"/>
      <c r="D563" s="133"/>
      <c r="E563" s="57"/>
      <c r="F563" s="139" t="str">
        <f t="shared" si="28"/>
        <v/>
      </c>
      <c r="G563" s="139" t="str">
        <f t="shared" si="29"/>
        <v/>
      </c>
    </row>
    <row r="564" spans="1:7" customFormat="1" x14ac:dyDescent="0.25">
      <c r="A564" s="51" t="s">
        <v>2557</v>
      </c>
      <c r="B564" s="68"/>
      <c r="C564" s="132"/>
      <c r="D564" s="133"/>
      <c r="E564" s="57"/>
      <c r="F564" s="139" t="str">
        <f t="shared" si="28"/>
        <v/>
      </c>
      <c r="G564" s="139" t="str">
        <f t="shared" si="29"/>
        <v/>
      </c>
    </row>
    <row r="565" spans="1:7" customFormat="1" x14ac:dyDescent="0.25">
      <c r="A565" s="51" t="s">
        <v>2558</v>
      </c>
      <c r="B565" s="68"/>
      <c r="C565" s="132"/>
      <c r="D565" s="133"/>
      <c r="E565" s="57"/>
      <c r="F565" s="139" t="str">
        <f t="shared" si="28"/>
        <v/>
      </c>
      <c r="G565" s="139" t="str">
        <f t="shared" si="29"/>
        <v/>
      </c>
    </row>
    <row r="566" spans="1:7" customFormat="1" x14ac:dyDescent="0.25">
      <c r="A566" s="51" t="s">
        <v>2559</v>
      </c>
      <c r="B566" s="68" t="s">
        <v>2004</v>
      </c>
      <c r="C566" s="132">
        <v>44.976283780000003</v>
      </c>
      <c r="D566" s="133">
        <v>18</v>
      </c>
      <c r="E566" s="57"/>
      <c r="F566" s="139">
        <f t="shared" si="28"/>
        <v>3.0604898138475608E-2</v>
      </c>
      <c r="G566" s="139">
        <f t="shared" si="29"/>
        <v>7.6923076923076927E-2</v>
      </c>
    </row>
    <row r="567" spans="1:7" customFormat="1" x14ac:dyDescent="0.25">
      <c r="A567" s="51" t="s">
        <v>2560</v>
      </c>
      <c r="B567" s="68" t="s">
        <v>138</v>
      </c>
      <c r="C567" s="132">
        <f>SUM(C549:C566)</f>
        <v>1469.5779602499999</v>
      </c>
      <c r="D567" s="133">
        <f>SUM(D549:D566)</f>
        <v>234</v>
      </c>
      <c r="E567" s="57"/>
      <c r="F567" s="127">
        <f>SUM(F549:F566)</f>
        <v>0.99999999999999989</v>
      </c>
      <c r="G567" s="127">
        <f>SUM(G549:G566)</f>
        <v>1</v>
      </c>
    </row>
    <row r="568" spans="1:7" customFormat="1" x14ac:dyDescent="0.25">
      <c r="A568" s="51" t="s">
        <v>2561</v>
      </c>
      <c r="B568" s="68"/>
      <c r="C568" s="51"/>
      <c r="D568" s="51"/>
      <c r="E568" s="57"/>
      <c r="F568" s="57"/>
      <c r="G568" s="57"/>
    </row>
    <row r="569" spans="1:7" customFormat="1" x14ac:dyDescent="0.25">
      <c r="A569" s="51" t="s">
        <v>2562</v>
      </c>
      <c r="B569" s="68"/>
      <c r="C569" s="51"/>
      <c r="D569" s="51"/>
      <c r="E569" s="57"/>
      <c r="F569" s="57"/>
      <c r="G569" s="57"/>
    </row>
    <row r="570" spans="1:7" customFormat="1" x14ac:dyDescent="0.25">
      <c r="A570" s="51" t="s">
        <v>2563</v>
      </c>
      <c r="B570" s="68"/>
      <c r="C570" s="51"/>
      <c r="D570" s="51"/>
      <c r="E570" s="57"/>
      <c r="F570" s="57"/>
      <c r="G570" s="57"/>
    </row>
    <row r="571" spans="1:7" customFormat="1" x14ac:dyDescent="0.25">
      <c r="A571" s="137"/>
      <c r="B571" s="137" t="s">
        <v>2456</v>
      </c>
      <c r="C571" s="70" t="s">
        <v>107</v>
      </c>
      <c r="D571" s="70" t="s">
        <v>1613</v>
      </c>
      <c r="E571" s="70"/>
      <c r="F571" s="70" t="s">
        <v>480</v>
      </c>
      <c r="G571" s="70" t="s">
        <v>1921</v>
      </c>
    </row>
    <row r="572" spans="1:7" customFormat="1" x14ac:dyDescent="0.25">
      <c r="A572" s="51" t="s">
        <v>2564</v>
      </c>
      <c r="B572" s="68" t="s">
        <v>1604</v>
      </c>
      <c r="C572" s="132">
        <v>290.24595805000007</v>
      </c>
      <c r="D572" s="133">
        <v>85</v>
      </c>
      <c r="E572" s="57"/>
      <c r="F572" s="139">
        <f>IF($C$585=0,"",IF(C572="[for completion]","",IF(C572="","",C572/$C$585)))</f>
        <v>0.19750293342765177</v>
      </c>
      <c r="G572" s="139">
        <f>IF($D$585=0,"",IF(D572="[for completion]","",IF(D572="","",D572/$D$585)))</f>
        <v>0.36956521739130432</v>
      </c>
    </row>
    <row r="573" spans="1:7" customFormat="1" x14ac:dyDescent="0.25">
      <c r="A573" s="51" t="s">
        <v>2565</v>
      </c>
      <c r="B573" s="68" t="s">
        <v>1605</v>
      </c>
      <c r="C573" s="132">
        <v>108.16137863000003</v>
      </c>
      <c r="D573" s="133">
        <v>32</v>
      </c>
      <c r="E573" s="57"/>
      <c r="F573" s="139">
        <f>IF($C$585=0,"",IF(C573="[for completion]","",IF(C573="","",C573/$C$585)))</f>
        <v>7.3600299919849052E-2</v>
      </c>
      <c r="G573" s="139">
        <f>IF($D$585=0,"",IF(D573="[for completion]","",IF(D573="","",D573/$D$585)))</f>
        <v>0.1391304347826087</v>
      </c>
    </row>
    <row r="574" spans="1:7" customFormat="1" x14ac:dyDescent="0.25">
      <c r="A574" s="51" t="s">
        <v>2566</v>
      </c>
      <c r="B574" s="68" t="s">
        <v>2282</v>
      </c>
      <c r="C574" s="132">
        <v>13.85263539</v>
      </c>
      <c r="D574" s="133">
        <v>9</v>
      </c>
      <c r="E574" s="57"/>
      <c r="F574" s="139">
        <f>IF($C$585=0,"",IF(C574="[for completion]","",IF(C574="","",C574/$C$585)))</f>
        <v>9.4262677889122883E-3</v>
      </c>
      <c r="G574" s="139">
        <f>IF($D$585=0,"",IF(D574="[for completion]","",IF(D574="","",D574/$D$585)))</f>
        <v>3.9130434782608699E-2</v>
      </c>
    </row>
    <row r="575" spans="1:7" customFormat="1" x14ac:dyDescent="0.25">
      <c r="A575" s="51" t="s">
        <v>2567</v>
      </c>
      <c r="B575" s="68" t="s">
        <v>1606</v>
      </c>
      <c r="C575" s="132">
        <v>274.77182152</v>
      </c>
      <c r="D575" s="133">
        <v>21</v>
      </c>
      <c r="E575" s="57"/>
      <c r="F575" s="139">
        <f>IF($C$585=0,"",IF(C575="[for completion]","",IF(C575="","",C575/$C$585)))</f>
        <v>0.18697328685662695</v>
      </c>
      <c r="G575" s="139">
        <f>IF($D$585=0,"",IF(D575="[for completion]","",IF(D575="","",D575/$D$585)))</f>
        <v>9.1304347826086957E-2</v>
      </c>
    </row>
    <row r="576" spans="1:7" customFormat="1" x14ac:dyDescent="0.25">
      <c r="A576" s="51" t="s">
        <v>2568</v>
      </c>
      <c r="B576" s="68" t="s">
        <v>1607</v>
      </c>
      <c r="C576" s="132">
        <v>50.323281719999997</v>
      </c>
      <c r="D576" s="133">
        <v>21</v>
      </c>
      <c r="E576" s="57"/>
      <c r="F576" s="139">
        <f>IF($C$585=0,"",IF(C576="[for completion]","",IF(C576="","",C576/$C$585)))</f>
        <v>3.4243356311249494E-2</v>
      </c>
      <c r="G576" s="139">
        <f>IF($D$585=0,"",IF(D576="[for completion]","",IF(D576="","",D576/$D$585)))</f>
        <v>9.1304347826086957E-2</v>
      </c>
    </row>
    <row r="577" spans="1:7" customFormat="1" x14ac:dyDescent="0.25">
      <c r="A577" s="51" t="s">
        <v>2569</v>
      </c>
      <c r="B577" s="68" t="s">
        <v>1608</v>
      </c>
      <c r="C577" s="132">
        <v>66.417020999999991</v>
      </c>
      <c r="D577" s="133">
        <v>17</v>
      </c>
      <c r="E577" s="57"/>
      <c r="F577" s="139">
        <f t="shared" ref="F577:F584" si="30">IF($C$585=0,"",IF(C577="[for completion]","",IF(C577="","",C577/$C$585)))</f>
        <v>4.5194622399414137E-2</v>
      </c>
      <c r="G577" s="139">
        <f t="shared" ref="G577:G584" si="31">IF($D$585=0,"",IF(D577="[for completion]","",IF(D577="","",D577/$D$585)))</f>
        <v>7.3913043478260873E-2</v>
      </c>
    </row>
    <row r="578" spans="1:7" customFormat="1" x14ac:dyDescent="0.25">
      <c r="A578" s="51" t="s">
        <v>2570</v>
      </c>
      <c r="B578" s="68" t="s">
        <v>1609</v>
      </c>
      <c r="C578" s="132">
        <v>56.855811010000004</v>
      </c>
      <c r="D578" s="133">
        <v>11</v>
      </c>
      <c r="E578" s="57"/>
      <c r="F578" s="139">
        <f t="shared" si="30"/>
        <v>3.8688530005123282E-2</v>
      </c>
      <c r="G578" s="139">
        <f t="shared" si="31"/>
        <v>4.7826086956521741E-2</v>
      </c>
    </row>
    <row r="579" spans="1:7" customFormat="1" x14ac:dyDescent="0.25">
      <c r="A579" s="51" t="s">
        <v>2571</v>
      </c>
      <c r="B579" s="68" t="s">
        <v>1610</v>
      </c>
      <c r="C579" s="132">
        <v>53.832735339999999</v>
      </c>
      <c r="D579" s="133">
        <v>8</v>
      </c>
      <c r="E579" s="57"/>
      <c r="F579" s="139">
        <f t="shared" si="30"/>
        <v>3.6631425345302629E-2</v>
      </c>
      <c r="G579" s="139">
        <f t="shared" si="31"/>
        <v>3.4782608695652174E-2</v>
      </c>
    </row>
    <row r="580" spans="1:7" customFormat="1" x14ac:dyDescent="0.25">
      <c r="A580" s="51" t="s">
        <v>2572</v>
      </c>
      <c r="B580" s="68" t="s">
        <v>2654</v>
      </c>
      <c r="C580" s="132">
        <v>173.06798015999999</v>
      </c>
      <c r="D580" s="51">
        <v>12</v>
      </c>
      <c r="E580" s="57"/>
      <c r="F580" s="139">
        <f t="shared" si="30"/>
        <v>0.11776713100035753</v>
      </c>
      <c r="G580" s="139">
        <f t="shared" si="31"/>
        <v>5.2173913043478258E-2</v>
      </c>
    </row>
    <row r="581" spans="1:7" customFormat="1" x14ac:dyDescent="0.25">
      <c r="A581" s="51" t="s">
        <v>2573</v>
      </c>
      <c r="B581" s="51" t="s">
        <v>2657</v>
      </c>
      <c r="C581" s="132">
        <v>247.99823462000001</v>
      </c>
      <c r="D581" s="51">
        <v>5</v>
      </c>
      <c r="F581" s="139">
        <f t="shared" si="30"/>
        <v>0.16875473185363457</v>
      </c>
      <c r="G581" s="139">
        <f t="shared" si="31"/>
        <v>2.1739130434782608E-2</v>
      </c>
    </row>
    <row r="582" spans="1:7" customFormat="1" x14ac:dyDescent="0.25">
      <c r="A582" s="51" t="s">
        <v>2574</v>
      </c>
      <c r="B582" s="51" t="s">
        <v>2655</v>
      </c>
      <c r="C582" s="132">
        <v>127.81094604</v>
      </c>
      <c r="D582" s="51">
        <v>4</v>
      </c>
      <c r="F582" s="139">
        <f t="shared" si="30"/>
        <v>8.6971191387666971E-2</v>
      </c>
      <c r="G582" s="139">
        <f t="shared" si="31"/>
        <v>1.7391304347826087E-2</v>
      </c>
    </row>
    <row r="583" spans="1:7" customFormat="1" x14ac:dyDescent="0.25">
      <c r="A583" s="51" t="s">
        <v>2666</v>
      </c>
      <c r="B583" s="68" t="s">
        <v>2656</v>
      </c>
      <c r="C583" s="132">
        <v>2.0608931299999997</v>
      </c>
      <c r="D583" s="51">
        <v>2</v>
      </c>
      <c r="E583" s="57"/>
      <c r="F583" s="139">
        <f t="shared" si="30"/>
        <v>1.4023707389088816E-3</v>
      </c>
      <c r="G583" s="139">
        <f t="shared" si="31"/>
        <v>8.6956521739130436E-3</v>
      </c>
    </row>
    <row r="584" spans="1:7" customFormat="1" x14ac:dyDescent="0.25">
      <c r="A584" s="51" t="s">
        <v>2667</v>
      </c>
      <c r="B584" s="51" t="s">
        <v>2004</v>
      </c>
      <c r="C584" s="132">
        <v>4.1792636400000003</v>
      </c>
      <c r="D584" s="133">
        <v>3</v>
      </c>
      <c r="E584" s="57"/>
      <c r="F584" s="139">
        <f t="shared" si="30"/>
        <v>2.8438529653023897E-3</v>
      </c>
      <c r="G584" s="139">
        <f t="shared" si="31"/>
        <v>1.3043478260869565E-2</v>
      </c>
    </row>
    <row r="585" spans="1:7" customFormat="1" x14ac:dyDescent="0.25">
      <c r="A585" s="51" t="s">
        <v>2668</v>
      </c>
      <c r="B585" s="68" t="s">
        <v>138</v>
      </c>
      <c r="C585" s="132">
        <f>SUM(C572:C584)</f>
        <v>1469.5779602500002</v>
      </c>
      <c r="D585" s="133">
        <f>SUM(D572:D584)</f>
        <v>230</v>
      </c>
      <c r="E585" s="57"/>
      <c r="F585" s="127">
        <f>SUM(F572:F584)</f>
        <v>1</v>
      </c>
      <c r="G585" s="127">
        <f>SUM(G572:G584)</f>
        <v>1</v>
      </c>
    </row>
    <row r="586" spans="1:7" customFormat="1" x14ac:dyDescent="0.25">
      <c r="A586" s="51" t="s">
        <v>2575</v>
      </c>
      <c r="B586" s="68"/>
      <c r="C586" s="132"/>
      <c r="D586" s="133"/>
      <c r="E586" s="57"/>
      <c r="F586" s="139"/>
      <c r="G586" s="139"/>
    </row>
    <row r="587" spans="1:7" customFormat="1" x14ac:dyDescent="0.25">
      <c r="A587" s="51" t="s">
        <v>2669</v>
      </c>
      <c r="B587" s="68"/>
      <c r="C587" s="132"/>
      <c r="D587" s="133"/>
      <c r="E587" s="57"/>
      <c r="F587" s="139"/>
      <c r="G587" s="139"/>
    </row>
    <row r="588" spans="1:7" customFormat="1" x14ac:dyDescent="0.25">
      <c r="A588" s="51" t="s">
        <v>2670</v>
      </c>
      <c r="B588" s="68"/>
      <c r="C588" s="132"/>
      <c r="D588" s="133"/>
      <c r="E588" s="57"/>
      <c r="F588" s="139"/>
      <c r="G588" s="139"/>
    </row>
    <row r="589" spans="1:7" customFormat="1" x14ac:dyDescent="0.25">
      <c r="A589" s="51" t="s">
        <v>2671</v>
      </c>
      <c r="B589" s="68"/>
      <c r="C589" s="132"/>
      <c r="D589" s="133"/>
      <c r="E589" s="57"/>
      <c r="F589" s="139"/>
      <c r="G589" s="139"/>
    </row>
    <row r="590" spans="1:7" customFormat="1" x14ac:dyDescent="0.25">
      <c r="A590" s="51" t="s">
        <v>2672</v>
      </c>
      <c r="B590" s="68"/>
      <c r="C590" s="132"/>
      <c r="D590" s="133"/>
      <c r="E590" s="57"/>
      <c r="F590" s="139"/>
      <c r="G590" s="139"/>
    </row>
    <row r="591" spans="1:7" customFormat="1" x14ac:dyDescent="0.25">
      <c r="A591" s="51" t="s">
        <v>2673</v>
      </c>
      <c r="B591" s="68"/>
      <c r="C591" s="132"/>
      <c r="D591" s="133"/>
      <c r="E591" s="57"/>
      <c r="F591" s="139" t="str">
        <f>IF($C$585=0,"",IF(C591="[for completion]","",IF(C591="","",C591/$C$585)))</f>
        <v/>
      </c>
      <c r="G591" s="139" t="str">
        <f>IF($D$585=0,"",IF(D591="[for completion]","",IF(D591="","",D591/$D$585)))</f>
        <v/>
      </c>
    </row>
    <row r="592" spans="1:7" customFormat="1" x14ac:dyDescent="0.25">
      <c r="A592" s="51" t="s">
        <v>2674</v>
      </c>
    </row>
    <row r="593" spans="1:7" customFormat="1" x14ac:dyDescent="0.25">
      <c r="A593" s="51" t="s">
        <v>2675</v>
      </c>
    </row>
    <row r="594" spans="1:7" x14ac:dyDescent="0.25">
      <c r="A594" s="51" t="s">
        <v>2676</v>
      </c>
    </row>
    <row r="595" spans="1:7" x14ac:dyDescent="0.25">
      <c r="A595" s="51" t="s">
        <v>2682</v>
      </c>
    </row>
    <row r="596" spans="1:7" x14ac:dyDescent="0.25">
      <c r="A596" s="137"/>
      <c r="B596" s="137" t="s">
        <v>2457</v>
      </c>
      <c r="C596" s="70" t="s">
        <v>107</v>
      </c>
      <c r="D596" s="70" t="s">
        <v>1613</v>
      </c>
      <c r="E596" s="70"/>
      <c r="F596" s="70" t="s">
        <v>479</v>
      </c>
      <c r="G596" s="70" t="s">
        <v>1921</v>
      </c>
    </row>
    <row r="597" spans="1:7" x14ac:dyDescent="0.25">
      <c r="A597" s="51" t="s">
        <v>2576</v>
      </c>
      <c r="B597" s="68" t="s">
        <v>2186</v>
      </c>
      <c r="C597" s="132">
        <v>2.0608931299999997</v>
      </c>
      <c r="D597" s="133">
        <v>2</v>
      </c>
      <c r="E597" s="57"/>
      <c r="F597" s="139">
        <f>IF($C$601=0,"",IF(C597="[for completion]","",IF(C597="","",C597/$C$601)))</f>
        <v>1.4023707389088818E-3</v>
      </c>
      <c r="G597" s="139">
        <f>IF($D$601=0,"",IF(D597="[for completion]","",IF(D597="","",D597/$D$601)))</f>
        <v>8.6956521739130436E-3</v>
      </c>
    </row>
    <row r="598" spans="1:7" x14ac:dyDescent="0.25">
      <c r="A598" s="51" t="s">
        <v>2577</v>
      </c>
      <c r="B598" s="153" t="s">
        <v>2187</v>
      </c>
      <c r="C598" s="132">
        <v>1467.5170671199999</v>
      </c>
      <c r="D598" s="133">
        <v>228</v>
      </c>
      <c r="E598" s="57"/>
      <c r="F598" s="139">
        <f>IF($C$601=0,"",IF(C598="[for completion]","",IF(C598="","",C598/$C$601)))</f>
        <v>0.99859762926109108</v>
      </c>
      <c r="G598" s="139">
        <f>IF($D$601=0,"",IF(D598="[for completion]","",IF(D598="","",D598/$D$601)))</f>
        <v>0.99130434782608701</v>
      </c>
    </row>
    <row r="599" spans="1:7" x14ac:dyDescent="0.25">
      <c r="A599" s="51" t="s">
        <v>2578</v>
      </c>
      <c r="B599" s="68" t="s">
        <v>1612</v>
      </c>
      <c r="C599" s="132">
        <v>0</v>
      </c>
      <c r="D599" s="133">
        <v>0</v>
      </c>
      <c r="E599" s="57"/>
      <c r="F599" s="139">
        <f>IF($C$601=0,"",IF(C599="[for completion]","",IF(C599="","",C599/$C$601)))</f>
        <v>0</v>
      </c>
      <c r="G599" s="139">
        <f>IF($D$601=0,"",IF(D599="[for completion]","",IF(D599="","",D599/$D$601)))</f>
        <v>0</v>
      </c>
    </row>
    <row r="600" spans="1:7" x14ac:dyDescent="0.25">
      <c r="A600" s="51" t="s">
        <v>2579</v>
      </c>
      <c r="B600" s="51" t="s">
        <v>2004</v>
      </c>
      <c r="C600" s="132">
        <v>0</v>
      </c>
      <c r="D600" s="133">
        <v>0</v>
      </c>
      <c r="E600" s="57"/>
      <c r="F600" s="139">
        <f>IF($C$601=0,"",IF(C600="[for completion]","",IF(C600="","",C600/$C$601)))</f>
        <v>0</v>
      </c>
      <c r="G600" s="139">
        <f>IF($D$601=0,"",IF(D600="[for completion]","",IF(D600="","",D600/$D$601)))</f>
        <v>0</v>
      </c>
    </row>
    <row r="601" spans="1:7" x14ac:dyDescent="0.25">
      <c r="A601" s="51" t="s">
        <v>2580</v>
      </c>
      <c r="B601" s="68" t="s">
        <v>138</v>
      </c>
      <c r="C601" s="132">
        <f>SUM(C597:C600)</f>
        <v>1469.5779602499999</v>
      </c>
      <c r="D601" s="133">
        <f>SUM(D597:D600)</f>
        <v>230</v>
      </c>
      <c r="E601" s="57"/>
      <c r="F601" s="127">
        <f>SUM(F597:F600)</f>
        <v>1</v>
      </c>
      <c r="G601" s="127">
        <f>SUM(G597:G600)</f>
        <v>1</v>
      </c>
    </row>
    <row r="603" spans="1:7" x14ac:dyDescent="0.25">
      <c r="A603" s="137"/>
      <c r="B603" s="137" t="s">
        <v>3010</v>
      </c>
      <c r="C603" s="137" t="s">
        <v>2644</v>
      </c>
      <c r="D603" s="137" t="s">
        <v>2647</v>
      </c>
      <c r="E603" s="137"/>
      <c r="F603" s="137" t="s">
        <v>2646</v>
      </c>
      <c r="G603" s="71" t="s">
        <v>3034</v>
      </c>
    </row>
    <row r="604" spans="1:7" x14ac:dyDescent="0.25">
      <c r="A604" s="51" t="s">
        <v>2583</v>
      </c>
      <c r="B604" s="68" t="s">
        <v>765</v>
      </c>
      <c r="C604" s="167" t="s">
        <v>1196</v>
      </c>
      <c r="D604" s="167">
        <v>27.147306360874587</v>
      </c>
      <c r="E604" s="204"/>
      <c r="F604" s="167" t="s">
        <v>1196</v>
      </c>
      <c r="G604" s="167" t="s">
        <v>1196</v>
      </c>
    </row>
    <row r="605" spans="1:7" x14ac:dyDescent="0.25">
      <c r="A605" s="51" t="s">
        <v>2584</v>
      </c>
      <c r="B605" s="68" t="s">
        <v>766</v>
      </c>
      <c r="C605" s="167" t="s">
        <v>1196</v>
      </c>
      <c r="D605" s="167">
        <v>333.09187329804234</v>
      </c>
      <c r="E605" s="204"/>
      <c r="F605" s="167" t="s">
        <v>1196</v>
      </c>
      <c r="G605" s="167" t="s">
        <v>1196</v>
      </c>
    </row>
    <row r="606" spans="1:7" x14ac:dyDescent="0.25">
      <c r="A606" s="51" t="s">
        <v>2585</v>
      </c>
      <c r="B606" s="68" t="s">
        <v>767</v>
      </c>
      <c r="C606" s="167" t="s">
        <v>1196</v>
      </c>
      <c r="D606" s="167">
        <v>0.16286809099398791</v>
      </c>
      <c r="E606" s="204"/>
      <c r="F606" s="167" t="s">
        <v>1196</v>
      </c>
      <c r="G606" s="167" t="s">
        <v>1196</v>
      </c>
    </row>
    <row r="607" spans="1:7" x14ac:dyDescent="0.25">
      <c r="A607" s="51" t="s">
        <v>2586</v>
      </c>
      <c r="B607" s="68" t="s">
        <v>768</v>
      </c>
      <c r="C607" s="167" t="s">
        <v>1196</v>
      </c>
      <c r="D607" s="167">
        <v>0</v>
      </c>
      <c r="E607" s="204"/>
      <c r="F607" s="167" t="s">
        <v>1196</v>
      </c>
      <c r="G607" s="167" t="s">
        <v>1196</v>
      </c>
    </row>
    <row r="608" spans="1:7" x14ac:dyDescent="0.25">
      <c r="A608" s="51" t="s">
        <v>2587</v>
      </c>
      <c r="B608" s="68" t="s">
        <v>769</v>
      </c>
      <c r="C608" s="167" t="s">
        <v>1196</v>
      </c>
      <c r="D608" s="167">
        <v>306.44496739436352</v>
      </c>
      <c r="E608" s="204"/>
      <c r="F608" s="167" t="s">
        <v>1196</v>
      </c>
      <c r="G608" s="167" t="s">
        <v>1196</v>
      </c>
    </row>
    <row r="609" spans="1:7" x14ac:dyDescent="0.25">
      <c r="A609" s="51" t="s">
        <v>2588</v>
      </c>
      <c r="B609" s="68" t="s">
        <v>770</v>
      </c>
      <c r="C609" s="167" t="s">
        <v>1196</v>
      </c>
      <c r="D609" s="167">
        <v>2574.6955204333949</v>
      </c>
      <c r="E609" s="204"/>
      <c r="F609" s="167" t="s">
        <v>1196</v>
      </c>
      <c r="G609" s="167" t="s">
        <v>1196</v>
      </c>
    </row>
    <row r="610" spans="1:7" x14ac:dyDescent="0.25">
      <c r="A610" s="51" t="s">
        <v>2589</v>
      </c>
      <c r="B610" s="68" t="s">
        <v>771</v>
      </c>
      <c r="C610" s="167" t="s">
        <v>1196</v>
      </c>
      <c r="D610" s="167">
        <v>0</v>
      </c>
      <c r="E610" s="204"/>
      <c r="F610" s="167" t="s">
        <v>1196</v>
      </c>
      <c r="G610" s="167" t="s">
        <v>1196</v>
      </c>
    </row>
    <row r="611" spans="1:7" x14ac:dyDescent="0.25">
      <c r="A611" s="51" t="s">
        <v>2590</v>
      </c>
      <c r="B611" s="68" t="s">
        <v>2179</v>
      </c>
      <c r="C611" s="167" t="s">
        <v>1196</v>
      </c>
      <c r="D611" s="167">
        <v>0</v>
      </c>
      <c r="E611" s="204"/>
      <c r="F611" s="167" t="s">
        <v>1196</v>
      </c>
      <c r="G611" s="167" t="s">
        <v>1196</v>
      </c>
    </row>
    <row r="612" spans="1:7" x14ac:dyDescent="0.25">
      <c r="A612" s="51" t="s">
        <v>2591</v>
      </c>
      <c r="B612" s="68" t="s">
        <v>2180</v>
      </c>
      <c r="C612" s="167" t="s">
        <v>1196</v>
      </c>
      <c r="D612" s="167">
        <v>126.05585243474938</v>
      </c>
      <c r="E612" s="204"/>
      <c r="F612" s="167" t="s">
        <v>1196</v>
      </c>
      <c r="G612" s="167" t="s">
        <v>1196</v>
      </c>
    </row>
    <row r="613" spans="1:7" x14ac:dyDescent="0.25">
      <c r="A613" s="51" t="s">
        <v>2592</v>
      </c>
      <c r="B613" s="68" t="s">
        <v>2181</v>
      </c>
      <c r="C613" s="167" t="s">
        <v>1196</v>
      </c>
      <c r="D613" s="167">
        <v>0</v>
      </c>
      <c r="E613" s="204"/>
      <c r="F613" s="167" t="s">
        <v>1196</v>
      </c>
      <c r="G613" s="167" t="s">
        <v>1196</v>
      </c>
    </row>
    <row r="614" spans="1:7" x14ac:dyDescent="0.25">
      <c r="A614" s="51" t="s">
        <v>2593</v>
      </c>
      <c r="B614" s="68" t="s">
        <v>772</v>
      </c>
      <c r="C614" s="167" t="s">
        <v>1196</v>
      </c>
      <c r="D614" s="167">
        <v>0</v>
      </c>
      <c r="E614" s="204"/>
      <c r="F614" s="167" t="s">
        <v>1196</v>
      </c>
      <c r="G614" s="167" t="s">
        <v>1196</v>
      </c>
    </row>
    <row r="615" spans="1:7" x14ac:dyDescent="0.25">
      <c r="A615" s="51" t="s">
        <v>2594</v>
      </c>
      <c r="B615" s="68" t="s">
        <v>2965</v>
      </c>
      <c r="C615" s="167" t="s">
        <v>1196</v>
      </c>
      <c r="D615" s="167">
        <v>0</v>
      </c>
      <c r="E615" s="204"/>
      <c r="F615" s="167" t="s">
        <v>1196</v>
      </c>
      <c r="G615" s="167" t="s">
        <v>1196</v>
      </c>
    </row>
    <row r="616" spans="1:7" x14ac:dyDescent="0.25">
      <c r="A616" s="51" t="s">
        <v>2595</v>
      </c>
      <c r="B616" s="68" t="s">
        <v>136</v>
      </c>
      <c r="C616" s="167" t="s">
        <v>1196</v>
      </c>
      <c r="D616" s="167">
        <v>326.55910047810102</v>
      </c>
      <c r="E616" s="204"/>
      <c r="F616" s="167" t="s">
        <v>1196</v>
      </c>
      <c r="G616" s="167" t="s">
        <v>1196</v>
      </c>
    </row>
    <row r="617" spans="1:7" x14ac:dyDescent="0.25">
      <c r="A617" s="51" t="s">
        <v>2596</v>
      </c>
      <c r="B617" s="68" t="s">
        <v>138</v>
      </c>
      <c r="C617" s="132" t="s">
        <v>1196</v>
      </c>
      <c r="D617" s="132">
        <f>SUM(D603:D616)</f>
        <v>3694.1574884905194</v>
      </c>
      <c r="E617" s="49"/>
      <c r="F617" s="132"/>
      <c r="G617" s="139" t="str">
        <f>IF($D$393=0,"",IF(#REF!="[For completion]","",#REF!/$D$393))</f>
        <v/>
      </c>
    </row>
    <row r="618" spans="1:7" x14ac:dyDescent="0.25">
      <c r="A618" s="51" t="s">
        <v>2597</v>
      </c>
      <c r="B618" s="51" t="s">
        <v>2643</v>
      </c>
      <c r="C618"/>
      <c r="D618"/>
      <c r="E618"/>
      <c r="F618" s="167" t="s">
        <v>1196</v>
      </c>
      <c r="G618" s="139" t="str">
        <f>IF($D$622=0,"",IF(D617="[for completion]","",IF(D617="","",D617/$D$622)))</f>
        <v/>
      </c>
    </row>
    <row r="619" spans="1:7" x14ac:dyDescent="0.25">
      <c r="A619" s="51" t="s">
        <v>2598</v>
      </c>
      <c r="G619" s="139" t="str">
        <f>IF($D$622=0,"",IF(D618="[for completion]","",IF(D618="","",D618/$D$622)))</f>
        <v/>
      </c>
    </row>
    <row r="620" spans="1:7" x14ac:dyDescent="0.25">
      <c r="A620" s="51" t="s">
        <v>2599</v>
      </c>
      <c r="B620" s="68"/>
      <c r="C620" s="132"/>
      <c r="D620" s="133"/>
      <c r="E620" s="49"/>
      <c r="F620" s="139"/>
      <c r="G620" s="139" t="str">
        <f t="shared" ref="G620:G622" si="32">IF($D$622=0,"",IF(D620="[for completion]","",IF(D620="","",D620/$D$622)))</f>
        <v/>
      </c>
    </row>
    <row r="621" spans="1:7" x14ac:dyDescent="0.25">
      <c r="A621" s="51" t="s">
        <v>2600</v>
      </c>
      <c r="B621" s="68"/>
      <c r="C621" s="132"/>
      <c r="D621" s="133"/>
      <c r="E621" s="49"/>
      <c r="F621" s="139"/>
      <c r="G621" s="139" t="str">
        <f t="shared" si="32"/>
        <v/>
      </c>
    </row>
    <row r="622" spans="1:7" x14ac:dyDescent="0.25">
      <c r="A622" s="51" t="s">
        <v>2601</v>
      </c>
      <c r="B622" s="68"/>
      <c r="C622" s="132"/>
      <c r="D622" s="133"/>
      <c r="E622" s="49"/>
      <c r="F622" s="139"/>
      <c r="G622" s="139" t="str">
        <f t="shared" si="32"/>
        <v/>
      </c>
    </row>
  </sheetData>
  <sheetProtection algorithmName="SHA-512" hashValue="DRbFaOF90IsScORQsNNn5+KkM/KdSo47lvVFKKOan+AuID3Tl15THc7p6+u9rD3cUvFrZVCaax2gbv7Go07fdQ==" saltValue="onEs8YnRJw9QLej94oUZH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375:D383 C385:D393 C604:D618 C620:D622" name="Optional ECBECAIs_2"/>
    <protectedRange sqref="B287:B304 B310:B327 B375:B383 B385:B392 B604:B618 B620: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7C18-9D2D-4498-B16A-2BBE2612AF4D}">
  <sheetPr codeName="Sheet9">
    <tabColor rgb="FFE36E00"/>
  </sheetPr>
  <dimension ref="A1:E1056"/>
  <sheetViews>
    <sheetView topLeftCell="A1045"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448</v>
      </c>
      <c r="C2">
        <v>4962.679678739999</v>
      </c>
    </row>
    <row r="3" spans="1:5" x14ac:dyDescent="0.25">
      <c r="A3" t="s">
        <v>3065</v>
      </c>
      <c r="B3" t="s">
        <v>450</v>
      </c>
      <c r="C3">
        <v>3479.2462648499927</v>
      </c>
    </row>
    <row r="4" spans="1:5" x14ac:dyDescent="0.25">
      <c r="A4" t="s">
        <v>3065</v>
      </c>
      <c r="B4" t="s">
        <v>470</v>
      </c>
      <c r="C4">
        <v>11923</v>
      </c>
      <c r="D4">
        <v>614</v>
      </c>
    </row>
    <row r="5" spans="1:5" x14ac:dyDescent="0.25">
      <c r="A5" t="s">
        <v>3065</v>
      </c>
      <c r="B5" t="s">
        <v>481</v>
      </c>
      <c r="C5">
        <v>6.8124082529105817E-2</v>
      </c>
      <c r="D5">
        <v>0.85688754625092334</v>
      </c>
      <c r="E5">
        <v>0.36482776804486772</v>
      </c>
    </row>
    <row r="6" spans="1:5" x14ac:dyDescent="0.25">
      <c r="A6" t="s">
        <v>3065</v>
      </c>
      <c r="B6" t="s">
        <v>507</v>
      </c>
    </row>
    <row r="7" spans="1:5" x14ac:dyDescent="0.25">
      <c r="A7" t="s">
        <v>3065</v>
      </c>
      <c r="B7" t="s">
        <v>509</v>
      </c>
      <c r="C7">
        <v>6.1655359363771347E-4</v>
      </c>
      <c r="E7">
        <v>3.6244785969998834E-4</v>
      </c>
    </row>
    <row r="8" spans="1:5" x14ac:dyDescent="0.25">
      <c r="A8" t="s">
        <v>3065</v>
      </c>
      <c r="B8" t="s">
        <v>511</v>
      </c>
      <c r="C8">
        <v>7.394304362863256E-5</v>
      </c>
      <c r="E8">
        <v>4.3468237278085985E-5</v>
      </c>
    </row>
    <row r="9" spans="1:5" x14ac:dyDescent="0.25">
      <c r="A9" t="s">
        <v>3065</v>
      </c>
      <c r="B9" t="s">
        <v>540</v>
      </c>
      <c r="C9">
        <v>4.4834853970766838E-3</v>
      </c>
      <c r="E9">
        <v>2.6356665550820923E-3</v>
      </c>
    </row>
    <row r="10" spans="1:5" x14ac:dyDescent="0.25">
      <c r="A10" t="s">
        <v>3065</v>
      </c>
      <c r="B10" t="s">
        <v>542</v>
      </c>
      <c r="D10">
        <v>0.56849956842168936</v>
      </c>
      <c r="E10">
        <v>0.23430079974841145</v>
      </c>
    </row>
    <row r="11" spans="1:5" x14ac:dyDescent="0.25">
      <c r="A11" t="s">
        <v>3065</v>
      </c>
      <c r="B11" t="s">
        <v>551</v>
      </c>
      <c r="D11">
        <v>0.27161055241967513</v>
      </c>
      <c r="E11">
        <v>0.11194128049862172</v>
      </c>
    </row>
    <row r="12" spans="1:5" x14ac:dyDescent="0.25">
      <c r="A12" t="s">
        <v>3065</v>
      </c>
      <c r="B12" t="s">
        <v>503</v>
      </c>
      <c r="C12">
        <v>0.99482601796565684</v>
      </c>
      <c r="D12">
        <v>0.15988987915863548</v>
      </c>
      <c r="E12">
        <v>0.65071633710090659</v>
      </c>
    </row>
    <row r="13" spans="1:5" x14ac:dyDescent="0.25">
      <c r="A13" t="s">
        <v>3065</v>
      </c>
      <c r="B13" t="s">
        <v>571</v>
      </c>
      <c r="C13">
        <v>0.21333009319520826</v>
      </c>
      <c r="D13">
        <v>0.10920359529356274</v>
      </c>
      <c r="E13">
        <v>0.20278539491755648</v>
      </c>
    </row>
    <row r="14" spans="1:5" x14ac:dyDescent="0.25">
      <c r="A14" t="s">
        <v>3065</v>
      </c>
      <c r="B14" t="s">
        <v>573</v>
      </c>
      <c r="C14">
        <v>0.22184658073728949</v>
      </c>
      <c r="D14">
        <v>0.17616864656897388</v>
      </c>
      <c r="E14">
        <v>0.21722086064242671</v>
      </c>
    </row>
    <row r="15" spans="1:5" x14ac:dyDescent="0.25">
      <c r="A15" t="s">
        <v>3065</v>
      </c>
      <c r="B15" t="s">
        <v>574</v>
      </c>
      <c r="C15">
        <v>0.10777111281049999</v>
      </c>
      <c r="D15">
        <v>0.10546319849157983</v>
      </c>
      <c r="E15">
        <v>0.10753739458666543</v>
      </c>
    </row>
    <row r="16" spans="1:5" x14ac:dyDescent="0.25">
      <c r="A16" t="s">
        <v>3065</v>
      </c>
      <c r="B16" t="s">
        <v>575</v>
      </c>
      <c r="C16">
        <v>0.19811141599746177</v>
      </c>
      <c r="D16">
        <v>0.26004674154878071</v>
      </c>
      <c r="E16">
        <v>0.20438349211475984</v>
      </c>
    </row>
    <row r="17" spans="1:5" x14ac:dyDescent="0.25">
      <c r="A17" t="s">
        <v>3065</v>
      </c>
      <c r="B17" t="s">
        <v>576</v>
      </c>
      <c r="C17">
        <v>0.25894079725954045</v>
      </c>
      <c r="D17">
        <v>0.34911781809710279</v>
      </c>
      <c r="E17">
        <v>0.26807285773859157</v>
      </c>
    </row>
    <row r="18" spans="1:5" x14ac:dyDescent="0.25">
      <c r="A18" t="s">
        <v>3065</v>
      </c>
      <c r="B18" t="s">
        <v>604</v>
      </c>
      <c r="C18">
        <v>0.19382898284384598</v>
      </c>
      <c r="D18">
        <v>1.3582214805377493E-2</v>
      </c>
      <c r="E18">
        <v>0.11954227402412411</v>
      </c>
    </row>
    <row r="19" spans="1:5" x14ac:dyDescent="0.25">
      <c r="A19" t="s">
        <v>3065</v>
      </c>
      <c r="B19" t="s">
        <v>616</v>
      </c>
      <c r="C19">
        <v>0.13033964092645775</v>
      </c>
      <c r="D19">
        <v>0.85021968638012835</v>
      </c>
      <c r="E19">
        <v>0.42703022741359925</v>
      </c>
    </row>
    <row r="20" spans="1:5" x14ac:dyDescent="0.25">
      <c r="A20" t="s">
        <v>3065</v>
      </c>
      <c r="B20" t="s">
        <v>618</v>
      </c>
      <c r="C20">
        <v>0.86966035907354222</v>
      </c>
      <c r="D20">
        <v>0.14978031361987162</v>
      </c>
      <c r="E20">
        <v>0.57296977258640081</v>
      </c>
    </row>
    <row r="21" spans="1:5" x14ac:dyDescent="0.25">
      <c r="A21" t="s">
        <v>3065</v>
      </c>
      <c r="B21" t="s">
        <v>628</v>
      </c>
    </row>
    <row r="22" spans="1:5" x14ac:dyDescent="0.25">
      <c r="A22" t="s">
        <v>3065</v>
      </c>
      <c r="B22" t="s">
        <v>630</v>
      </c>
    </row>
    <row r="23" spans="1:5" x14ac:dyDescent="0.25">
      <c r="A23" t="s">
        <v>3065</v>
      </c>
      <c r="B23" t="s">
        <v>631</v>
      </c>
    </row>
    <row r="24" spans="1:5" x14ac:dyDescent="0.25">
      <c r="A24" t="s">
        <v>3065</v>
      </c>
      <c r="B24" t="s">
        <v>632</v>
      </c>
    </row>
    <row r="25" spans="1:5" x14ac:dyDescent="0.25">
      <c r="A25" t="s">
        <v>3065</v>
      </c>
      <c r="B25" t="s">
        <v>633</v>
      </c>
      <c r="C25">
        <v>1</v>
      </c>
      <c r="D25">
        <v>1</v>
      </c>
      <c r="E25">
        <v>1</v>
      </c>
    </row>
    <row r="26" spans="1:5" x14ac:dyDescent="0.25">
      <c r="A26" t="s">
        <v>3065</v>
      </c>
      <c r="B26" t="s">
        <v>639</v>
      </c>
      <c r="C26">
        <v>7.2247137516445918E-3</v>
      </c>
      <c r="D26">
        <v>2.7499027868935589E-5</v>
      </c>
      <c r="E26">
        <v>4.2584614281409097E-3</v>
      </c>
    </row>
    <row r="27" spans="1:5" x14ac:dyDescent="0.25">
      <c r="A27" t="s">
        <v>3065</v>
      </c>
      <c r="B27" t="s">
        <v>651</v>
      </c>
      <c r="C27">
        <v>4126.9733636200126</v>
      </c>
      <c r="D27">
        <v>11815</v>
      </c>
    </row>
    <row r="28" spans="1:5" x14ac:dyDescent="0.25">
      <c r="A28" t="s">
        <v>3065</v>
      </c>
      <c r="B28" t="s">
        <v>652</v>
      </c>
      <c r="C28">
        <v>210.86038887000007</v>
      </c>
      <c r="D28">
        <v>66</v>
      </c>
    </row>
    <row r="29" spans="1:5" x14ac:dyDescent="0.25">
      <c r="A29" t="s">
        <v>3065</v>
      </c>
      <c r="B29" t="s">
        <v>653</v>
      </c>
      <c r="C29">
        <v>343.53092625000005</v>
      </c>
      <c r="D29">
        <v>35</v>
      </c>
    </row>
    <row r="30" spans="1:5" x14ac:dyDescent="0.25">
      <c r="A30" t="s">
        <v>3065</v>
      </c>
      <c r="B30" t="s">
        <v>654</v>
      </c>
      <c r="C30">
        <v>92.416000000000011</v>
      </c>
      <c r="D30">
        <v>4</v>
      </c>
    </row>
    <row r="31" spans="1:5" x14ac:dyDescent="0.25">
      <c r="A31" t="s">
        <v>3065</v>
      </c>
      <c r="B31" t="s">
        <v>655</v>
      </c>
      <c r="C31">
        <v>188.899</v>
      </c>
      <c r="D31">
        <v>3</v>
      </c>
    </row>
    <row r="32" spans="1:5" x14ac:dyDescent="0.25">
      <c r="A32" t="s">
        <v>3065</v>
      </c>
      <c r="B32" t="s">
        <v>656</v>
      </c>
      <c r="D32">
        <v>0</v>
      </c>
    </row>
    <row r="33" spans="1:4" x14ac:dyDescent="0.25">
      <c r="A33" t="s">
        <v>3065</v>
      </c>
      <c r="B33" t="s">
        <v>713</v>
      </c>
      <c r="C33">
        <v>0.33424378776243524</v>
      </c>
    </row>
    <row r="34" spans="1:4" x14ac:dyDescent="0.25">
      <c r="A34" t="s">
        <v>3065</v>
      </c>
      <c r="B34" t="s">
        <v>714</v>
      </c>
      <c r="C34">
        <v>4519.3754796470103</v>
      </c>
    </row>
    <row r="35" spans="1:4" x14ac:dyDescent="0.25">
      <c r="A35" t="s">
        <v>3065</v>
      </c>
      <c r="B35" t="s">
        <v>715</v>
      </c>
      <c r="C35">
        <v>251.1932787759032</v>
      </c>
    </row>
    <row r="36" spans="1:4" x14ac:dyDescent="0.25">
      <c r="A36" t="s">
        <v>3065</v>
      </c>
      <c r="B36" t="s">
        <v>716</v>
      </c>
      <c r="C36">
        <v>101.51189796567242</v>
      </c>
    </row>
    <row r="37" spans="1:4" x14ac:dyDescent="0.25">
      <c r="A37" t="s">
        <v>3065</v>
      </c>
      <c r="B37" t="s">
        <v>717</v>
      </c>
      <c r="C37">
        <v>56.699826687940892</v>
      </c>
    </row>
    <row r="38" spans="1:4" x14ac:dyDescent="0.25">
      <c r="A38" t="s">
        <v>3065</v>
      </c>
      <c r="B38" t="s">
        <v>718</v>
      </c>
      <c r="C38">
        <v>28.4006150747772</v>
      </c>
    </row>
    <row r="39" spans="1:4" x14ac:dyDescent="0.25">
      <c r="A39" t="s">
        <v>3065</v>
      </c>
      <c r="B39" t="s">
        <v>719</v>
      </c>
      <c r="C39">
        <v>4.0039459386716354</v>
      </c>
    </row>
    <row r="40" spans="1:4" x14ac:dyDescent="0.25">
      <c r="A40" t="s">
        <v>3065</v>
      </c>
      <c r="B40" t="s">
        <v>720</v>
      </c>
      <c r="C40">
        <v>1.4946346499999998</v>
      </c>
    </row>
    <row r="41" spans="1:4" x14ac:dyDescent="0.25">
      <c r="A41" t="s">
        <v>3065</v>
      </c>
      <c r="B41" t="s">
        <v>721</v>
      </c>
      <c r="C41">
        <v>0</v>
      </c>
    </row>
    <row r="42" spans="1:4" x14ac:dyDescent="0.25">
      <c r="A42" t="s">
        <v>3065</v>
      </c>
      <c r="B42" t="s">
        <v>733</v>
      </c>
      <c r="C42">
        <v>0.75508284313272644</v>
      </c>
    </row>
    <row r="43" spans="1:4" x14ac:dyDescent="0.25">
      <c r="A43" t="s">
        <v>3065</v>
      </c>
      <c r="B43" t="s">
        <v>735</v>
      </c>
      <c r="C43">
        <v>3.0419910937779574E-2</v>
      </c>
    </row>
    <row r="44" spans="1:4" x14ac:dyDescent="0.25">
      <c r="A44" t="s">
        <v>3065</v>
      </c>
      <c r="B44" t="s">
        <v>739</v>
      </c>
      <c r="C44">
        <v>2.704853211361824E-2</v>
      </c>
    </row>
    <row r="45" spans="1:4" x14ac:dyDescent="0.25">
      <c r="A45" t="s">
        <v>3065</v>
      </c>
      <c r="B45" t="s">
        <v>1949</v>
      </c>
      <c r="C45">
        <v>19.149249679999997</v>
      </c>
      <c r="D45">
        <v>29</v>
      </c>
    </row>
    <row r="46" spans="1:4" x14ac:dyDescent="0.25">
      <c r="A46" t="s">
        <v>3065</v>
      </c>
      <c r="B46" t="s">
        <v>1958</v>
      </c>
      <c r="C46">
        <v>866.06779642000163</v>
      </c>
      <c r="D46">
        <v>1884</v>
      </c>
    </row>
    <row r="47" spans="1:4" x14ac:dyDescent="0.25">
      <c r="A47" t="s">
        <v>3065</v>
      </c>
      <c r="B47" t="s">
        <v>1959</v>
      </c>
      <c r="C47">
        <v>1952.4235868299993</v>
      </c>
      <c r="D47">
        <v>5339</v>
      </c>
    </row>
    <row r="48" spans="1:4" x14ac:dyDescent="0.25">
      <c r="A48" t="s">
        <v>3065</v>
      </c>
      <c r="B48" t="s">
        <v>1960</v>
      </c>
      <c r="C48">
        <v>642.52333080000005</v>
      </c>
      <c r="D48">
        <v>1854</v>
      </c>
    </row>
    <row r="49" spans="1:4" x14ac:dyDescent="0.25">
      <c r="A49" t="s">
        <v>3065</v>
      </c>
      <c r="B49" t="s">
        <v>1961</v>
      </c>
      <c r="C49">
        <v>25.102425040000004</v>
      </c>
      <c r="D49">
        <v>72</v>
      </c>
    </row>
    <row r="50" spans="1:4" x14ac:dyDescent="0.25">
      <c r="A50" t="s">
        <v>3065</v>
      </c>
      <c r="B50" t="s">
        <v>1966</v>
      </c>
      <c r="C50">
        <v>190.60626219999992</v>
      </c>
      <c r="D50">
        <v>690</v>
      </c>
    </row>
    <row r="51" spans="1:4" x14ac:dyDescent="0.25">
      <c r="A51" t="s">
        <v>3065</v>
      </c>
      <c r="B51" t="s">
        <v>1950</v>
      </c>
      <c r="C51">
        <v>212.08293218999998</v>
      </c>
      <c r="D51">
        <v>82</v>
      </c>
    </row>
    <row r="52" spans="1:4" x14ac:dyDescent="0.25">
      <c r="A52" t="s">
        <v>3065</v>
      </c>
      <c r="B52" t="s">
        <v>1951</v>
      </c>
      <c r="C52">
        <v>520.70611956000005</v>
      </c>
      <c r="D52">
        <v>488</v>
      </c>
    </row>
    <row r="53" spans="1:4" x14ac:dyDescent="0.25">
      <c r="A53" t="s">
        <v>3065</v>
      </c>
      <c r="B53" t="s">
        <v>1952</v>
      </c>
      <c r="C53">
        <v>230.91320507000003</v>
      </c>
      <c r="D53">
        <v>439</v>
      </c>
    </row>
    <row r="54" spans="1:4" x14ac:dyDescent="0.25">
      <c r="A54" t="s">
        <v>3065</v>
      </c>
      <c r="B54" t="s">
        <v>1953</v>
      </c>
      <c r="C54">
        <v>85.241708610000018</v>
      </c>
      <c r="D54">
        <v>198</v>
      </c>
    </row>
    <row r="55" spans="1:4" x14ac:dyDescent="0.25">
      <c r="A55" t="s">
        <v>3065</v>
      </c>
      <c r="B55" t="s">
        <v>1954</v>
      </c>
      <c r="C55">
        <v>33.410324600000003</v>
      </c>
      <c r="D55">
        <v>91</v>
      </c>
    </row>
    <row r="56" spans="1:4" x14ac:dyDescent="0.25">
      <c r="A56" t="s">
        <v>3065</v>
      </c>
      <c r="B56" t="s">
        <v>1955</v>
      </c>
      <c r="C56">
        <v>19.369787800000005</v>
      </c>
      <c r="D56">
        <v>59</v>
      </c>
    </row>
    <row r="57" spans="1:4" x14ac:dyDescent="0.25">
      <c r="A57" t="s">
        <v>3065</v>
      </c>
      <c r="B57" t="s">
        <v>1956</v>
      </c>
      <c r="C57">
        <v>9.2809933900000008</v>
      </c>
      <c r="D57">
        <v>22</v>
      </c>
    </row>
    <row r="58" spans="1:4" x14ac:dyDescent="0.25">
      <c r="A58" t="s">
        <v>3065</v>
      </c>
      <c r="B58" t="s">
        <v>1957</v>
      </c>
      <c r="C58">
        <v>155.80195655000009</v>
      </c>
      <c r="D58">
        <v>170</v>
      </c>
    </row>
    <row r="59" spans="1:4" x14ac:dyDescent="0.25">
      <c r="A59" t="s">
        <v>3065</v>
      </c>
      <c r="B59" t="s">
        <v>1971</v>
      </c>
      <c r="C59">
        <v>19.149249679999997</v>
      </c>
      <c r="D59">
        <v>29</v>
      </c>
    </row>
    <row r="60" spans="1:4" x14ac:dyDescent="0.25">
      <c r="A60" t="s">
        <v>3065</v>
      </c>
      <c r="B60" t="s">
        <v>1980</v>
      </c>
      <c r="C60">
        <v>866.06779642000163</v>
      </c>
      <c r="D60">
        <v>1884</v>
      </c>
    </row>
    <row r="61" spans="1:4" x14ac:dyDescent="0.25">
      <c r="A61" t="s">
        <v>3065</v>
      </c>
      <c r="B61" t="s">
        <v>2081</v>
      </c>
      <c r="C61">
        <v>1952.4235868299993</v>
      </c>
      <c r="D61">
        <v>5339</v>
      </c>
    </row>
    <row r="62" spans="1:4" x14ac:dyDescent="0.25">
      <c r="A62" t="s">
        <v>3065</v>
      </c>
      <c r="B62" t="s">
        <v>2123</v>
      </c>
      <c r="C62">
        <v>642.52333080000005</v>
      </c>
      <c r="D62">
        <v>1854</v>
      </c>
    </row>
    <row r="63" spans="1:4" x14ac:dyDescent="0.25">
      <c r="A63" t="s">
        <v>3065</v>
      </c>
      <c r="B63" t="s">
        <v>2124</v>
      </c>
      <c r="C63">
        <v>25.102425040000004</v>
      </c>
      <c r="D63">
        <v>72</v>
      </c>
    </row>
    <row r="64" spans="1:4" x14ac:dyDescent="0.25">
      <c r="A64" t="s">
        <v>3065</v>
      </c>
      <c r="B64" t="s">
        <v>2129</v>
      </c>
      <c r="C64">
        <v>190.60626219999992</v>
      </c>
      <c r="D64">
        <v>690</v>
      </c>
    </row>
    <row r="65" spans="1:4" x14ac:dyDescent="0.25">
      <c r="A65" t="s">
        <v>3065</v>
      </c>
      <c r="B65" t="s">
        <v>1972</v>
      </c>
      <c r="C65">
        <v>212.08293218999998</v>
      </c>
      <c r="D65">
        <v>82</v>
      </c>
    </row>
    <row r="66" spans="1:4" x14ac:dyDescent="0.25">
      <c r="A66" t="s">
        <v>3065</v>
      </c>
      <c r="B66" t="s">
        <v>1973</v>
      </c>
      <c r="C66">
        <v>520.70611956000005</v>
      </c>
      <c r="D66">
        <v>488</v>
      </c>
    </row>
    <row r="67" spans="1:4" x14ac:dyDescent="0.25">
      <c r="A67" t="s">
        <v>3065</v>
      </c>
      <c r="B67" t="s">
        <v>1974</v>
      </c>
      <c r="C67">
        <v>230.91320507000003</v>
      </c>
      <c r="D67">
        <v>439</v>
      </c>
    </row>
    <row r="68" spans="1:4" x14ac:dyDescent="0.25">
      <c r="A68" t="s">
        <v>3065</v>
      </c>
      <c r="B68" t="s">
        <v>1975</v>
      </c>
      <c r="C68">
        <v>85.241708610000018</v>
      </c>
      <c r="D68">
        <v>198</v>
      </c>
    </row>
    <row r="69" spans="1:4" x14ac:dyDescent="0.25">
      <c r="A69" t="s">
        <v>3065</v>
      </c>
      <c r="B69" t="s">
        <v>1976</v>
      </c>
      <c r="C69">
        <v>33.410324600000003</v>
      </c>
      <c r="D69">
        <v>91</v>
      </c>
    </row>
    <row r="70" spans="1:4" x14ac:dyDescent="0.25">
      <c r="A70" t="s">
        <v>3065</v>
      </c>
      <c r="B70" t="s">
        <v>1977</v>
      </c>
      <c r="C70">
        <v>19.369787800000005</v>
      </c>
      <c r="D70">
        <v>59</v>
      </c>
    </row>
    <row r="71" spans="1:4" x14ac:dyDescent="0.25">
      <c r="A71" t="s">
        <v>3065</v>
      </c>
      <c r="B71" t="s">
        <v>1978</v>
      </c>
      <c r="C71">
        <v>9.2809933900000008</v>
      </c>
      <c r="D71">
        <v>22</v>
      </c>
    </row>
    <row r="72" spans="1:4" x14ac:dyDescent="0.25">
      <c r="A72" t="s">
        <v>3065</v>
      </c>
      <c r="B72" t="s">
        <v>1979</v>
      </c>
      <c r="C72">
        <v>155.80195655000009</v>
      </c>
      <c r="D72">
        <v>170</v>
      </c>
    </row>
    <row r="73" spans="1:4" x14ac:dyDescent="0.25">
      <c r="A73" t="s">
        <v>3065</v>
      </c>
      <c r="B73" t="s">
        <v>2133</v>
      </c>
      <c r="C73">
        <v>1317.7892236600005</v>
      </c>
      <c r="D73">
        <v>3189</v>
      </c>
    </row>
    <row r="74" spans="1:4" x14ac:dyDescent="0.25">
      <c r="A74" t="s">
        <v>3065</v>
      </c>
      <c r="B74" t="s">
        <v>2142</v>
      </c>
      <c r="C74">
        <v>6.1915431800000009</v>
      </c>
      <c r="D74">
        <v>18</v>
      </c>
    </row>
    <row r="75" spans="1:4" x14ac:dyDescent="0.25">
      <c r="A75" t="s">
        <v>3065</v>
      </c>
      <c r="B75" t="s">
        <v>2143</v>
      </c>
      <c r="C75">
        <v>4.17301593</v>
      </c>
      <c r="D75">
        <v>13</v>
      </c>
    </row>
    <row r="76" spans="1:4" x14ac:dyDescent="0.25">
      <c r="A76" t="s">
        <v>3065</v>
      </c>
      <c r="B76" t="s">
        <v>2651</v>
      </c>
      <c r="C76">
        <v>5.0206307700000004</v>
      </c>
      <c r="D76">
        <v>13</v>
      </c>
    </row>
    <row r="77" spans="1:4" x14ac:dyDescent="0.25">
      <c r="A77" t="s">
        <v>3065</v>
      </c>
      <c r="B77" t="s">
        <v>2652</v>
      </c>
      <c r="C77">
        <v>44.70069814</v>
      </c>
      <c r="D77">
        <v>78</v>
      </c>
    </row>
    <row r="78" spans="1:4" x14ac:dyDescent="0.25">
      <c r="A78" t="s">
        <v>3065</v>
      </c>
      <c r="B78" t="s">
        <v>2134</v>
      </c>
      <c r="C78">
        <v>818.03282559999889</v>
      </c>
      <c r="D78">
        <v>1913</v>
      </c>
    </row>
    <row r="79" spans="1:4" x14ac:dyDescent="0.25">
      <c r="A79" t="s">
        <v>3065</v>
      </c>
      <c r="B79" t="s">
        <v>2135</v>
      </c>
      <c r="C79">
        <v>428.64808507000004</v>
      </c>
      <c r="D79">
        <v>1279</v>
      </c>
    </row>
    <row r="80" spans="1:4" x14ac:dyDescent="0.25">
      <c r="A80" t="s">
        <v>3065</v>
      </c>
      <c r="B80" t="s">
        <v>2136</v>
      </c>
      <c r="C80">
        <v>587.08379043000002</v>
      </c>
      <c r="D80">
        <v>1628</v>
      </c>
    </row>
    <row r="81" spans="1:4" x14ac:dyDescent="0.25">
      <c r="A81" t="s">
        <v>3065</v>
      </c>
      <c r="B81" t="s">
        <v>2137</v>
      </c>
      <c r="C81">
        <v>718.04716007000047</v>
      </c>
      <c r="D81">
        <v>1973</v>
      </c>
    </row>
    <row r="82" spans="1:4" x14ac:dyDescent="0.25">
      <c r="A82" t="s">
        <v>3065</v>
      </c>
      <c r="B82" t="s">
        <v>2138</v>
      </c>
      <c r="C82">
        <v>254.10162866999977</v>
      </c>
      <c r="D82">
        <v>642</v>
      </c>
    </row>
    <row r="83" spans="1:4" x14ac:dyDescent="0.25">
      <c r="A83" t="s">
        <v>3065</v>
      </c>
      <c r="B83" t="s">
        <v>2139</v>
      </c>
      <c r="C83">
        <v>179.19287195000004</v>
      </c>
      <c r="D83">
        <v>238</v>
      </c>
    </row>
    <row r="84" spans="1:4" x14ac:dyDescent="0.25">
      <c r="A84" t="s">
        <v>3065</v>
      </c>
      <c r="B84" t="s">
        <v>2140</v>
      </c>
      <c r="C84">
        <v>271.81150126999995</v>
      </c>
      <c r="D84">
        <v>205</v>
      </c>
    </row>
    <row r="85" spans="1:4" x14ac:dyDescent="0.25">
      <c r="A85" t="s">
        <v>3065</v>
      </c>
      <c r="B85" t="s">
        <v>2141</v>
      </c>
      <c r="C85">
        <v>327.88670399999984</v>
      </c>
      <c r="D85">
        <v>226</v>
      </c>
    </row>
    <row r="86" spans="1:4" x14ac:dyDescent="0.25">
      <c r="A86" t="s">
        <v>3065</v>
      </c>
      <c r="B86" t="s">
        <v>2458</v>
      </c>
      <c r="C86">
        <v>3609.4769931099995</v>
      </c>
      <c r="D86">
        <v>9894</v>
      </c>
    </row>
    <row r="87" spans="1:4" x14ac:dyDescent="0.25">
      <c r="A87" t="s">
        <v>3065</v>
      </c>
      <c r="B87" t="s">
        <v>2459</v>
      </c>
      <c r="C87">
        <v>187.30028467000002</v>
      </c>
      <c r="D87">
        <v>537</v>
      </c>
    </row>
    <row r="88" spans="1:4" x14ac:dyDescent="0.25">
      <c r="A88" t="s">
        <v>3065</v>
      </c>
      <c r="B88" t="s">
        <v>2461</v>
      </c>
      <c r="C88">
        <v>100.9824401599999</v>
      </c>
      <c r="D88">
        <v>265</v>
      </c>
    </row>
    <row r="89" spans="1:4" x14ac:dyDescent="0.25">
      <c r="A89" t="s">
        <v>3065</v>
      </c>
      <c r="B89" t="s">
        <v>2462</v>
      </c>
      <c r="C89">
        <v>1064.48112352</v>
      </c>
      <c r="D89">
        <v>716</v>
      </c>
    </row>
    <row r="90" spans="1:4" x14ac:dyDescent="0.25">
      <c r="A90" t="s">
        <v>3065</v>
      </c>
      <c r="B90" t="s">
        <v>2463</v>
      </c>
      <c r="C90">
        <v>0.43883728</v>
      </c>
      <c r="D90">
        <v>6</v>
      </c>
    </row>
    <row r="91" spans="1:4" x14ac:dyDescent="0.25">
      <c r="A91" t="s">
        <v>3065</v>
      </c>
      <c r="B91" t="s">
        <v>2466</v>
      </c>
      <c r="C91">
        <v>5.57162487</v>
      </c>
      <c r="D91">
        <v>17</v>
      </c>
    </row>
    <row r="92" spans="1:4" x14ac:dyDescent="0.25">
      <c r="A92" t="s">
        <v>3065</v>
      </c>
      <c r="B92" t="s">
        <v>2467</v>
      </c>
      <c r="C92">
        <v>4957.1080538699971</v>
      </c>
      <c r="D92">
        <v>11398</v>
      </c>
    </row>
    <row r="93" spans="1:4" x14ac:dyDescent="0.25">
      <c r="A93" t="s">
        <v>3065</v>
      </c>
      <c r="B93" t="s">
        <v>2472</v>
      </c>
      <c r="D93">
        <v>8016.253091130995</v>
      </c>
    </row>
    <row r="94" spans="1:4" x14ac:dyDescent="0.25">
      <c r="A94" t="s">
        <v>3065</v>
      </c>
      <c r="B94" t="s">
        <v>2473</v>
      </c>
      <c r="D94">
        <v>202.33501315495141</v>
      </c>
    </row>
    <row r="95" spans="1:4" x14ac:dyDescent="0.25">
      <c r="A95" t="s">
        <v>3065</v>
      </c>
      <c r="B95" t="s">
        <v>2475</v>
      </c>
      <c r="D95">
        <v>49.769146331921085</v>
      </c>
    </row>
    <row r="96" spans="1:4" x14ac:dyDescent="0.25">
      <c r="A96" t="s">
        <v>3065</v>
      </c>
      <c r="B96" t="s">
        <v>2476</v>
      </c>
      <c r="D96">
        <v>901.5960409705998</v>
      </c>
    </row>
    <row r="97" spans="1:4" x14ac:dyDescent="0.25">
      <c r="A97" t="s">
        <v>3065</v>
      </c>
      <c r="B97" t="s">
        <v>2477</v>
      </c>
      <c r="D97">
        <v>1.2083696312812E-2</v>
      </c>
    </row>
    <row r="98" spans="1:4" x14ac:dyDescent="0.25">
      <c r="A98" t="s">
        <v>3065</v>
      </c>
      <c r="B98" t="s">
        <v>2027</v>
      </c>
      <c r="C98">
        <v>199.90601935000026</v>
      </c>
      <c r="D98">
        <v>553</v>
      </c>
    </row>
    <row r="99" spans="1:4" x14ac:dyDescent="0.25">
      <c r="A99" t="s">
        <v>3065</v>
      </c>
      <c r="B99" t="s">
        <v>2028</v>
      </c>
      <c r="C99">
        <v>101.59655088999997</v>
      </c>
      <c r="D99">
        <v>35</v>
      </c>
    </row>
    <row r="100" spans="1:4" x14ac:dyDescent="0.25">
      <c r="A100" t="s">
        <v>3065</v>
      </c>
      <c r="B100" t="s">
        <v>2029</v>
      </c>
      <c r="C100">
        <v>196.42089991999998</v>
      </c>
      <c r="D100">
        <v>16</v>
      </c>
    </row>
    <row r="101" spans="1:4" x14ac:dyDescent="0.25">
      <c r="A101" t="s">
        <v>3065</v>
      </c>
      <c r="B101" t="s">
        <v>2030</v>
      </c>
      <c r="C101">
        <v>138.14779469000001</v>
      </c>
      <c r="D101">
        <v>4</v>
      </c>
    </row>
    <row r="102" spans="1:4" x14ac:dyDescent="0.25">
      <c r="A102" t="s">
        <v>3065</v>
      </c>
      <c r="B102" t="s">
        <v>2031</v>
      </c>
      <c r="D102">
        <v>0</v>
      </c>
    </row>
    <row r="103" spans="1:4" x14ac:dyDescent="0.25">
      <c r="A103" t="s">
        <v>3065</v>
      </c>
      <c r="B103" t="s">
        <v>2032</v>
      </c>
      <c r="C103">
        <v>2843.1750000000002</v>
      </c>
      <c r="D103">
        <v>6</v>
      </c>
    </row>
    <row r="104" spans="1:4" x14ac:dyDescent="0.25">
      <c r="A104" t="s">
        <v>3065</v>
      </c>
      <c r="B104" t="s">
        <v>2146</v>
      </c>
      <c r="C104">
        <v>0.4719714607150412</v>
      </c>
    </row>
    <row r="105" spans="1:4" x14ac:dyDescent="0.25">
      <c r="A105" t="s">
        <v>3065</v>
      </c>
      <c r="B105" t="s">
        <v>2147</v>
      </c>
      <c r="C105">
        <v>2897.5590385492151</v>
      </c>
    </row>
    <row r="106" spans="1:4" x14ac:dyDescent="0.25">
      <c r="A106" t="s">
        <v>3065</v>
      </c>
      <c r="B106" t="s">
        <v>2148</v>
      </c>
      <c r="C106">
        <v>363.28517949109295</v>
      </c>
    </row>
    <row r="107" spans="1:4" x14ac:dyDescent="0.25">
      <c r="A107" t="s">
        <v>3065</v>
      </c>
      <c r="B107" t="s">
        <v>2149</v>
      </c>
      <c r="C107">
        <v>218.40204680968463</v>
      </c>
    </row>
    <row r="108" spans="1:4" x14ac:dyDescent="0.25">
      <c r="A108" t="s">
        <v>3065</v>
      </c>
      <c r="B108" t="s">
        <v>2150</v>
      </c>
      <c r="C108">
        <v>0</v>
      </c>
    </row>
    <row r="109" spans="1:4" x14ac:dyDescent="0.25">
      <c r="A109" t="s">
        <v>3065</v>
      </c>
      <c r="B109" t="s">
        <v>2151</v>
      </c>
      <c r="C109">
        <v>0</v>
      </c>
    </row>
    <row r="110" spans="1:4" x14ac:dyDescent="0.25">
      <c r="A110" t="s">
        <v>3065</v>
      </c>
      <c r="B110" t="s">
        <v>2152</v>
      </c>
      <c r="C110">
        <v>0</v>
      </c>
    </row>
    <row r="111" spans="1:4" x14ac:dyDescent="0.25">
      <c r="A111" t="s">
        <v>3065</v>
      </c>
      <c r="B111" t="s">
        <v>2153</v>
      </c>
      <c r="C111">
        <v>0</v>
      </c>
    </row>
    <row r="112" spans="1:4" x14ac:dyDescent="0.25">
      <c r="A112" t="s">
        <v>3065</v>
      </c>
      <c r="B112" t="s">
        <v>2154</v>
      </c>
      <c r="C112">
        <v>0</v>
      </c>
    </row>
    <row r="113" spans="1:4" x14ac:dyDescent="0.25">
      <c r="A113" t="s">
        <v>3065</v>
      </c>
      <c r="B113" t="s">
        <v>2427</v>
      </c>
      <c r="C113">
        <v>1.9497781656144036E-3</v>
      </c>
    </row>
    <row r="114" spans="1:4" x14ac:dyDescent="0.25">
      <c r="A114" t="s">
        <v>3065</v>
      </c>
      <c r="B114" t="s">
        <v>2428</v>
      </c>
      <c r="C114">
        <v>3.9687967789182453E-2</v>
      </c>
    </row>
    <row r="115" spans="1:4" x14ac:dyDescent="0.25">
      <c r="A115" t="s">
        <v>3065</v>
      </c>
      <c r="B115" t="s">
        <v>2429</v>
      </c>
      <c r="C115">
        <v>4.5642868285682099E-4</v>
      </c>
    </row>
    <row r="116" spans="1:4" x14ac:dyDescent="0.25">
      <c r="A116" t="s">
        <v>3065</v>
      </c>
      <c r="B116" t="s">
        <v>2431</v>
      </c>
      <c r="C116">
        <v>0.89275824047882224</v>
      </c>
    </row>
    <row r="117" spans="1:4" x14ac:dyDescent="0.25">
      <c r="A117" t="s">
        <v>3065</v>
      </c>
      <c r="B117" t="s">
        <v>2432</v>
      </c>
      <c r="C117">
        <v>3.3173311123745934E-2</v>
      </c>
    </row>
    <row r="118" spans="1:4" x14ac:dyDescent="0.25">
      <c r="A118" t="s">
        <v>3065</v>
      </c>
      <c r="B118" t="s">
        <v>2433</v>
      </c>
      <c r="C118">
        <v>9.8661987358574996E-4</v>
      </c>
    </row>
    <row r="119" spans="1:4" x14ac:dyDescent="0.25">
      <c r="A119" t="s">
        <v>3065</v>
      </c>
      <c r="B119" t="s">
        <v>2435</v>
      </c>
      <c r="C119">
        <v>1.9532520858488257E-2</v>
      </c>
    </row>
    <row r="120" spans="1:4" x14ac:dyDescent="0.25">
      <c r="A120" t="s">
        <v>3065</v>
      </c>
      <c r="B120" t="s">
        <v>2520</v>
      </c>
      <c r="C120">
        <v>1.1255041100000001</v>
      </c>
      <c r="D120">
        <v>1</v>
      </c>
    </row>
    <row r="121" spans="1:4" x14ac:dyDescent="0.25">
      <c r="A121" t="s">
        <v>3065</v>
      </c>
      <c r="B121" t="s">
        <v>2529</v>
      </c>
      <c r="C121">
        <v>162.38966261999997</v>
      </c>
      <c r="D121">
        <v>90</v>
      </c>
    </row>
    <row r="122" spans="1:4" x14ac:dyDescent="0.25">
      <c r="A122" t="s">
        <v>3065</v>
      </c>
      <c r="B122" t="s">
        <v>2530</v>
      </c>
      <c r="C122">
        <v>158.02488377</v>
      </c>
      <c r="D122">
        <v>191</v>
      </c>
    </row>
    <row r="123" spans="1:4" x14ac:dyDescent="0.25">
      <c r="A123" t="s">
        <v>3065</v>
      </c>
      <c r="B123" t="s">
        <v>2531</v>
      </c>
      <c r="C123">
        <v>118.30440917999999</v>
      </c>
      <c r="D123">
        <v>141</v>
      </c>
    </row>
    <row r="124" spans="1:4" x14ac:dyDescent="0.25">
      <c r="A124" t="s">
        <v>3065</v>
      </c>
      <c r="B124" t="s">
        <v>2532</v>
      </c>
      <c r="C124">
        <v>7.1469418000000005</v>
      </c>
      <c r="D124">
        <v>14</v>
      </c>
    </row>
    <row r="125" spans="1:4" x14ac:dyDescent="0.25">
      <c r="A125" t="s">
        <v>3065</v>
      </c>
      <c r="B125" t="s">
        <v>2537</v>
      </c>
      <c r="C125">
        <v>2936.9538190599992</v>
      </c>
      <c r="D125">
        <v>61</v>
      </c>
    </row>
    <row r="126" spans="1:4" x14ac:dyDescent="0.25">
      <c r="A126" t="s">
        <v>3065</v>
      </c>
      <c r="B126" t="s">
        <v>2521</v>
      </c>
      <c r="C126">
        <v>1.29774989</v>
      </c>
      <c r="D126">
        <v>7</v>
      </c>
    </row>
    <row r="127" spans="1:4" x14ac:dyDescent="0.25">
      <c r="A127" t="s">
        <v>3065</v>
      </c>
      <c r="B127" t="s">
        <v>2522</v>
      </c>
      <c r="C127">
        <v>57.247954399999998</v>
      </c>
      <c r="D127">
        <v>19</v>
      </c>
    </row>
    <row r="128" spans="1:4" x14ac:dyDescent="0.25">
      <c r="A128" t="s">
        <v>3065</v>
      </c>
      <c r="B128" t="s">
        <v>2523</v>
      </c>
      <c r="C128">
        <v>4.6858081199999999</v>
      </c>
      <c r="D128">
        <v>12</v>
      </c>
    </row>
    <row r="129" spans="1:4" x14ac:dyDescent="0.25">
      <c r="A129" t="s">
        <v>3065</v>
      </c>
      <c r="B129" t="s">
        <v>2524</v>
      </c>
      <c r="C129">
        <v>6.2454839299999998</v>
      </c>
      <c r="D129">
        <v>10</v>
      </c>
    </row>
    <row r="130" spans="1:4" x14ac:dyDescent="0.25">
      <c r="A130" t="s">
        <v>3065</v>
      </c>
      <c r="B130" t="s">
        <v>2525</v>
      </c>
      <c r="C130">
        <v>0.93688894000000011</v>
      </c>
      <c r="D130">
        <v>3</v>
      </c>
    </row>
    <row r="131" spans="1:4" x14ac:dyDescent="0.25">
      <c r="A131" t="s">
        <v>3065</v>
      </c>
      <c r="B131" t="s">
        <v>2526</v>
      </c>
      <c r="C131">
        <v>0.42339841000000006</v>
      </c>
      <c r="D131">
        <v>3</v>
      </c>
    </row>
    <row r="132" spans="1:4" x14ac:dyDescent="0.25">
      <c r="A132" t="s">
        <v>3065</v>
      </c>
      <c r="B132" t="s">
        <v>2527</v>
      </c>
      <c r="C132">
        <v>5.4120391900000007</v>
      </c>
      <c r="D132">
        <v>8</v>
      </c>
    </row>
    <row r="133" spans="1:4" x14ac:dyDescent="0.25">
      <c r="A133" t="s">
        <v>3065</v>
      </c>
      <c r="B133" t="s">
        <v>2528</v>
      </c>
      <c r="C133">
        <v>19.051721429999997</v>
      </c>
      <c r="D133">
        <v>9</v>
      </c>
    </row>
    <row r="134" spans="1:4" x14ac:dyDescent="0.25">
      <c r="A134" t="s">
        <v>3065</v>
      </c>
      <c r="B134" t="s">
        <v>2542</v>
      </c>
      <c r="C134">
        <v>1.1255041100000001</v>
      </c>
      <c r="D134">
        <v>1</v>
      </c>
    </row>
    <row r="135" spans="1:4" x14ac:dyDescent="0.25">
      <c r="A135" t="s">
        <v>3065</v>
      </c>
      <c r="B135" t="s">
        <v>2551</v>
      </c>
      <c r="C135">
        <v>162.38966261999997</v>
      </c>
      <c r="D135">
        <v>90</v>
      </c>
    </row>
    <row r="136" spans="1:4" x14ac:dyDescent="0.25">
      <c r="A136" t="s">
        <v>3065</v>
      </c>
      <c r="B136" t="s">
        <v>2552</v>
      </c>
      <c r="C136">
        <v>158.02488377</v>
      </c>
      <c r="D136">
        <v>191</v>
      </c>
    </row>
    <row r="137" spans="1:4" x14ac:dyDescent="0.25">
      <c r="A137" t="s">
        <v>3065</v>
      </c>
      <c r="B137" t="s">
        <v>2553</v>
      </c>
      <c r="C137">
        <v>118.30440917999999</v>
      </c>
      <c r="D137">
        <v>141</v>
      </c>
    </row>
    <row r="138" spans="1:4" x14ac:dyDescent="0.25">
      <c r="A138" t="s">
        <v>3065</v>
      </c>
      <c r="B138" t="s">
        <v>2554</v>
      </c>
      <c r="C138">
        <v>7.1469418000000005</v>
      </c>
      <c r="D138">
        <v>14</v>
      </c>
    </row>
    <row r="139" spans="1:4" x14ac:dyDescent="0.25">
      <c r="A139" t="s">
        <v>3065</v>
      </c>
      <c r="B139" t="s">
        <v>2559</v>
      </c>
      <c r="C139">
        <v>2936.9538190599992</v>
      </c>
      <c r="D139">
        <v>61</v>
      </c>
    </row>
    <row r="140" spans="1:4" x14ac:dyDescent="0.25">
      <c r="A140" t="s">
        <v>3065</v>
      </c>
      <c r="B140" t="s">
        <v>2543</v>
      </c>
      <c r="C140">
        <v>1.29774989</v>
      </c>
      <c r="D140">
        <v>7</v>
      </c>
    </row>
    <row r="141" spans="1:4" x14ac:dyDescent="0.25">
      <c r="A141" t="s">
        <v>3065</v>
      </c>
      <c r="B141" t="s">
        <v>2544</v>
      </c>
      <c r="C141">
        <v>57.247954399999998</v>
      </c>
      <c r="D141">
        <v>19</v>
      </c>
    </row>
    <row r="142" spans="1:4" x14ac:dyDescent="0.25">
      <c r="A142" t="s">
        <v>3065</v>
      </c>
      <c r="B142" t="s">
        <v>2545</v>
      </c>
      <c r="C142">
        <v>4.6858081199999999</v>
      </c>
      <c r="D142">
        <v>12</v>
      </c>
    </row>
    <row r="143" spans="1:4" x14ac:dyDescent="0.25">
      <c r="A143" t="s">
        <v>3065</v>
      </c>
      <c r="B143" t="s">
        <v>2546</v>
      </c>
      <c r="C143">
        <v>6.2454839299999998</v>
      </c>
      <c r="D143">
        <v>10</v>
      </c>
    </row>
    <row r="144" spans="1:4" x14ac:dyDescent="0.25">
      <c r="A144" t="s">
        <v>3065</v>
      </c>
      <c r="B144" t="s">
        <v>2547</v>
      </c>
      <c r="C144">
        <v>0.93688894000000011</v>
      </c>
      <c r="D144">
        <v>3</v>
      </c>
    </row>
    <row r="145" spans="1:4" x14ac:dyDescent="0.25">
      <c r="A145" t="s">
        <v>3065</v>
      </c>
      <c r="B145" t="s">
        <v>2548</v>
      </c>
      <c r="C145">
        <v>0.42339841000000006</v>
      </c>
      <c r="D145">
        <v>3</v>
      </c>
    </row>
    <row r="146" spans="1:4" x14ac:dyDescent="0.25">
      <c r="A146" t="s">
        <v>3065</v>
      </c>
      <c r="B146" t="s">
        <v>2549</v>
      </c>
      <c r="C146">
        <v>5.4120391900000007</v>
      </c>
      <c r="D146">
        <v>8</v>
      </c>
    </row>
    <row r="147" spans="1:4" x14ac:dyDescent="0.25">
      <c r="A147" t="s">
        <v>3065</v>
      </c>
      <c r="B147" t="s">
        <v>2550</v>
      </c>
      <c r="C147">
        <v>19.051721429999997</v>
      </c>
      <c r="D147">
        <v>9</v>
      </c>
    </row>
    <row r="148" spans="1:4" x14ac:dyDescent="0.25">
      <c r="A148" t="s">
        <v>3065</v>
      </c>
      <c r="B148" t="s">
        <v>2564</v>
      </c>
      <c r="C148">
        <v>124.03786190999993</v>
      </c>
      <c r="D148">
        <v>201</v>
      </c>
    </row>
    <row r="149" spans="1:4" x14ac:dyDescent="0.25">
      <c r="A149" t="s">
        <v>3065</v>
      </c>
      <c r="B149" t="s">
        <v>2573</v>
      </c>
      <c r="C149">
        <v>19.44218656</v>
      </c>
      <c r="D149">
        <v>3</v>
      </c>
    </row>
    <row r="150" spans="1:4" x14ac:dyDescent="0.25">
      <c r="A150" t="s">
        <v>3065</v>
      </c>
      <c r="B150" t="s">
        <v>2574</v>
      </c>
      <c r="C150">
        <v>1.1736044700000001</v>
      </c>
      <c r="D150">
        <v>2</v>
      </c>
    </row>
    <row r="151" spans="1:4" x14ac:dyDescent="0.25">
      <c r="A151" t="s">
        <v>3065</v>
      </c>
      <c r="B151" t="s">
        <v>2666</v>
      </c>
      <c r="C151">
        <v>2.7409807300000004</v>
      </c>
      <c r="D151">
        <v>2</v>
      </c>
    </row>
    <row r="152" spans="1:4" x14ac:dyDescent="0.25">
      <c r="A152" t="s">
        <v>3065</v>
      </c>
      <c r="B152" t="s">
        <v>2667</v>
      </c>
      <c r="C152">
        <v>2927.0181788700002</v>
      </c>
      <c r="D152">
        <v>15</v>
      </c>
    </row>
    <row r="153" spans="1:4" x14ac:dyDescent="0.25">
      <c r="A153" t="s">
        <v>3065</v>
      </c>
      <c r="B153" t="s">
        <v>2565</v>
      </c>
      <c r="C153">
        <v>31.744897379999998</v>
      </c>
      <c r="D153">
        <v>76</v>
      </c>
    </row>
    <row r="154" spans="1:4" x14ac:dyDescent="0.25">
      <c r="A154" t="s">
        <v>3065</v>
      </c>
      <c r="B154" t="s">
        <v>2566</v>
      </c>
      <c r="C154">
        <v>15.08319432</v>
      </c>
      <c r="D154">
        <v>48</v>
      </c>
    </row>
    <row r="155" spans="1:4" x14ac:dyDescent="0.25">
      <c r="A155" t="s">
        <v>3065</v>
      </c>
      <c r="B155" t="s">
        <v>2567</v>
      </c>
      <c r="C155">
        <v>94.128483010000011</v>
      </c>
      <c r="D155">
        <v>62</v>
      </c>
    </row>
    <row r="156" spans="1:4" x14ac:dyDescent="0.25">
      <c r="A156" t="s">
        <v>3065</v>
      </c>
      <c r="B156" t="s">
        <v>2568</v>
      </c>
      <c r="C156">
        <v>92.492587270000001</v>
      </c>
      <c r="D156">
        <v>76</v>
      </c>
    </row>
    <row r="157" spans="1:4" x14ac:dyDescent="0.25">
      <c r="A157" t="s">
        <v>3065</v>
      </c>
      <c r="B157" t="s">
        <v>2569</v>
      </c>
      <c r="C157">
        <v>19.650073829999997</v>
      </c>
      <c r="D157">
        <v>36</v>
      </c>
    </row>
    <row r="158" spans="1:4" x14ac:dyDescent="0.25">
      <c r="A158" t="s">
        <v>3065</v>
      </c>
      <c r="B158" t="s">
        <v>2570</v>
      </c>
      <c r="C158">
        <v>62.696054160000003</v>
      </c>
      <c r="D158">
        <v>18</v>
      </c>
    </row>
    <row r="159" spans="1:4" x14ac:dyDescent="0.25">
      <c r="A159" t="s">
        <v>3065</v>
      </c>
      <c r="B159" t="s">
        <v>2571</v>
      </c>
      <c r="C159">
        <v>86.633977259999995</v>
      </c>
      <c r="D159">
        <v>20</v>
      </c>
    </row>
    <row r="160" spans="1:4" x14ac:dyDescent="0.25">
      <c r="A160" t="s">
        <v>3065</v>
      </c>
      <c r="B160" t="s">
        <v>2572</v>
      </c>
      <c r="C160">
        <v>2.40418508</v>
      </c>
      <c r="D160">
        <v>9</v>
      </c>
    </row>
    <row r="161" spans="1:5" x14ac:dyDescent="0.25">
      <c r="A161" t="s">
        <v>3065</v>
      </c>
      <c r="B161" t="s">
        <v>2576</v>
      </c>
      <c r="C161">
        <v>3.86648484</v>
      </c>
      <c r="D161">
        <v>3</v>
      </c>
    </row>
    <row r="162" spans="1:5" x14ac:dyDescent="0.25">
      <c r="A162" t="s">
        <v>3065</v>
      </c>
      <c r="B162" t="s">
        <v>2577</v>
      </c>
      <c r="C162">
        <v>3475.3797800099996</v>
      </c>
      <c r="D162">
        <v>565</v>
      </c>
    </row>
    <row r="163" spans="1:5" x14ac:dyDescent="0.25">
      <c r="A163" t="s">
        <v>3065</v>
      </c>
      <c r="B163" t="s">
        <v>2583</v>
      </c>
      <c r="D163">
        <v>43.042194028737477</v>
      </c>
    </row>
    <row r="164" spans="1:5" x14ac:dyDescent="0.25">
      <c r="A164" t="s">
        <v>3065</v>
      </c>
      <c r="B164" t="s">
        <v>2595</v>
      </c>
      <c r="D164">
        <v>363.83121543759592</v>
      </c>
    </row>
    <row r="165" spans="1:5" x14ac:dyDescent="0.25">
      <c r="A165" t="s">
        <v>3065</v>
      </c>
      <c r="B165" t="s">
        <v>2584</v>
      </c>
      <c r="D165">
        <v>351.6128060131017</v>
      </c>
    </row>
    <row r="166" spans="1:5" x14ac:dyDescent="0.25">
      <c r="A166" t="s">
        <v>3065</v>
      </c>
      <c r="B166" t="s">
        <v>2585</v>
      </c>
      <c r="D166">
        <v>12.43479667660031</v>
      </c>
    </row>
    <row r="167" spans="1:5" x14ac:dyDescent="0.25">
      <c r="A167" t="s">
        <v>3065</v>
      </c>
      <c r="B167" t="s">
        <v>2587</v>
      </c>
      <c r="D167">
        <v>31273.047120813371</v>
      </c>
    </row>
    <row r="168" spans="1:5" x14ac:dyDescent="0.25">
      <c r="A168" t="s">
        <v>3065</v>
      </c>
      <c r="B168" t="s">
        <v>2588</v>
      </c>
      <c r="D168">
        <v>2118.8932308202197</v>
      </c>
    </row>
    <row r="169" spans="1:5" x14ac:dyDescent="0.25">
      <c r="A169" t="s">
        <v>3065</v>
      </c>
      <c r="B169" t="s">
        <v>2589</v>
      </c>
      <c r="D169">
        <v>0.88874161142744001</v>
      </c>
    </row>
    <row r="170" spans="1:5" x14ac:dyDescent="0.25">
      <c r="A170" t="s">
        <v>3065</v>
      </c>
      <c r="B170" t="s">
        <v>2591</v>
      </c>
      <c r="D170">
        <v>192.75509866841182</v>
      </c>
    </row>
    <row r="171" spans="1:5" x14ac:dyDescent="0.25">
      <c r="A171" t="s">
        <v>3065</v>
      </c>
      <c r="B171" t="s">
        <v>610</v>
      </c>
      <c r="C171">
        <v>5.6977858919919746E-3</v>
      </c>
      <c r="D171">
        <v>7.2670530268112725E-4</v>
      </c>
      <c r="E171">
        <v>3.649010092701676E-3</v>
      </c>
    </row>
    <row r="172" spans="1:5" x14ac:dyDescent="0.25">
      <c r="A172" t="s">
        <v>3065</v>
      </c>
      <c r="B172" t="s">
        <v>611</v>
      </c>
      <c r="C172">
        <v>0.65501270695055547</v>
      </c>
      <c r="D172">
        <v>5.4662772466380662E-2</v>
      </c>
      <c r="E172">
        <v>0.40758513164198279</v>
      </c>
    </row>
    <row r="173" spans="1:5" x14ac:dyDescent="0.25">
      <c r="A173" t="s">
        <v>3065</v>
      </c>
      <c r="B173" t="s">
        <v>612</v>
      </c>
      <c r="C173">
        <v>0.14546052431360657</v>
      </c>
      <c r="D173">
        <v>0.93102830742556075</v>
      </c>
      <c r="E173">
        <v>0.46922358424119148</v>
      </c>
    </row>
    <row r="174" spans="1:5" x14ac:dyDescent="0.25">
      <c r="A174" t="s">
        <v>3065</v>
      </c>
      <c r="B174" t="s">
        <v>740</v>
      </c>
      <c r="C174">
        <v>4.6401389313215712E-2</v>
      </c>
    </row>
    <row r="175" spans="1:5" x14ac:dyDescent="0.25">
      <c r="A175" t="s">
        <v>3065</v>
      </c>
      <c r="B175" t="s">
        <v>747</v>
      </c>
      <c r="C175">
        <v>0.14104732450265997</v>
      </c>
    </row>
    <row r="176" spans="1:5" x14ac:dyDescent="0.25">
      <c r="A176" t="s">
        <v>3065</v>
      </c>
      <c r="B176" t="s">
        <v>2440</v>
      </c>
      <c r="C176">
        <v>1.1455133027704279E-2</v>
      </c>
    </row>
    <row r="177" spans="1:5" x14ac:dyDescent="0.25">
      <c r="A177" t="s">
        <v>3066</v>
      </c>
      <c r="B177" t="s">
        <v>448</v>
      </c>
      <c r="C177">
        <v>518394.73879788042</v>
      </c>
    </row>
    <row r="178" spans="1:5" x14ac:dyDescent="0.25">
      <c r="A178" t="s">
        <v>3066</v>
      </c>
      <c r="B178" t="s">
        <v>450</v>
      </c>
      <c r="C178">
        <v>36430.38823456016</v>
      </c>
    </row>
    <row r="179" spans="1:5" x14ac:dyDescent="0.25">
      <c r="A179" t="s">
        <v>3066</v>
      </c>
      <c r="B179" t="s">
        <v>470</v>
      </c>
      <c r="C179">
        <v>373151</v>
      </c>
      <c r="D179">
        <v>5479</v>
      </c>
    </row>
    <row r="180" spans="1:5" x14ac:dyDescent="0.25">
      <c r="A180" t="s">
        <v>3066</v>
      </c>
      <c r="B180" t="s">
        <v>481</v>
      </c>
      <c r="C180">
        <v>5.2990461951641088E-3</v>
      </c>
      <c r="D180">
        <v>0.10032210083209743</v>
      </c>
      <c r="E180">
        <v>6.8506199303366468E-3</v>
      </c>
    </row>
    <row r="181" spans="1:5" x14ac:dyDescent="0.25">
      <c r="A181" t="s">
        <v>3066</v>
      </c>
      <c r="B181" t="s">
        <v>507</v>
      </c>
    </row>
    <row r="182" spans="1:5" x14ac:dyDescent="0.25">
      <c r="A182" t="s">
        <v>3066</v>
      </c>
      <c r="B182" t="s">
        <v>509</v>
      </c>
      <c r="C182">
        <v>3.344585255669437E-7</v>
      </c>
      <c r="E182">
        <v>3.1249763493473211E-7</v>
      </c>
    </row>
    <row r="183" spans="1:5" x14ac:dyDescent="0.25">
      <c r="A183" t="s">
        <v>3066</v>
      </c>
      <c r="B183" t="s">
        <v>511</v>
      </c>
    </row>
    <row r="184" spans="1:5" x14ac:dyDescent="0.25">
      <c r="A184" t="s">
        <v>3066</v>
      </c>
      <c r="B184" t="s">
        <v>540</v>
      </c>
      <c r="C184">
        <v>1.0670490315598506E-5</v>
      </c>
      <c r="E184">
        <v>9.9698549515703028E-6</v>
      </c>
    </row>
    <row r="185" spans="1:5" x14ac:dyDescent="0.25">
      <c r="A185" t="s">
        <v>3066</v>
      </c>
      <c r="B185" t="s">
        <v>542</v>
      </c>
    </row>
    <row r="186" spans="1:5" x14ac:dyDescent="0.25">
      <c r="A186" t="s">
        <v>3066</v>
      </c>
      <c r="B186" t="s">
        <v>551</v>
      </c>
    </row>
    <row r="187" spans="1:5" x14ac:dyDescent="0.25">
      <c r="A187" t="s">
        <v>3066</v>
      </c>
      <c r="B187" t="s">
        <v>503</v>
      </c>
      <c r="C187">
        <v>0.9999889950511589</v>
      </c>
      <c r="D187">
        <v>1</v>
      </c>
      <c r="E187">
        <v>0.9999897176474134</v>
      </c>
    </row>
    <row r="188" spans="1:5" x14ac:dyDescent="0.25">
      <c r="A188" t="s">
        <v>3066</v>
      </c>
      <c r="B188" t="s">
        <v>571</v>
      </c>
      <c r="C188">
        <v>0.30765976180651311</v>
      </c>
      <c r="D188">
        <v>0.25443682893218977</v>
      </c>
      <c r="E188">
        <v>0.30416505338378391</v>
      </c>
    </row>
    <row r="189" spans="1:5" x14ac:dyDescent="0.25">
      <c r="A189" t="s">
        <v>3066</v>
      </c>
      <c r="B189" t="s">
        <v>573</v>
      </c>
      <c r="C189">
        <v>0.14215181382572448</v>
      </c>
      <c r="D189">
        <v>0.12352847088302114</v>
      </c>
      <c r="E189">
        <v>0.14092897340851332</v>
      </c>
    </row>
    <row r="190" spans="1:5" x14ac:dyDescent="0.25">
      <c r="A190" t="s">
        <v>3066</v>
      </c>
      <c r="B190" t="s">
        <v>574</v>
      </c>
      <c r="C190">
        <v>0.11358930595258568</v>
      </c>
      <c r="D190">
        <v>0.13918899547657365</v>
      </c>
      <c r="E190">
        <v>0.11527022516855576</v>
      </c>
    </row>
    <row r="191" spans="1:5" x14ac:dyDescent="0.25">
      <c r="A191" t="s">
        <v>3066</v>
      </c>
      <c r="B191" t="s">
        <v>575</v>
      </c>
      <c r="C191">
        <v>0.23591803616860527</v>
      </c>
      <c r="D191">
        <v>0.28350436777261945</v>
      </c>
      <c r="E191">
        <v>0.23904263575157123</v>
      </c>
    </row>
    <row r="192" spans="1:5" x14ac:dyDescent="0.25">
      <c r="A192" t="s">
        <v>3066</v>
      </c>
      <c r="B192" t="s">
        <v>576</v>
      </c>
      <c r="C192">
        <v>0.20068108224657141</v>
      </c>
      <c r="D192">
        <v>0.19934133693559611</v>
      </c>
      <c r="E192">
        <v>0.20059311228757587</v>
      </c>
    </row>
    <row r="193" spans="1:5" x14ac:dyDescent="0.25">
      <c r="A193" t="s">
        <v>3066</v>
      </c>
      <c r="B193" t="s">
        <v>604</v>
      </c>
      <c r="C193">
        <v>0.99825996286835061</v>
      </c>
      <c r="D193">
        <v>0.99826181291255278</v>
      </c>
      <c r="E193">
        <v>0.99826008434415481</v>
      </c>
    </row>
    <row r="194" spans="1:5" x14ac:dyDescent="0.25">
      <c r="A194" t="s">
        <v>3066</v>
      </c>
      <c r="B194" t="s">
        <v>616</v>
      </c>
      <c r="C194">
        <v>0.27750453359664379</v>
      </c>
      <c r="D194">
        <v>0.22432568991804758</v>
      </c>
      <c r="E194">
        <v>0.27401275604965647</v>
      </c>
    </row>
    <row r="195" spans="1:5" x14ac:dyDescent="0.25">
      <c r="A195" t="s">
        <v>3066</v>
      </c>
      <c r="B195" t="s">
        <v>618</v>
      </c>
      <c r="C195">
        <v>0.72249546640335627</v>
      </c>
      <c r="D195">
        <v>0.77567431008195231</v>
      </c>
      <c r="E195">
        <v>0.72598724395034353</v>
      </c>
    </row>
    <row r="196" spans="1:5" x14ac:dyDescent="0.25">
      <c r="A196" t="s">
        <v>3066</v>
      </c>
      <c r="B196" t="s">
        <v>628</v>
      </c>
      <c r="C196">
        <v>6.689039689598332E-2</v>
      </c>
      <c r="D196">
        <v>5.8183045479850148E-2</v>
      </c>
      <c r="E196">
        <v>6.6318663250318904E-2</v>
      </c>
    </row>
    <row r="197" spans="1:5" x14ac:dyDescent="0.25">
      <c r="A197" t="s">
        <v>3066</v>
      </c>
      <c r="B197" t="s">
        <v>630</v>
      </c>
      <c r="C197">
        <v>5.2363365936731909E-2</v>
      </c>
      <c r="D197">
        <v>4.0187228621986849E-2</v>
      </c>
      <c r="E197">
        <v>5.1563868242844056E-2</v>
      </c>
    </row>
    <row r="198" spans="1:5" x14ac:dyDescent="0.25">
      <c r="A198" t="s">
        <v>3066</v>
      </c>
      <c r="B198" t="s">
        <v>631</v>
      </c>
      <c r="C198">
        <v>3.8434626140425331E-2</v>
      </c>
      <c r="D198">
        <v>2.8013682552299787E-2</v>
      </c>
      <c r="E198">
        <v>3.7750376271072056E-2</v>
      </c>
    </row>
    <row r="199" spans="1:5" x14ac:dyDescent="0.25">
      <c r="A199" t="s">
        <v>3066</v>
      </c>
      <c r="B199" t="s">
        <v>632</v>
      </c>
      <c r="C199">
        <v>0.13271293764714326</v>
      </c>
      <c r="D199">
        <v>0.17225285429093926</v>
      </c>
      <c r="E199">
        <v>0.13530916922338801</v>
      </c>
    </row>
    <row r="200" spans="1:5" x14ac:dyDescent="0.25">
      <c r="A200" t="s">
        <v>3066</v>
      </c>
      <c r="B200" t="s">
        <v>633</v>
      </c>
      <c r="C200">
        <v>0.70959867337971616</v>
      </c>
      <c r="D200">
        <v>0.70136318905492401</v>
      </c>
      <c r="E200">
        <v>0.70905792301237691</v>
      </c>
    </row>
    <row r="201" spans="1:5" x14ac:dyDescent="0.25">
      <c r="A201" t="s">
        <v>3066</v>
      </c>
      <c r="B201" t="s">
        <v>639</v>
      </c>
      <c r="C201">
        <v>6.4000078050436562E-4</v>
      </c>
      <c r="D201">
        <v>2.6916702717698582E-4</v>
      </c>
      <c r="E201">
        <v>6.1565145502148126E-4</v>
      </c>
    </row>
    <row r="202" spans="1:5" x14ac:dyDescent="0.25">
      <c r="A202" t="s">
        <v>3066</v>
      </c>
      <c r="B202" t="s">
        <v>651</v>
      </c>
      <c r="C202">
        <v>290466.20310837921</v>
      </c>
      <c r="D202">
        <v>309544</v>
      </c>
    </row>
    <row r="203" spans="1:5" x14ac:dyDescent="0.25">
      <c r="A203" t="s">
        <v>3066</v>
      </c>
      <c r="B203" t="s">
        <v>652</v>
      </c>
      <c r="C203">
        <v>161047.59362731173</v>
      </c>
      <c r="D203">
        <v>58306</v>
      </c>
    </row>
    <row r="204" spans="1:5" x14ac:dyDescent="0.25">
      <c r="A204" t="s">
        <v>3066</v>
      </c>
      <c r="B204" t="s">
        <v>653</v>
      </c>
      <c r="C204">
        <v>37680.20343555999</v>
      </c>
      <c r="D204">
        <v>4671</v>
      </c>
    </row>
    <row r="205" spans="1:5" x14ac:dyDescent="0.25">
      <c r="A205" t="s">
        <v>3066</v>
      </c>
      <c r="B205" t="s">
        <v>654</v>
      </c>
      <c r="C205">
        <v>14260.519592319994</v>
      </c>
      <c r="D205">
        <v>469</v>
      </c>
    </row>
    <row r="206" spans="1:5" x14ac:dyDescent="0.25">
      <c r="A206" t="s">
        <v>3066</v>
      </c>
      <c r="B206" t="s">
        <v>655</v>
      </c>
      <c r="C206">
        <v>8547.6088281500015</v>
      </c>
      <c r="D206">
        <v>125</v>
      </c>
    </row>
    <row r="207" spans="1:5" x14ac:dyDescent="0.25">
      <c r="A207" t="s">
        <v>3066</v>
      </c>
      <c r="B207" t="s">
        <v>656</v>
      </c>
      <c r="C207">
        <v>6392.6102061599995</v>
      </c>
      <c r="D207">
        <v>36</v>
      </c>
    </row>
    <row r="208" spans="1:5" x14ac:dyDescent="0.25">
      <c r="A208" t="s">
        <v>3066</v>
      </c>
      <c r="B208" t="s">
        <v>713</v>
      </c>
      <c r="C208">
        <v>0.56240653891277714</v>
      </c>
    </row>
    <row r="209" spans="1:4" x14ac:dyDescent="0.25">
      <c r="A209" t="s">
        <v>3066</v>
      </c>
      <c r="B209" t="s">
        <v>714</v>
      </c>
      <c r="C209">
        <v>361966.12947668083</v>
      </c>
    </row>
    <row r="210" spans="1:4" x14ac:dyDescent="0.25">
      <c r="A210" t="s">
        <v>3066</v>
      </c>
      <c r="B210" t="s">
        <v>715</v>
      </c>
      <c r="C210">
        <v>57914.842105405216</v>
      </c>
    </row>
    <row r="211" spans="1:4" x14ac:dyDescent="0.25">
      <c r="A211" t="s">
        <v>3066</v>
      </c>
      <c r="B211" t="s">
        <v>716</v>
      </c>
      <c r="C211">
        <v>44594.008766529441</v>
      </c>
    </row>
    <row r="212" spans="1:4" x14ac:dyDescent="0.25">
      <c r="A212" t="s">
        <v>3066</v>
      </c>
      <c r="B212" t="s">
        <v>717</v>
      </c>
      <c r="C212">
        <v>27704.076998124121</v>
      </c>
    </row>
    <row r="213" spans="1:4" x14ac:dyDescent="0.25">
      <c r="A213" t="s">
        <v>3066</v>
      </c>
      <c r="B213" t="s">
        <v>718</v>
      </c>
      <c r="C213">
        <v>14273.792991038275</v>
      </c>
    </row>
    <row r="214" spans="1:4" x14ac:dyDescent="0.25">
      <c r="A214" t="s">
        <v>3066</v>
      </c>
      <c r="B214" t="s">
        <v>719</v>
      </c>
      <c r="C214">
        <v>4483.1760448542</v>
      </c>
    </row>
    <row r="215" spans="1:4" x14ac:dyDescent="0.25">
      <c r="A215" t="s">
        <v>3066</v>
      </c>
      <c r="B215" t="s">
        <v>720</v>
      </c>
      <c r="C215">
        <v>2281.6804165412868</v>
      </c>
    </row>
    <row r="216" spans="1:4" x14ac:dyDescent="0.25">
      <c r="A216" t="s">
        <v>3066</v>
      </c>
      <c r="B216" t="s">
        <v>721</v>
      </c>
      <c r="C216">
        <v>5164.3812870047041</v>
      </c>
    </row>
    <row r="217" spans="1:4" x14ac:dyDescent="0.25">
      <c r="A217" t="s">
        <v>3066</v>
      </c>
      <c r="B217" t="s">
        <v>733</v>
      </c>
      <c r="C217">
        <v>0.82471759786700338</v>
      </c>
    </row>
    <row r="218" spans="1:4" x14ac:dyDescent="0.25">
      <c r="A218" t="s">
        <v>3066</v>
      </c>
      <c r="B218" t="s">
        <v>735</v>
      </c>
      <c r="C218">
        <v>4.23811112031292E-2</v>
      </c>
    </row>
    <row r="219" spans="1:4" x14ac:dyDescent="0.25">
      <c r="A219" t="s">
        <v>3066</v>
      </c>
      <c r="B219" t="s">
        <v>739</v>
      </c>
      <c r="C219">
        <v>4.0733699684523728E-2</v>
      </c>
    </row>
    <row r="220" spans="1:4" x14ac:dyDescent="0.25">
      <c r="A220" t="s">
        <v>3066</v>
      </c>
      <c r="B220" t="s">
        <v>1949</v>
      </c>
      <c r="C220">
        <v>43439.724606979842</v>
      </c>
      <c r="D220">
        <v>17577</v>
      </c>
    </row>
    <row r="221" spans="1:4" x14ac:dyDescent="0.25">
      <c r="A221" t="s">
        <v>3066</v>
      </c>
      <c r="B221" t="s">
        <v>1958</v>
      </c>
      <c r="C221">
        <v>44842.35310802015</v>
      </c>
      <c r="D221">
        <v>35503</v>
      </c>
    </row>
    <row r="222" spans="1:4" x14ac:dyDescent="0.25">
      <c r="A222" t="s">
        <v>3066</v>
      </c>
      <c r="B222" t="s">
        <v>1959</v>
      </c>
      <c r="C222">
        <v>79901.01001696079</v>
      </c>
      <c r="D222">
        <v>75981</v>
      </c>
    </row>
    <row r="223" spans="1:4" x14ac:dyDescent="0.25">
      <c r="A223" t="s">
        <v>3066</v>
      </c>
      <c r="B223" t="s">
        <v>1960</v>
      </c>
      <c r="C223">
        <v>13805.169757929945</v>
      </c>
      <c r="D223">
        <v>16157</v>
      </c>
    </row>
    <row r="224" spans="1:4" x14ac:dyDescent="0.25">
      <c r="A224" t="s">
        <v>3066</v>
      </c>
      <c r="B224" t="s">
        <v>1961</v>
      </c>
      <c r="C224">
        <v>611.18532762000007</v>
      </c>
      <c r="D224">
        <v>613</v>
      </c>
    </row>
    <row r="225" spans="1:4" x14ac:dyDescent="0.25">
      <c r="A225" t="s">
        <v>3066</v>
      </c>
      <c r="B225" t="s">
        <v>1962</v>
      </c>
      <c r="C225">
        <v>1.1903983599999999</v>
      </c>
      <c r="D225">
        <v>2</v>
      </c>
    </row>
    <row r="226" spans="1:4" x14ac:dyDescent="0.25">
      <c r="A226" t="s">
        <v>3066</v>
      </c>
      <c r="B226" t="s">
        <v>1966</v>
      </c>
      <c r="C226">
        <v>33668.122811900044</v>
      </c>
      <c r="D226">
        <v>30900</v>
      </c>
    </row>
    <row r="227" spans="1:4" x14ac:dyDescent="0.25">
      <c r="A227" t="s">
        <v>3066</v>
      </c>
      <c r="B227" t="s">
        <v>1950</v>
      </c>
      <c r="C227">
        <v>25798.44704160999</v>
      </c>
      <c r="D227">
        <v>13020</v>
      </c>
    </row>
    <row r="228" spans="1:4" x14ac:dyDescent="0.25">
      <c r="A228" t="s">
        <v>3066</v>
      </c>
      <c r="B228" t="s">
        <v>1951</v>
      </c>
      <c r="C228">
        <v>112304.23708795011</v>
      </c>
      <c r="D228">
        <v>61872</v>
      </c>
    </row>
    <row r="229" spans="1:4" x14ac:dyDescent="0.25">
      <c r="A229" t="s">
        <v>3066</v>
      </c>
      <c r="B229" t="s">
        <v>1952</v>
      </c>
      <c r="C229">
        <v>94765.910519469428</v>
      </c>
      <c r="D229">
        <v>59674</v>
      </c>
    </row>
    <row r="230" spans="1:4" x14ac:dyDescent="0.25">
      <c r="A230" t="s">
        <v>3066</v>
      </c>
      <c r="B230" t="s">
        <v>1953</v>
      </c>
      <c r="C230">
        <v>33121.710794900013</v>
      </c>
      <c r="D230">
        <v>23569</v>
      </c>
    </row>
    <row r="231" spans="1:4" x14ac:dyDescent="0.25">
      <c r="A231" t="s">
        <v>3066</v>
      </c>
      <c r="B231" t="s">
        <v>1954</v>
      </c>
      <c r="C231">
        <v>12967.961031580087</v>
      </c>
      <c r="D231">
        <v>10001</v>
      </c>
    </row>
    <row r="232" spans="1:4" x14ac:dyDescent="0.25">
      <c r="A232" t="s">
        <v>3066</v>
      </c>
      <c r="B232" t="s">
        <v>1955</v>
      </c>
      <c r="C232">
        <v>5519.4195706800047</v>
      </c>
      <c r="D232">
        <v>5021</v>
      </c>
    </row>
    <row r="233" spans="1:4" x14ac:dyDescent="0.25">
      <c r="A233" t="s">
        <v>3066</v>
      </c>
      <c r="B233" t="s">
        <v>1956</v>
      </c>
      <c r="C233">
        <v>10153.93901205001</v>
      </c>
      <c r="D233">
        <v>3780</v>
      </c>
    </row>
    <row r="234" spans="1:4" x14ac:dyDescent="0.25">
      <c r="A234" t="s">
        <v>3066</v>
      </c>
      <c r="B234" t="s">
        <v>1957</v>
      </c>
      <c r="C234">
        <v>7494.3577118700105</v>
      </c>
      <c r="D234">
        <v>4676</v>
      </c>
    </row>
    <row r="235" spans="1:4" x14ac:dyDescent="0.25">
      <c r="A235" t="s">
        <v>3066</v>
      </c>
      <c r="B235" t="s">
        <v>1971</v>
      </c>
      <c r="C235">
        <v>43439.724606979842</v>
      </c>
      <c r="D235">
        <v>17577</v>
      </c>
    </row>
    <row r="236" spans="1:4" x14ac:dyDescent="0.25">
      <c r="A236" t="s">
        <v>3066</v>
      </c>
      <c r="B236" t="s">
        <v>1980</v>
      </c>
      <c r="C236">
        <v>44842.35310802015</v>
      </c>
      <c r="D236">
        <v>35503</v>
      </c>
    </row>
    <row r="237" spans="1:4" x14ac:dyDescent="0.25">
      <c r="A237" t="s">
        <v>3066</v>
      </c>
      <c r="B237" t="s">
        <v>2081</v>
      </c>
      <c r="C237">
        <v>79901.01001696079</v>
      </c>
      <c r="D237">
        <v>75981</v>
      </c>
    </row>
    <row r="238" spans="1:4" x14ac:dyDescent="0.25">
      <c r="A238" t="s">
        <v>3066</v>
      </c>
      <c r="B238" t="s">
        <v>2123</v>
      </c>
      <c r="C238">
        <v>13805.169757929945</v>
      </c>
      <c r="D238">
        <v>16157</v>
      </c>
    </row>
    <row r="239" spans="1:4" x14ac:dyDescent="0.25">
      <c r="A239" t="s">
        <v>3066</v>
      </c>
      <c r="B239" t="s">
        <v>2124</v>
      </c>
      <c r="C239">
        <v>611.18532762000007</v>
      </c>
      <c r="D239">
        <v>613</v>
      </c>
    </row>
    <row r="240" spans="1:4" x14ac:dyDescent="0.25">
      <c r="A240" t="s">
        <v>3066</v>
      </c>
      <c r="B240" t="s">
        <v>2125</v>
      </c>
      <c r="C240">
        <v>1.1903983599999999</v>
      </c>
      <c r="D240">
        <v>2</v>
      </c>
    </row>
    <row r="241" spans="1:4" x14ac:dyDescent="0.25">
      <c r="A241" t="s">
        <v>3066</v>
      </c>
      <c r="B241" t="s">
        <v>2129</v>
      </c>
      <c r="C241">
        <v>33668.122811900044</v>
      </c>
      <c r="D241">
        <v>30900</v>
      </c>
    </row>
    <row r="242" spans="1:4" x14ac:dyDescent="0.25">
      <c r="A242" t="s">
        <v>3066</v>
      </c>
      <c r="B242" t="s">
        <v>1972</v>
      </c>
      <c r="C242">
        <v>25798.44704160999</v>
      </c>
      <c r="D242">
        <v>13020</v>
      </c>
    </row>
    <row r="243" spans="1:4" x14ac:dyDescent="0.25">
      <c r="A243" t="s">
        <v>3066</v>
      </c>
      <c r="B243" t="s">
        <v>1973</v>
      </c>
      <c r="C243">
        <v>112304.23708795011</v>
      </c>
      <c r="D243">
        <v>61872</v>
      </c>
    </row>
    <row r="244" spans="1:4" x14ac:dyDescent="0.25">
      <c r="A244" t="s">
        <v>3066</v>
      </c>
      <c r="B244" t="s">
        <v>1974</v>
      </c>
      <c r="C244">
        <v>94765.910519469428</v>
      </c>
      <c r="D244">
        <v>59674</v>
      </c>
    </row>
    <row r="245" spans="1:4" x14ac:dyDescent="0.25">
      <c r="A245" t="s">
        <v>3066</v>
      </c>
      <c r="B245" t="s">
        <v>1975</v>
      </c>
      <c r="C245">
        <v>33121.710794900013</v>
      </c>
      <c r="D245">
        <v>23569</v>
      </c>
    </row>
    <row r="246" spans="1:4" x14ac:dyDescent="0.25">
      <c r="A246" t="s">
        <v>3066</v>
      </c>
      <c r="B246" t="s">
        <v>1976</v>
      </c>
      <c r="C246">
        <v>12967.961031580087</v>
      </c>
      <c r="D246">
        <v>10001</v>
      </c>
    </row>
    <row r="247" spans="1:4" x14ac:dyDescent="0.25">
      <c r="A247" t="s">
        <v>3066</v>
      </c>
      <c r="B247" t="s">
        <v>1977</v>
      </c>
      <c r="C247">
        <v>5519.4195706800047</v>
      </c>
      <c r="D247">
        <v>5021</v>
      </c>
    </row>
    <row r="248" spans="1:4" x14ac:dyDescent="0.25">
      <c r="A248" t="s">
        <v>3066</v>
      </c>
      <c r="B248" t="s">
        <v>1978</v>
      </c>
      <c r="C248">
        <v>10153.93901205001</v>
      </c>
      <c r="D248">
        <v>3780</v>
      </c>
    </row>
    <row r="249" spans="1:4" x14ac:dyDescent="0.25">
      <c r="A249" t="s">
        <v>3066</v>
      </c>
      <c r="B249" t="s">
        <v>1979</v>
      </c>
      <c r="C249">
        <v>7494.3577118700105</v>
      </c>
      <c r="D249">
        <v>4676</v>
      </c>
    </row>
    <row r="250" spans="1:4" x14ac:dyDescent="0.25">
      <c r="A250" t="s">
        <v>3066</v>
      </c>
      <c r="B250" t="s">
        <v>2133</v>
      </c>
      <c r="C250">
        <v>78193.19935051947</v>
      </c>
      <c r="D250">
        <v>54031</v>
      </c>
    </row>
    <row r="251" spans="1:4" x14ac:dyDescent="0.25">
      <c r="A251" t="s">
        <v>3066</v>
      </c>
      <c r="B251" t="s">
        <v>2142</v>
      </c>
      <c r="C251">
        <v>11096.862954359976</v>
      </c>
      <c r="D251">
        <v>5923</v>
      </c>
    </row>
    <row r="252" spans="1:4" x14ac:dyDescent="0.25">
      <c r="A252" t="s">
        <v>3066</v>
      </c>
      <c r="B252" t="s">
        <v>2143</v>
      </c>
      <c r="C252">
        <v>21629.994194900028</v>
      </c>
      <c r="D252">
        <v>9349</v>
      </c>
    </row>
    <row r="253" spans="1:4" x14ac:dyDescent="0.25">
      <c r="A253" t="s">
        <v>3066</v>
      </c>
      <c r="B253" t="s">
        <v>2651</v>
      </c>
      <c r="C253">
        <v>21608.310395730041</v>
      </c>
      <c r="D253">
        <v>7347</v>
      </c>
    </row>
    <row r="254" spans="1:4" x14ac:dyDescent="0.25">
      <c r="A254" t="s">
        <v>3066</v>
      </c>
      <c r="B254" t="s">
        <v>2652</v>
      </c>
      <c r="C254">
        <v>4840.0517604999968</v>
      </c>
      <c r="D254">
        <v>2033</v>
      </c>
    </row>
    <row r="255" spans="1:4" x14ac:dyDescent="0.25">
      <c r="A255" t="s">
        <v>3066</v>
      </c>
      <c r="B255" t="s">
        <v>2134</v>
      </c>
      <c r="C255">
        <v>72714.260315070962</v>
      </c>
      <c r="D255">
        <v>47539</v>
      </c>
    </row>
    <row r="256" spans="1:4" x14ac:dyDescent="0.25">
      <c r="A256" t="s">
        <v>3066</v>
      </c>
      <c r="B256" t="s">
        <v>2135</v>
      </c>
      <c r="C256">
        <v>53872.156458819947</v>
      </c>
      <c r="D256">
        <v>37715</v>
      </c>
    </row>
    <row r="257" spans="1:4" x14ac:dyDescent="0.25">
      <c r="A257" t="s">
        <v>3066</v>
      </c>
      <c r="B257" t="s">
        <v>2136</v>
      </c>
      <c r="C257">
        <v>80890.040866479787</v>
      </c>
      <c r="D257">
        <v>63385</v>
      </c>
    </row>
    <row r="258" spans="1:4" x14ac:dyDescent="0.25">
      <c r="A258" t="s">
        <v>3066</v>
      </c>
      <c r="B258" t="s">
        <v>2137</v>
      </c>
      <c r="C258">
        <v>89571.465611770254</v>
      </c>
      <c r="D258">
        <v>74283</v>
      </c>
    </row>
    <row r="259" spans="1:4" x14ac:dyDescent="0.25">
      <c r="A259" t="s">
        <v>3066</v>
      </c>
      <c r="B259" t="s">
        <v>2138</v>
      </c>
      <c r="C259">
        <v>29231.526424299849</v>
      </c>
      <c r="D259">
        <v>23625</v>
      </c>
    </row>
    <row r="260" spans="1:4" x14ac:dyDescent="0.25">
      <c r="A260" t="s">
        <v>3066</v>
      </c>
      <c r="B260" t="s">
        <v>2139</v>
      </c>
      <c r="C260">
        <v>17196.388975310001</v>
      </c>
      <c r="D260">
        <v>11099</v>
      </c>
    </row>
    <row r="261" spans="1:4" x14ac:dyDescent="0.25">
      <c r="A261" t="s">
        <v>3066</v>
      </c>
      <c r="B261" t="s">
        <v>2140</v>
      </c>
      <c r="C261">
        <v>15617.579663729955</v>
      </c>
      <c r="D261">
        <v>8927</v>
      </c>
    </row>
    <row r="262" spans="1:4" x14ac:dyDescent="0.25">
      <c r="A262" t="s">
        <v>3066</v>
      </c>
      <c r="B262" t="s">
        <v>2141</v>
      </c>
      <c r="C262">
        <v>21932.901826390105</v>
      </c>
      <c r="D262">
        <v>13054</v>
      </c>
    </row>
    <row r="263" spans="1:4" x14ac:dyDescent="0.25">
      <c r="A263" t="s">
        <v>3066</v>
      </c>
      <c r="B263" t="s">
        <v>2458</v>
      </c>
      <c r="C263">
        <v>372684.77478914271</v>
      </c>
      <c r="D263">
        <v>298756</v>
      </c>
    </row>
    <row r="264" spans="1:4" x14ac:dyDescent="0.25">
      <c r="A264" t="s">
        <v>3066</v>
      </c>
      <c r="B264" t="s">
        <v>2459</v>
      </c>
      <c r="C264">
        <v>49843.240784810092</v>
      </c>
      <c r="D264">
        <v>32701</v>
      </c>
    </row>
    <row r="265" spans="1:4" x14ac:dyDescent="0.25">
      <c r="A265" t="s">
        <v>3066</v>
      </c>
      <c r="B265" t="s">
        <v>2461</v>
      </c>
      <c r="C265">
        <v>26912.556740450043</v>
      </c>
      <c r="D265">
        <v>17331</v>
      </c>
    </row>
    <row r="266" spans="1:4" x14ac:dyDescent="0.25">
      <c r="A266" t="s">
        <v>3066</v>
      </c>
      <c r="B266" t="s">
        <v>2462</v>
      </c>
      <c r="C266">
        <v>68895.329997490247</v>
      </c>
      <c r="D266">
        <v>9470</v>
      </c>
    </row>
    <row r="267" spans="1:4" x14ac:dyDescent="0.25">
      <c r="A267" t="s">
        <v>3066</v>
      </c>
      <c r="B267" t="s">
        <v>2463</v>
      </c>
      <c r="C267">
        <v>58.836485980000006</v>
      </c>
      <c r="D267">
        <v>95</v>
      </c>
    </row>
    <row r="268" spans="1:4" x14ac:dyDescent="0.25">
      <c r="A268" t="s">
        <v>3066</v>
      </c>
      <c r="B268" t="s">
        <v>2466</v>
      </c>
      <c r="C268">
        <v>26744.893466950045</v>
      </c>
      <c r="D268">
        <v>9539</v>
      </c>
    </row>
    <row r="269" spans="1:4" x14ac:dyDescent="0.25">
      <c r="A269" t="s">
        <v>3066</v>
      </c>
      <c r="B269" t="s">
        <v>2467</v>
      </c>
      <c r="C269">
        <v>491649.84533092519</v>
      </c>
      <c r="D269">
        <v>348771</v>
      </c>
    </row>
    <row r="270" spans="1:4" x14ac:dyDescent="0.25">
      <c r="A270" t="s">
        <v>3066</v>
      </c>
      <c r="B270" t="s">
        <v>2472</v>
      </c>
      <c r="D270">
        <v>266223.59263297159</v>
      </c>
    </row>
    <row r="271" spans="1:4" x14ac:dyDescent="0.25">
      <c r="A271" t="s">
        <v>3066</v>
      </c>
      <c r="B271" t="s">
        <v>2473</v>
      </c>
      <c r="D271">
        <v>8712.6867790726428</v>
      </c>
    </row>
    <row r="272" spans="1:4" x14ac:dyDescent="0.25">
      <c r="A272" t="s">
        <v>3066</v>
      </c>
      <c r="B272" t="s">
        <v>2475</v>
      </c>
      <c r="D272">
        <v>7473.8252136203955</v>
      </c>
    </row>
    <row r="273" spans="1:4" x14ac:dyDescent="0.25">
      <c r="A273" t="s">
        <v>3066</v>
      </c>
      <c r="B273" t="s">
        <v>2476</v>
      </c>
      <c r="D273">
        <v>25378.903664410383</v>
      </c>
    </row>
    <row r="274" spans="1:4" x14ac:dyDescent="0.25">
      <c r="A274" t="s">
        <v>3066</v>
      </c>
      <c r="B274" t="s">
        <v>2477</v>
      </c>
      <c r="D274">
        <v>13.702294193060816</v>
      </c>
    </row>
    <row r="275" spans="1:4" x14ac:dyDescent="0.25">
      <c r="A275" t="s">
        <v>3066</v>
      </c>
      <c r="B275" t="s">
        <v>2027</v>
      </c>
      <c r="C275">
        <v>2418.5926046599971</v>
      </c>
      <c r="D275">
        <v>2510</v>
      </c>
    </row>
    <row r="276" spans="1:4" x14ac:dyDescent="0.25">
      <c r="A276" t="s">
        <v>3066</v>
      </c>
      <c r="B276" t="s">
        <v>2028</v>
      </c>
      <c r="C276">
        <v>4954.3950009799983</v>
      </c>
      <c r="D276">
        <v>1525</v>
      </c>
    </row>
    <row r="277" spans="1:4" x14ac:dyDescent="0.25">
      <c r="A277" t="s">
        <v>3066</v>
      </c>
      <c r="B277" t="s">
        <v>2029</v>
      </c>
      <c r="C277">
        <v>10557.882155900006</v>
      </c>
      <c r="D277">
        <v>1134</v>
      </c>
    </row>
    <row r="278" spans="1:4" x14ac:dyDescent="0.25">
      <c r="A278" t="s">
        <v>3066</v>
      </c>
      <c r="B278" t="s">
        <v>2030</v>
      </c>
      <c r="C278">
        <v>6071.0674820300028</v>
      </c>
      <c r="D278">
        <v>205</v>
      </c>
    </row>
    <row r="279" spans="1:4" x14ac:dyDescent="0.25">
      <c r="A279" t="s">
        <v>3066</v>
      </c>
      <c r="B279" t="s">
        <v>2031</v>
      </c>
      <c r="C279">
        <v>4407.9211345699996</v>
      </c>
      <c r="D279">
        <v>67</v>
      </c>
    </row>
    <row r="280" spans="1:4" x14ac:dyDescent="0.25">
      <c r="A280" t="s">
        <v>3066</v>
      </c>
      <c r="B280" t="s">
        <v>2032</v>
      </c>
      <c r="C280">
        <v>8020.5298564199975</v>
      </c>
      <c r="D280">
        <v>38</v>
      </c>
    </row>
    <row r="281" spans="1:4" x14ac:dyDescent="0.25">
      <c r="A281" t="s">
        <v>3066</v>
      </c>
      <c r="B281" t="s">
        <v>2146</v>
      </c>
      <c r="C281">
        <v>0.39937374590534525</v>
      </c>
    </row>
    <row r="282" spans="1:4" x14ac:dyDescent="0.25">
      <c r="A282" t="s">
        <v>3066</v>
      </c>
      <c r="B282" t="s">
        <v>2147</v>
      </c>
      <c r="C282">
        <v>32396.85688117515</v>
      </c>
    </row>
    <row r="283" spans="1:4" x14ac:dyDescent="0.25">
      <c r="A283" t="s">
        <v>3066</v>
      </c>
      <c r="B283" t="s">
        <v>2148</v>
      </c>
      <c r="C283">
        <v>2781.9716396163763</v>
      </c>
    </row>
    <row r="284" spans="1:4" x14ac:dyDescent="0.25">
      <c r="A284" t="s">
        <v>3066</v>
      </c>
      <c r="B284" t="s">
        <v>2149</v>
      </c>
      <c r="C284">
        <v>831.71222400784495</v>
      </c>
    </row>
    <row r="285" spans="1:4" x14ac:dyDescent="0.25">
      <c r="A285" t="s">
        <v>3066</v>
      </c>
      <c r="B285" t="s">
        <v>2150</v>
      </c>
      <c r="C285">
        <v>152.97558341369748</v>
      </c>
    </row>
    <row r="286" spans="1:4" x14ac:dyDescent="0.25">
      <c r="A286" t="s">
        <v>3066</v>
      </c>
      <c r="B286" t="s">
        <v>2151</v>
      </c>
      <c r="C286">
        <v>81.794111957102459</v>
      </c>
    </row>
    <row r="287" spans="1:4" x14ac:dyDescent="0.25">
      <c r="A287" t="s">
        <v>3066</v>
      </c>
      <c r="B287" t="s">
        <v>2152</v>
      </c>
      <c r="C287">
        <v>53.792780960224107</v>
      </c>
    </row>
    <row r="288" spans="1:4" x14ac:dyDescent="0.25">
      <c r="A288" t="s">
        <v>3066</v>
      </c>
      <c r="B288" t="s">
        <v>2153</v>
      </c>
      <c r="C288">
        <v>41.025658185642747</v>
      </c>
    </row>
    <row r="289" spans="1:4" x14ac:dyDescent="0.25">
      <c r="A289" t="s">
        <v>3066</v>
      </c>
      <c r="B289" t="s">
        <v>2154</v>
      </c>
      <c r="C289">
        <v>90.259355244021137</v>
      </c>
    </row>
    <row r="290" spans="1:4" x14ac:dyDescent="0.25">
      <c r="A290" t="s">
        <v>3066</v>
      </c>
      <c r="B290" t="s">
        <v>2427</v>
      </c>
      <c r="C290">
        <v>0.1011324813907655</v>
      </c>
    </row>
    <row r="291" spans="1:4" x14ac:dyDescent="0.25">
      <c r="A291" t="s">
        <v>3066</v>
      </c>
      <c r="B291" t="s">
        <v>2437</v>
      </c>
      <c r="C291">
        <v>5.3311955653482135E-4</v>
      </c>
    </row>
    <row r="292" spans="1:4" x14ac:dyDescent="0.25">
      <c r="A292" t="s">
        <v>3066</v>
      </c>
      <c r="B292" t="s">
        <v>2428</v>
      </c>
      <c r="C292">
        <v>0.38677305186589084</v>
      </c>
    </row>
    <row r="293" spans="1:4" x14ac:dyDescent="0.25">
      <c r="A293" t="s">
        <v>3066</v>
      </c>
      <c r="B293" t="s">
        <v>2429</v>
      </c>
      <c r="C293">
        <v>2.9665681634837886E-2</v>
      </c>
    </row>
    <row r="294" spans="1:4" x14ac:dyDescent="0.25">
      <c r="A294" t="s">
        <v>3066</v>
      </c>
      <c r="B294" t="s">
        <v>2431</v>
      </c>
      <c r="C294">
        <v>7.3473173471447398E-2</v>
      </c>
    </row>
    <row r="295" spans="1:4" x14ac:dyDescent="0.25">
      <c r="A295" t="s">
        <v>3066</v>
      </c>
      <c r="B295" t="s">
        <v>2432</v>
      </c>
      <c r="C295">
        <v>0.13379755403693297</v>
      </c>
    </row>
    <row r="296" spans="1:4" x14ac:dyDescent="0.25">
      <c r="A296" t="s">
        <v>3066</v>
      </c>
      <c r="B296" t="s">
        <v>2433</v>
      </c>
      <c r="C296">
        <v>0.12980461783012104</v>
      </c>
    </row>
    <row r="297" spans="1:4" x14ac:dyDescent="0.25">
      <c r="A297" t="s">
        <v>3066</v>
      </c>
      <c r="B297" t="s">
        <v>2435</v>
      </c>
      <c r="C297">
        <v>0.10701595383360546</v>
      </c>
    </row>
    <row r="298" spans="1:4" x14ac:dyDescent="0.25">
      <c r="A298" t="s">
        <v>3066</v>
      </c>
      <c r="B298" t="s">
        <v>2520</v>
      </c>
      <c r="C298">
        <v>1643.6161217300005</v>
      </c>
      <c r="D298">
        <v>128</v>
      </c>
    </row>
    <row r="299" spans="1:4" x14ac:dyDescent="0.25">
      <c r="A299" t="s">
        <v>3066</v>
      </c>
      <c r="B299" t="s">
        <v>2529</v>
      </c>
      <c r="C299">
        <v>5590.6370358499944</v>
      </c>
      <c r="D299">
        <v>888</v>
      </c>
    </row>
    <row r="300" spans="1:4" x14ac:dyDescent="0.25">
      <c r="A300" t="s">
        <v>3066</v>
      </c>
      <c r="B300" t="s">
        <v>2530</v>
      </c>
      <c r="C300">
        <v>6811.8817190599948</v>
      </c>
      <c r="D300">
        <v>1133</v>
      </c>
    </row>
    <row r="301" spans="1:4" x14ac:dyDescent="0.25">
      <c r="A301" t="s">
        <v>3066</v>
      </c>
      <c r="B301" t="s">
        <v>2531</v>
      </c>
      <c r="C301">
        <v>3310.3469733299999</v>
      </c>
      <c r="D301">
        <v>687</v>
      </c>
    </row>
    <row r="302" spans="1:4" x14ac:dyDescent="0.25">
      <c r="A302" t="s">
        <v>3066</v>
      </c>
      <c r="B302" t="s">
        <v>2532</v>
      </c>
      <c r="C302">
        <v>540.84818220000022</v>
      </c>
      <c r="D302">
        <v>96</v>
      </c>
    </row>
    <row r="303" spans="1:4" x14ac:dyDescent="0.25">
      <c r="A303" t="s">
        <v>3066</v>
      </c>
      <c r="B303" t="s">
        <v>2537</v>
      </c>
      <c r="C303">
        <v>7971.8348066599947</v>
      </c>
      <c r="D303">
        <v>747</v>
      </c>
    </row>
    <row r="304" spans="1:4" x14ac:dyDescent="0.25">
      <c r="A304" t="s">
        <v>3066</v>
      </c>
      <c r="B304" t="s">
        <v>2521</v>
      </c>
      <c r="C304">
        <v>1224.7771750000002</v>
      </c>
      <c r="D304">
        <v>104</v>
      </c>
    </row>
    <row r="305" spans="1:4" x14ac:dyDescent="0.25">
      <c r="A305" t="s">
        <v>3066</v>
      </c>
      <c r="B305" t="s">
        <v>2522</v>
      </c>
      <c r="C305">
        <v>2383.5781645000011</v>
      </c>
      <c r="D305">
        <v>316</v>
      </c>
    </row>
    <row r="306" spans="1:4" x14ac:dyDescent="0.25">
      <c r="A306" t="s">
        <v>3066</v>
      </c>
      <c r="B306" t="s">
        <v>2523</v>
      </c>
      <c r="C306">
        <v>1948.1891537500007</v>
      </c>
      <c r="D306">
        <v>251</v>
      </c>
    </row>
    <row r="307" spans="1:4" x14ac:dyDescent="0.25">
      <c r="A307" t="s">
        <v>3066</v>
      </c>
      <c r="B307" t="s">
        <v>2524</v>
      </c>
      <c r="C307">
        <v>723.45933451999974</v>
      </c>
      <c r="D307">
        <v>104</v>
      </c>
    </row>
    <row r="308" spans="1:4" x14ac:dyDescent="0.25">
      <c r="A308" t="s">
        <v>3066</v>
      </c>
      <c r="B308" t="s">
        <v>2525</v>
      </c>
      <c r="C308">
        <v>258.99939239000008</v>
      </c>
      <c r="D308">
        <v>71</v>
      </c>
    </row>
    <row r="309" spans="1:4" x14ac:dyDescent="0.25">
      <c r="A309" t="s">
        <v>3066</v>
      </c>
      <c r="B309" t="s">
        <v>2526</v>
      </c>
      <c r="C309">
        <v>329.5967171800001</v>
      </c>
      <c r="D309">
        <v>42</v>
      </c>
    </row>
    <row r="310" spans="1:4" x14ac:dyDescent="0.25">
      <c r="A310" t="s">
        <v>3066</v>
      </c>
      <c r="B310" t="s">
        <v>2527</v>
      </c>
      <c r="C310">
        <v>2586.5604528700001</v>
      </c>
      <c r="D310">
        <v>221</v>
      </c>
    </row>
    <row r="311" spans="1:4" x14ac:dyDescent="0.25">
      <c r="A311" t="s">
        <v>3066</v>
      </c>
      <c r="B311" t="s">
        <v>2528</v>
      </c>
      <c r="C311">
        <v>1106.0630055199999</v>
      </c>
      <c r="D311">
        <v>142</v>
      </c>
    </row>
    <row r="312" spans="1:4" x14ac:dyDescent="0.25">
      <c r="A312" t="s">
        <v>3066</v>
      </c>
      <c r="B312" t="s">
        <v>2542</v>
      </c>
      <c r="C312">
        <v>1643.6161217300005</v>
      </c>
      <c r="D312">
        <v>128</v>
      </c>
    </row>
    <row r="313" spans="1:4" x14ac:dyDescent="0.25">
      <c r="A313" t="s">
        <v>3066</v>
      </c>
      <c r="B313" t="s">
        <v>2551</v>
      </c>
      <c r="C313">
        <v>5590.6370358499944</v>
      </c>
      <c r="D313">
        <v>888</v>
      </c>
    </row>
    <row r="314" spans="1:4" x14ac:dyDescent="0.25">
      <c r="A314" t="s">
        <v>3066</v>
      </c>
      <c r="B314" t="s">
        <v>2552</v>
      </c>
      <c r="C314">
        <v>6811.8817190599948</v>
      </c>
      <c r="D314">
        <v>1133</v>
      </c>
    </row>
    <row r="315" spans="1:4" x14ac:dyDescent="0.25">
      <c r="A315" t="s">
        <v>3066</v>
      </c>
      <c r="B315" t="s">
        <v>2553</v>
      </c>
      <c r="C315">
        <v>3310.3469733299999</v>
      </c>
      <c r="D315">
        <v>687</v>
      </c>
    </row>
    <row r="316" spans="1:4" x14ac:dyDescent="0.25">
      <c r="A316" t="s">
        <v>3066</v>
      </c>
      <c r="B316" t="s">
        <v>2554</v>
      </c>
      <c r="C316">
        <v>540.84818220000022</v>
      </c>
      <c r="D316">
        <v>96</v>
      </c>
    </row>
    <row r="317" spans="1:4" x14ac:dyDescent="0.25">
      <c r="A317" t="s">
        <v>3066</v>
      </c>
      <c r="B317" t="s">
        <v>2559</v>
      </c>
      <c r="C317">
        <v>7971.8348066599947</v>
      </c>
      <c r="D317">
        <v>747</v>
      </c>
    </row>
    <row r="318" spans="1:4" x14ac:dyDescent="0.25">
      <c r="A318" t="s">
        <v>3066</v>
      </c>
      <c r="B318" t="s">
        <v>2543</v>
      </c>
      <c r="C318">
        <v>1224.7771750000002</v>
      </c>
      <c r="D318">
        <v>104</v>
      </c>
    </row>
    <row r="319" spans="1:4" x14ac:dyDescent="0.25">
      <c r="A319" t="s">
        <v>3066</v>
      </c>
      <c r="B319" t="s">
        <v>2544</v>
      </c>
      <c r="C319">
        <v>2383.5781645000011</v>
      </c>
      <c r="D319">
        <v>316</v>
      </c>
    </row>
    <row r="320" spans="1:4" x14ac:dyDescent="0.25">
      <c r="A320" t="s">
        <v>3066</v>
      </c>
      <c r="B320" t="s">
        <v>2545</v>
      </c>
      <c r="C320">
        <v>1948.1891537500007</v>
      </c>
      <c r="D320">
        <v>251</v>
      </c>
    </row>
    <row r="321" spans="1:4" x14ac:dyDescent="0.25">
      <c r="A321" t="s">
        <v>3066</v>
      </c>
      <c r="B321" t="s">
        <v>2546</v>
      </c>
      <c r="C321">
        <v>723.45933451999974</v>
      </c>
      <c r="D321">
        <v>104</v>
      </c>
    </row>
    <row r="322" spans="1:4" x14ac:dyDescent="0.25">
      <c r="A322" t="s">
        <v>3066</v>
      </c>
      <c r="B322" t="s">
        <v>2547</v>
      </c>
      <c r="C322">
        <v>258.99939239000008</v>
      </c>
      <c r="D322">
        <v>71</v>
      </c>
    </row>
    <row r="323" spans="1:4" x14ac:dyDescent="0.25">
      <c r="A323" t="s">
        <v>3066</v>
      </c>
      <c r="B323" t="s">
        <v>2548</v>
      </c>
      <c r="C323">
        <v>329.5967171800001</v>
      </c>
      <c r="D323">
        <v>42</v>
      </c>
    </row>
    <row r="324" spans="1:4" x14ac:dyDescent="0.25">
      <c r="A324" t="s">
        <v>3066</v>
      </c>
      <c r="B324" t="s">
        <v>2549</v>
      </c>
      <c r="C324">
        <v>2586.5604528700001</v>
      </c>
      <c r="D324">
        <v>221</v>
      </c>
    </row>
    <row r="325" spans="1:4" x14ac:dyDescent="0.25">
      <c r="A325" t="s">
        <v>3066</v>
      </c>
      <c r="B325" t="s">
        <v>2550</v>
      </c>
      <c r="C325">
        <v>1106.0630055199999</v>
      </c>
      <c r="D325">
        <v>142</v>
      </c>
    </row>
    <row r="326" spans="1:4" x14ac:dyDescent="0.25">
      <c r="A326" t="s">
        <v>3066</v>
      </c>
      <c r="B326" t="s">
        <v>2564</v>
      </c>
      <c r="C326">
        <v>7731.4586028099993</v>
      </c>
      <c r="D326">
        <v>1215</v>
      </c>
    </row>
    <row r="327" spans="1:4" x14ac:dyDescent="0.25">
      <c r="A327" t="s">
        <v>3066</v>
      </c>
      <c r="B327" t="s">
        <v>2573</v>
      </c>
      <c r="C327">
        <v>1365.6156935399999</v>
      </c>
      <c r="D327">
        <v>120</v>
      </c>
    </row>
    <row r="328" spans="1:4" x14ac:dyDescent="0.25">
      <c r="A328" t="s">
        <v>3066</v>
      </c>
      <c r="B328" t="s">
        <v>2574</v>
      </c>
      <c r="C328">
        <v>1607.58357968</v>
      </c>
      <c r="D328">
        <v>114</v>
      </c>
    </row>
    <row r="329" spans="1:4" x14ac:dyDescent="0.25">
      <c r="A329" t="s">
        <v>3066</v>
      </c>
      <c r="B329" t="s">
        <v>2666</v>
      </c>
      <c r="C329">
        <v>1175.6197127000003</v>
      </c>
      <c r="D329">
        <v>68</v>
      </c>
    </row>
    <row r="330" spans="1:4" x14ac:dyDescent="0.25">
      <c r="A330" t="s">
        <v>3066</v>
      </c>
      <c r="B330" t="s">
        <v>2667</v>
      </c>
      <c r="C330">
        <v>4478.7252128600003</v>
      </c>
      <c r="D330">
        <v>156</v>
      </c>
    </row>
    <row r="331" spans="1:4" x14ac:dyDescent="0.25">
      <c r="A331" t="s">
        <v>3066</v>
      </c>
      <c r="B331" t="s">
        <v>2565</v>
      </c>
      <c r="C331">
        <v>2456.6121642800003</v>
      </c>
      <c r="D331">
        <v>467</v>
      </c>
    </row>
    <row r="332" spans="1:4" x14ac:dyDescent="0.25">
      <c r="A332" t="s">
        <v>3066</v>
      </c>
      <c r="B332" t="s">
        <v>2566</v>
      </c>
      <c r="C332">
        <v>1451.0138357199999</v>
      </c>
      <c r="D332">
        <v>307</v>
      </c>
    </row>
    <row r="333" spans="1:4" x14ac:dyDescent="0.25">
      <c r="A333" t="s">
        <v>3066</v>
      </c>
      <c r="B333" t="s">
        <v>2567</v>
      </c>
      <c r="C333">
        <v>3604.4436943200017</v>
      </c>
      <c r="D333">
        <v>553</v>
      </c>
    </row>
    <row r="334" spans="1:4" x14ac:dyDescent="0.25">
      <c r="A334" t="s">
        <v>3066</v>
      </c>
      <c r="B334" t="s">
        <v>2568</v>
      </c>
      <c r="C334">
        <v>4832.9085281699945</v>
      </c>
      <c r="D334">
        <v>662</v>
      </c>
    </row>
    <row r="335" spans="1:4" x14ac:dyDescent="0.25">
      <c r="A335" t="s">
        <v>3066</v>
      </c>
      <c r="B335" t="s">
        <v>2569</v>
      </c>
      <c r="C335">
        <v>2817.6617620499997</v>
      </c>
      <c r="D335">
        <v>501</v>
      </c>
    </row>
    <row r="336" spans="1:4" x14ac:dyDescent="0.25">
      <c r="A336" t="s">
        <v>3066</v>
      </c>
      <c r="B336" t="s">
        <v>2570</v>
      </c>
      <c r="C336">
        <v>1603.5304413900008</v>
      </c>
      <c r="D336">
        <v>276</v>
      </c>
    </row>
    <row r="337" spans="1:5" x14ac:dyDescent="0.25">
      <c r="A337" t="s">
        <v>3066</v>
      </c>
      <c r="B337" t="s">
        <v>2571</v>
      </c>
      <c r="C337">
        <v>1277.2289854900005</v>
      </c>
      <c r="D337">
        <v>188</v>
      </c>
    </row>
    <row r="338" spans="1:5" x14ac:dyDescent="0.25">
      <c r="A338" t="s">
        <v>3066</v>
      </c>
      <c r="B338" t="s">
        <v>2572</v>
      </c>
      <c r="C338">
        <v>2027.9860215500009</v>
      </c>
      <c r="D338">
        <v>247</v>
      </c>
    </row>
    <row r="339" spans="1:5" x14ac:dyDescent="0.25">
      <c r="A339" t="s">
        <v>3066</v>
      </c>
      <c r="B339" t="s">
        <v>2576</v>
      </c>
      <c r="C339">
        <v>1478.2838019399999</v>
      </c>
      <c r="D339">
        <v>90</v>
      </c>
    </row>
    <row r="340" spans="1:5" x14ac:dyDescent="0.25">
      <c r="A340" t="s">
        <v>3066</v>
      </c>
      <c r="B340" t="s">
        <v>2577</v>
      </c>
      <c r="C340">
        <v>34952.104432619875</v>
      </c>
      <c r="D340">
        <v>4784</v>
      </c>
    </row>
    <row r="341" spans="1:5" x14ac:dyDescent="0.25">
      <c r="A341" t="s">
        <v>3066</v>
      </c>
      <c r="B341" t="s">
        <v>2583</v>
      </c>
      <c r="D341">
        <v>2156.0925809077116</v>
      </c>
    </row>
    <row r="342" spans="1:5" x14ac:dyDescent="0.25">
      <c r="A342" t="s">
        <v>3066</v>
      </c>
      <c r="B342" t="s">
        <v>2593</v>
      </c>
    </row>
    <row r="343" spans="1:5" x14ac:dyDescent="0.25">
      <c r="A343" t="s">
        <v>3066</v>
      </c>
      <c r="B343" t="s">
        <v>2595</v>
      </c>
      <c r="D343">
        <v>1867.3939921425199</v>
      </c>
    </row>
    <row r="344" spans="1:5" x14ac:dyDescent="0.25">
      <c r="A344" t="s">
        <v>3066</v>
      </c>
      <c r="B344" t="s">
        <v>2584</v>
      </c>
      <c r="D344">
        <v>13059.689343995036</v>
      </c>
    </row>
    <row r="345" spans="1:5" x14ac:dyDescent="0.25">
      <c r="A345" t="s">
        <v>3066</v>
      </c>
      <c r="B345" t="s">
        <v>2585</v>
      </c>
      <c r="D345">
        <v>1317.4444815240315</v>
      </c>
    </row>
    <row r="346" spans="1:5" x14ac:dyDescent="0.25">
      <c r="A346" t="s">
        <v>3066</v>
      </c>
      <c r="B346" t="s">
        <v>2587</v>
      </c>
      <c r="D346">
        <v>8564.3449532657214</v>
      </c>
    </row>
    <row r="347" spans="1:5" x14ac:dyDescent="0.25">
      <c r="A347" t="s">
        <v>3066</v>
      </c>
      <c r="B347" t="s">
        <v>2588</v>
      </c>
      <c r="D347">
        <v>67652.775750994158</v>
      </c>
    </row>
    <row r="348" spans="1:5" x14ac:dyDescent="0.25">
      <c r="A348" t="s">
        <v>3066</v>
      </c>
      <c r="B348" t="s">
        <v>2589</v>
      </c>
      <c r="D348">
        <v>394.01923987803383</v>
      </c>
    </row>
    <row r="349" spans="1:5" x14ac:dyDescent="0.25">
      <c r="A349" t="s">
        <v>3066</v>
      </c>
      <c r="B349" t="s">
        <v>2591</v>
      </c>
      <c r="D349">
        <v>3868.5488520152203</v>
      </c>
    </row>
    <row r="350" spans="1:5" x14ac:dyDescent="0.25">
      <c r="A350" t="s">
        <v>3066</v>
      </c>
      <c r="B350" t="s">
        <v>610</v>
      </c>
    </row>
    <row r="351" spans="1:5" x14ac:dyDescent="0.25">
      <c r="A351" t="s">
        <v>3066</v>
      </c>
      <c r="B351" t="s">
        <v>611</v>
      </c>
      <c r="C351">
        <v>4.800637352668611E-4</v>
      </c>
      <c r="D351">
        <v>7.6452523153672763E-6</v>
      </c>
      <c r="E351">
        <v>4.4904425200164379E-4</v>
      </c>
    </row>
    <row r="352" spans="1:5" x14ac:dyDescent="0.25">
      <c r="A352" t="s">
        <v>3066</v>
      </c>
      <c r="B352" t="s">
        <v>612</v>
      </c>
      <c r="C352">
        <v>1.2599733963825277E-3</v>
      </c>
      <c r="D352">
        <v>1.7305418351318078E-3</v>
      </c>
      <c r="E352">
        <v>1.2908714038434709E-3</v>
      </c>
    </row>
    <row r="353" spans="1:5" x14ac:dyDescent="0.25">
      <c r="A353" t="s">
        <v>3066</v>
      </c>
      <c r="B353" t="s">
        <v>740</v>
      </c>
      <c r="C353">
        <v>5.5042873137520466E-2</v>
      </c>
    </row>
    <row r="354" spans="1:5" x14ac:dyDescent="0.25">
      <c r="A354" t="s">
        <v>3066</v>
      </c>
      <c r="B354" t="s">
        <v>747</v>
      </c>
      <c r="C354">
        <v>3.7124718107823272E-2</v>
      </c>
    </row>
    <row r="355" spans="1:5" x14ac:dyDescent="0.25">
      <c r="A355" t="s">
        <v>3066</v>
      </c>
      <c r="B355" t="s">
        <v>2440</v>
      </c>
      <c r="C355">
        <v>3.7804366379864167E-2</v>
      </c>
    </row>
    <row r="356" spans="1:5" x14ac:dyDescent="0.25">
      <c r="A356" t="s">
        <v>3067</v>
      </c>
      <c r="B356" t="s">
        <v>448</v>
      </c>
      <c r="C356">
        <v>17359.237195260088</v>
      </c>
    </row>
    <row r="357" spans="1:5" x14ac:dyDescent="0.25">
      <c r="A357" t="s">
        <v>3067</v>
      </c>
      <c r="B357" t="s">
        <v>450</v>
      </c>
      <c r="C357">
        <v>43141.502976949763</v>
      </c>
    </row>
    <row r="358" spans="1:5" x14ac:dyDescent="0.25">
      <c r="A358" t="s">
        <v>3067</v>
      </c>
      <c r="B358" t="s">
        <v>470</v>
      </c>
      <c r="C358">
        <v>5591</v>
      </c>
      <c r="D358">
        <v>8898</v>
      </c>
    </row>
    <row r="359" spans="1:5" x14ac:dyDescent="0.25">
      <c r="A359" t="s">
        <v>3067</v>
      </c>
      <c r="B359" t="s">
        <v>481</v>
      </c>
      <c r="C359">
        <v>4.8836342838352371E-2</v>
      </c>
      <c r="D359">
        <v>9.6965994065044261E-2</v>
      </c>
      <c r="E359">
        <v>6.9143926334004097E-2</v>
      </c>
    </row>
    <row r="360" spans="1:5" x14ac:dyDescent="0.25">
      <c r="A360" t="s">
        <v>3067</v>
      </c>
      <c r="B360" t="s">
        <v>507</v>
      </c>
    </row>
    <row r="361" spans="1:5" x14ac:dyDescent="0.25">
      <c r="A361" t="s">
        <v>3067</v>
      </c>
      <c r="B361" t="s">
        <v>509</v>
      </c>
    </row>
    <row r="362" spans="1:5" x14ac:dyDescent="0.25">
      <c r="A362" t="s">
        <v>3067</v>
      </c>
      <c r="B362" t="s">
        <v>511</v>
      </c>
      <c r="C362">
        <v>8.144537413118843E-4</v>
      </c>
      <c r="D362">
        <v>1.8700699758213226E-2</v>
      </c>
      <c r="E362">
        <v>1.3568670195328869E-2</v>
      </c>
    </row>
    <row r="363" spans="1:5" x14ac:dyDescent="0.25">
      <c r="A363" t="s">
        <v>3067</v>
      </c>
      <c r="B363" t="s">
        <v>540</v>
      </c>
    </row>
    <row r="364" spans="1:5" x14ac:dyDescent="0.25">
      <c r="A364" t="s">
        <v>3067</v>
      </c>
      <c r="B364" t="s">
        <v>542</v>
      </c>
      <c r="D364">
        <v>1.1902454276438957E-3</v>
      </c>
      <c r="E364">
        <v>8.4873303225447801E-4</v>
      </c>
    </row>
    <row r="365" spans="1:5" x14ac:dyDescent="0.25">
      <c r="A365" t="s">
        <v>3067</v>
      </c>
      <c r="B365" t="s">
        <v>551</v>
      </c>
      <c r="D365">
        <v>1.1449011489096756E-2</v>
      </c>
      <c r="E365">
        <v>8.1639920740486805E-3</v>
      </c>
    </row>
    <row r="366" spans="1:5" x14ac:dyDescent="0.25">
      <c r="A366" t="s">
        <v>3067</v>
      </c>
      <c r="B366" t="s">
        <v>503</v>
      </c>
      <c r="C366">
        <v>0.99918554625868805</v>
      </c>
      <c r="D366">
        <v>0.96866004332504596</v>
      </c>
      <c r="E366">
        <v>0.97741860469836783</v>
      </c>
    </row>
    <row r="367" spans="1:5" x14ac:dyDescent="0.25">
      <c r="A367" t="s">
        <v>3067</v>
      </c>
      <c r="B367" t="s">
        <v>571</v>
      </c>
      <c r="C367">
        <v>0.34924093295580377</v>
      </c>
      <c r="D367">
        <v>0.22886220780406583</v>
      </c>
      <c r="E367">
        <v>0.26417119260189131</v>
      </c>
    </row>
    <row r="368" spans="1:5" x14ac:dyDescent="0.25">
      <c r="A368" t="s">
        <v>3067</v>
      </c>
      <c r="B368" t="s">
        <v>573</v>
      </c>
      <c r="C368">
        <v>8.6491635784580495E-2</v>
      </c>
      <c r="D368">
        <v>0.10481526053313882</v>
      </c>
      <c r="E368">
        <v>9.9440651466026889E-2</v>
      </c>
    </row>
    <row r="369" spans="1:5" x14ac:dyDescent="0.25">
      <c r="A369" t="s">
        <v>3067</v>
      </c>
      <c r="B369" t="s">
        <v>574</v>
      </c>
      <c r="C369">
        <v>0.10405187760351728</v>
      </c>
      <c r="D369">
        <v>0.1824169511828504</v>
      </c>
      <c r="E369">
        <v>0.15943123515864968</v>
      </c>
    </row>
    <row r="370" spans="1:5" x14ac:dyDescent="0.25">
      <c r="A370" t="s">
        <v>3067</v>
      </c>
      <c r="B370" t="s">
        <v>575</v>
      </c>
      <c r="C370">
        <v>0.26942290760954746</v>
      </c>
      <c r="D370">
        <v>0.26844518299850251</v>
      </c>
      <c r="E370">
        <v>0.26873196509711944</v>
      </c>
    </row>
    <row r="371" spans="1:5" x14ac:dyDescent="0.25">
      <c r="A371" t="s">
        <v>3067</v>
      </c>
      <c r="B371" t="s">
        <v>576</v>
      </c>
      <c r="C371">
        <v>0.19079264604655111</v>
      </c>
      <c r="D371">
        <v>0.21546039748144247</v>
      </c>
      <c r="E371">
        <v>0.20822495567631263</v>
      </c>
    </row>
    <row r="372" spans="1:5" x14ac:dyDescent="0.25">
      <c r="A372" t="s">
        <v>3067</v>
      </c>
      <c r="B372" t="s">
        <v>604</v>
      </c>
      <c r="C372">
        <v>1.3991510932653204E-4</v>
      </c>
      <c r="D372">
        <v>1.7711380857738081E-5</v>
      </c>
      <c r="E372">
        <v>5.2774811529770704E-5</v>
      </c>
    </row>
    <row r="373" spans="1:5" x14ac:dyDescent="0.25">
      <c r="A373" t="s">
        <v>3067</v>
      </c>
      <c r="B373" t="s">
        <v>616</v>
      </c>
      <c r="C373">
        <v>0.20562522840258593</v>
      </c>
      <c r="D373">
        <v>0.17319464930909312</v>
      </c>
      <c r="E373">
        <v>0.18249982662198447</v>
      </c>
    </row>
    <row r="374" spans="1:5" x14ac:dyDescent="0.25">
      <c r="A374" t="s">
        <v>3067</v>
      </c>
      <c r="B374" t="s">
        <v>618</v>
      </c>
      <c r="C374">
        <v>0.7943747715974141</v>
      </c>
      <c r="D374">
        <v>0.82680535069090688</v>
      </c>
      <c r="E374">
        <v>0.8175001733780155</v>
      </c>
    </row>
    <row r="375" spans="1:5" x14ac:dyDescent="0.25">
      <c r="A375" t="s">
        <v>3067</v>
      </c>
      <c r="B375" t="s">
        <v>628</v>
      </c>
      <c r="C375">
        <v>6.7738463192442713E-2</v>
      </c>
      <c r="D375">
        <v>3.1926541221939067E-2</v>
      </c>
      <c r="E375">
        <v>4.2201913822912107E-2</v>
      </c>
    </row>
    <row r="376" spans="1:5" x14ac:dyDescent="0.25">
      <c r="A376" t="s">
        <v>3067</v>
      </c>
      <c r="B376" t="s">
        <v>630</v>
      </c>
      <c r="C376">
        <v>4.817619330521946E-2</v>
      </c>
      <c r="D376">
        <v>2.7263827888621153E-2</v>
      </c>
      <c r="E376">
        <v>3.3264129877445925E-2</v>
      </c>
    </row>
    <row r="377" spans="1:5" x14ac:dyDescent="0.25">
      <c r="A377" t="s">
        <v>3067</v>
      </c>
      <c r="B377" t="s">
        <v>631</v>
      </c>
      <c r="C377">
        <v>4.9319806668911503E-2</v>
      </c>
      <c r="D377">
        <v>7.7998781379913354E-2</v>
      </c>
      <c r="E377">
        <v>6.9770037018967154E-2</v>
      </c>
    </row>
    <row r="378" spans="1:5" x14ac:dyDescent="0.25">
      <c r="A378" t="s">
        <v>3067</v>
      </c>
      <c r="B378" t="s">
        <v>632</v>
      </c>
      <c r="C378">
        <v>0.12032222019930289</v>
      </c>
      <c r="D378">
        <v>7.6870454643684388E-2</v>
      </c>
      <c r="E378">
        <v>8.9337897235060817E-2</v>
      </c>
    </row>
    <row r="379" spans="1:5" x14ac:dyDescent="0.25">
      <c r="A379" t="s">
        <v>3067</v>
      </c>
      <c r="B379" t="s">
        <v>633</v>
      </c>
      <c r="C379">
        <v>0.71444331663412353</v>
      </c>
      <c r="D379">
        <v>0.78594039486584211</v>
      </c>
      <c r="E379">
        <v>0.76542602204561416</v>
      </c>
    </row>
    <row r="380" spans="1:5" x14ac:dyDescent="0.25">
      <c r="A380" t="s">
        <v>3067</v>
      </c>
      <c r="B380" t="s">
        <v>639</v>
      </c>
      <c r="C380">
        <v>1.844362101852155E-3</v>
      </c>
      <c r="D380">
        <v>1.7045441708252518E-3</v>
      </c>
      <c r="E380">
        <v>1.744661574710525E-3</v>
      </c>
    </row>
    <row r="381" spans="1:5" x14ac:dyDescent="0.25">
      <c r="A381" t="s">
        <v>3067</v>
      </c>
      <c r="B381" t="s">
        <v>651</v>
      </c>
      <c r="C381">
        <v>2614.6146437500011</v>
      </c>
      <c r="D381">
        <v>3596</v>
      </c>
    </row>
    <row r="382" spans="1:5" x14ac:dyDescent="0.25">
      <c r="A382" t="s">
        <v>3067</v>
      </c>
      <c r="B382" t="s">
        <v>652</v>
      </c>
      <c r="C382">
        <v>3537.476265229996</v>
      </c>
      <c r="D382">
        <v>1121</v>
      </c>
    </row>
    <row r="383" spans="1:5" x14ac:dyDescent="0.25">
      <c r="A383" t="s">
        <v>3067</v>
      </c>
      <c r="B383" t="s">
        <v>653</v>
      </c>
      <c r="C383">
        <v>6865.423845419994</v>
      </c>
      <c r="D383">
        <v>744</v>
      </c>
    </row>
    <row r="384" spans="1:5" x14ac:dyDescent="0.25">
      <c r="A384" t="s">
        <v>3067</v>
      </c>
      <c r="B384" t="s">
        <v>654</v>
      </c>
      <c r="C384">
        <v>3277.2629595399999</v>
      </c>
      <c r="D384">
        <v>116</v>
      </c>
    </row>
    <row r="385" spans="1:4" x14ac:dyDescent="0.25">
      <c r="A385" t="s">
        <v>3067</v>
      </c>
      <c r="B385" t="s">
        <v>655</v>
      </c>
      <c r="C385">
        <v>689.33741580000014</v>
      </c>
      <c r="D385">
        <v>11</v>
      </c>
    </row>
    <row r="386" spans="1:4" x14ac:dyDescent="0.25">
      <c r="A386" t="s">
        <v>3067</v>
      </c>
      <c r="B386" t="s">
        <v>656</v>
      </c>
      <c r="C386">
        <v>375.12206551999998</v>
      </c>
      <c r="D386">
        <v>3</v>
      </c>
    </row>
    <row r="387" spans="1:4" x14ac:dyDescent="0.25">
      <c r="A387" t="s">
        <v>3067</v>
      </c>
      <c r="B387" t="s">
        <v>713</v>
      </c>
      <c r="C387">
        <v>0.64523431592443203</v>
      </c>
    </row>
    <row r="388" spans="1:4" x14ac:dyDescent="0.25">
      <c r="A388" t="s">
        <v>3067</v>
      </c>
      <c r="B388" t="s">
        <v>714</v>
      </c>
      <c r="C388">
        <v>3829.6238718860968</v>
      </c>
    </row>
    <row r="389" spans="1:4" x14ac:dyDescent="0.25">
      <c r="A389" t="s">
        <v>3067</v>
      </c>
      <c r="B389" t="s">
        <v>715</v>
      </c>
      <c r="C389">
        <v>2127.0649271573557</v>
      </c>
    </row>
    <row r="390" spans="1:4" x14ac:dyDescent="0.25">
      <c r="A390" t="s">
        <v>3067</v>
      </c>
      <c r="B390" t="s">
        <v>716</v>
      </c>
      <c r="C390">
        <v>3686.0112832984637</v>
      </c>
    </row>
    <row r="391" spans="1:4" x14ac:dyDescent="0.25">
      <c r="A391" t="s">
        <v>3067</v>
      </c>
      <c r="B391" t="s">
        <v>717</v>
      </c>
      <c r="C391">
        <v>5797.7106526720481</v>
      </c>
    </row>
    <row r="392" spans="1:4" x14ac:dyDescent="0.25">
      <c r="A392" t="s">
        <v>3067</v>
      </c>
      <c r="B392" t="s">
        <v>718</v>
      </c>
      <c r="C392">
        <v>1554.7965718975258</v>
      </c>
    </row>
    <row r="393" spans="1:4" x14ac:dyDescent="0.25">
      <c r="A393" t="s">
        <v>3067</v>
      </c>
      <c r="B393" t="s">
        <v>719</v>
      </c>
      <c r="C393">
        <v>115.51282267126683</v>
      </c>
    </row>
    <row r="394" spans="1:4" x14ac:dyDescent="0.25">
      <c r="A394" t="s">
        <v>3067</v>
      </c>
      <c r="B394" t="s">
        <v>720</v>
      </c>
      <c r="C394">
        <v>38.685055328759923</v>
      </c>
    </row>
    <row r="395" spans="1:4" x14ac:dyDescent="0.25">
      <c r="A395" t="s">
        <v>3067</v>
      </c>
      <c r="B395" t="s">
        <v>721</v>
      </c>
      <c r="C395">
        <v>55.976286828491098</v>
      </c>
    </row>
    <row r="396" spans="1:4" x14ac:dyDescent="0.25">
      <c r="A396" t="s">
        <v>3067</v>
      </c>
      <c r="B396" t="s">
        <v>733</v>
      </c>
      <c r="C396">
        <v>3.6951254625701528E-2</v>
      </c>
    </row>
    <row r="397" spans="1:4" x14ac:dyDescent="0.25">
      <c r="A397" t="s">
        <v>3067</v>
      </c>
      <c r="B397" t="s">
        <v>735</v>
      </c>
      <c r="C397">
        <v>2.7507476200070937E-4</v>
      </c>
    </row>
    <row r="398" spans="1:4" x14ac:dyDescent="0.25">
      <c r="A398" t="s">
        <v>3067</v>
      </c>
      <c r="B398" t="s">
        <v>739</v>
      </c>
      <c r="C398">
        <v>4.2229104364111501E-3</v>
      </c>
    </row>
    <row r="399" spans="1:4" x14ac:dyDescent="0.25">
      <c r="A399" t="s">
        <v>3067</v>
      </c>
      <c r="B399" t="s">
        <v>1949</v>
      </c>
      <c r="C399">
        <v>2661.8936704799994</v>
      </c>
      <c r="D399">
        <v>439</v>
      </c>
    </row>
    <row r="400" spans="1:4" x14ac:dyDescent="0.25">
      <c r="A400" t="s">
        <v>3067</v>
      </c>
      <c r="B400" t="s">
        <v>1958</v>
      </c>
      <c r="C400">
        <v>2076.4383540299987</v>
      </c>
      <c r="D400">
        <v>711</v>
      </c>
    </row>
    <row r="401" spans="1:4" x14ac:dyDescent="0.25">
      <c r="A401" t="s">
        <v>3067</v>
      </c>
      <c r="B401" t="s">
        <v>1959</v>
      </c>
      <c r="C401">
        <v>1432.305217829999</v>
      </c>
      <c r="D401">
        <v>948</v>
      </c>
    </row>
    <row r="402" spans="1:4" x14ac:dyDescent="0.25">
      <c r="A402" t="s">
        <v>3067</v>
      </c>
      <c r="B402" t="s">
        <v>1960</v>
      </c>
      <c r="C402">
        <v>294.02931235999989</v>
      </c>
      <c r="D402">
        <v>319</v>
      </c>
    </row>
    <row r="403" spans="1:4" x14ac:dyDescent="0.25">
      <c r="A403" t="s">
        <v>3067</v>
      </c>
      <c r="B403" t="s">
        <v>1961</v>
      </c>
      <c r="C403">
        <v>54.37709275000001</v>
      </c>
      <c r="D403">
        <v>40</v>
      </c>
    </row>
    <row r="404" spans="1:4" x14ac:dyDescent="0.25">
      <c r="A404" t="s">
        <v>3067</v>
      </c>
      <c r="B404" t="s">
        <v>1966</v>
      </c>
      <c r="C404">
        <v>1662.9962655699985</v>
      </c>
      <c r="D404">
        <v>220</v>
      </c>
    </row>
    <row r="405" spans="1:4" x14ac:dyDescent="0.25">
      <c r="A405" t="s">
        <v>3067</v>
      </c>
      <c r="B405" t="s">
        <v>1950</v>
      </c>
      <c r="C405">
        <v>1188.4973518999993</v>
      </c>
      <c r="D405">
        <v>261</v>
      </c>
    </row>
    <row r="406" spans="1:4" x14ac:dyDescent="0.25">
      <c r="A406" t="s">
        <v>3067</v>
      </c>
      <c r="B406" t="s">
        <v>1951</v>
      </c>
      <c r="C406">
        <v>3683.2168318599984</v>
      </c>
      <c r="D406">
        <v>832</v>
      </c>
    </row>
    <row r="407" spans="1:4" x14ac:dyDescent="0.25">
      <c r="A407" t="s">
        <v>3067</v>
      </c>
      <c r="B407" t="s">
        <v>1952</v>
      </c>
      <c r="C407">
        <v>1575.620466280001</v>
      </c>
      <c r="D407">
        <v>587</v>
      </c>
    </row>
    <row r="408" spans="1:4" x14ac:dyDescent="0.25">
      <c r="A408" t="s">
        <v>3067</v>
      </c>
      <c r="B408" t="s">
        <v>1953</v>
      </c>
      <c r="C408">
        <v>434.08972230000001</v>
      </c>
      <c r="D408">
        <v>237</v>
      </c>
    </row>
    <row r="409" spans="1:4" x14ac:dyDescent="0.25">
      <c r="A409" t="s">
        <v>3067</v>
      </c>
      <c r="B409" t="s">
        <v>1954</v>
      </c>
      <c r="C409">
        <v>168.05039917999997</v>
      </c>
      <c r="D409">
        <v>106</v>
      </c>
    </row>
    <row r="410" spans="1:4" x14ac:dyDescent="0.25">
      <c r="A410" t="s">
        <v>3067</v>
      </c>
      <c r="B410" t="s">
        <v>1955</v>
      </c>
      <c r="C410">
        <v>212.23927279999998</v>
      </c>
      <c r="D410">
        <v>53</v>
      </c>
    </row>
    <row r="411" spans="1:4" x14ac:dyDescent="0.25">
      <c r="A411" t="s">
        <v>3067</v>
      </c>
      <c r="B411" t="s">
        <v>1956</v>
      </c>
      <c r="C411">
        <v>1301.4091668899994</v>
      </c>
      <c r="D411">
        <v>191</v>
      </c>
    </row>
    <row r="412" spans="1:4" x14ac:dyDescent="0.25">
      <c r="A412" t="s">
        <v>3067</v>
      </c>
      <c r="B412" t="s">
        <v>1957</v>
      </c>
      <c r="C412">
        <v>614.07407103000014</v>
      </c>
      <c r="D412">
        <v>107</v>
      </c>
    </row>
    <row r="413" spans="1:4" x14ac:dyDescent="0.25">
      <c r="A413" t="s">
        <v>3067</v>
      </c>
      <c r="B413" t="s">
        <v>1971</v>
      </c>
      <c r="C413">
        <v>2661.8936704799994</v>
      </c>
      <c r="D413">
        <v>439</v>
      </c>
    </row>
    <row r="414" spans="1:4" x14ac:dyDescent="0.25">
      <c r="A414" t="s">
        <v>3067</v>
      </c>
      <c r="B414" t="s">
        <v>1980</v>
      </c>
      <c r="C414">
        <v>2076.4383540299987</v>
      </c>
      <c r="D414">
        <v>711</v>
      </c>
    </row>
    <row r="415" spans="1:4" x14ac:dyDescent="0.25">
      <c r="A415" t="s">
        <v>3067</v>
      </c>
      <c r="B415" t="s">
        <v>2081</v>
      </c>
      <c r="C415">
        <v>1432.305217829999</v>
      </c>
      <c r="D415">
        <v>948</v>
      </c>
    </row>
    <row r="416" spans="1:4" x14ac:dyDescent="0.25">
      <c r="A416" t="s">
        <v>3067</v>
      </c>
      <c r="B416" t="s">
        <v>2123</v>
      </c>
      <c r="C416">
        <v>294.02931235999989</v>
      </c>
      <c r="D416">
        <v>319</v>
      </c>
    </row>
    <row r="417" spans="1:4" x14ac:dyDescent="0.25">
      <c r="A417" t="s">
        <v>3067</v>
      </c>
      <c r="B417" t="s">
        <v>2124</v>
      </c>
      <c r="C417">
        <v>54.37709275000001</v>
      </c>
      <c r="D417">
        <v>40</v>
      </c>
    </row>
    <row r="418" spans="1:4" x14ac:dyDescent="0.25">
      <c r="A418" t="s">
        <v>3067</v>
      </c>
      <c r="B418" t="s">
        <v>2129</v>
      </c>
      <c r="C418">
        <v>1662.9962655699985</v>
      </c>
      <c r="D418">
        <v>220</v>
      </c>
    </row>
    <row r="419" spans="1:4" x14ac:dyDescent="0.25">
      <c r="A419" t="s">
        <v>3067</v>
      </c>
      <c r="B419" t="s">
        <v>1972</v>
      </c>
      <c r="C419">
        <v>1188.4973518999993</v>
      </c>
      <c r="D419">
        <v>261</v>
      </c>
    </row>
    <row r="420" spans="1:4" x14ac:dyDescent="0.25">
      <c r="A420" t="s">
        <v>3067</v>
      </c>
      <c r="B420" t="s">
        <v>1973</v>
      </c>
      <c r="C420">
        <v>3683.2168318599984</v>
      </c>
      <c r="D420">
        <v>832</v>
      </c>
    </row>
    <row r="421" spans="1:4" x14ac:dyDescent="0.25">
      <c r="A421" t="s">
        <v>3067</v>
      </c>
      <c r="B421" t="s">
        <v>1974</v>
      </c>
      <c r="C421">
        <v>1575.620466280001</v>
      </c>
      <c r="D421">
        <v>587</v>
      </c>
    </row>
    <row r="422" spans="1:4" x14ac:dyDescent="0.25">
      <c r="A422" t="s">
        <v>3067</v>
      </c>
      <c r="B422" t="s">
        <v>1975</v>
      </c>
      <c r="C422">
        <v>434.08972230000001</v>
      </c>
      <c r="D422">
        <v>237</v>
      </c>
    </row>
    <row r="423" spans="1:4" x14ac:dyDescent="0.25">
      <c r="A423" t="s">
        <v>3067</v>
      </c>
      <c r="B423" t="s">
        <v>1976</v>
      </c>
      <c r="C423">
        <v>168.05039917999997</v>
      </c>
      <c r="D423">
        <v>106</v>
      </c>
    </row>
    <row r="424" spans="1:4" x14ac:dyDescent="0.25">
      <c r="A424" t="s">
        <v>3067</v>
      </c>
      <c r="B424" t="s">
        <v>1977</v>
      </c>
      <c r="C424">
        <v>212.23927279999998</v>
      </c>
      <c r="D424">
        <v>53</v>
      </c>
    </row>
    <row r="425" spans="1:4" x14ac:dyDescent="0.25">
      <c r="A425" t="s">
        <v>3067</v>
      </c>
      <c r="B425" t="s">
        <v>1978</v>
      </c>
      <c r="C425">
        <v>1301.4091668899994</v>
      </c>
      <c r="D425">
        <v>191</v>
      </c>
    </row>
    <row r="426" spans="1:4" x14ac:dyDescent="0.25">
      <c r="A426" t="s">
        <v>3067</v>
      </c>
      <c r="B426" t="s">
        <v>1979</v>
      </c>
      <c r="C426">
        <v>614.07407103000014</v>
      </c>
      <c r="D426">
        <v>107</v>
      </c>
    </row>
    <row r="427" spans="1:4" x14ac:dyDescent="0.25">
      <c r="A427" t="s">
        <v>3067</v>
      </c>
      <c r="B427" t="s">
        <v>2133</v>
      </c>
      <c r="C427">
        <v>4826.2919520999903</v>
      </c>
      <c r="D427">
        <v>1974</v>
      </c>
    </row>
    <row r="428" spans="1:4" x14ac:dyDescent="0.25">
      <c r="A428" t="s">
        <v>3067</v>
      </c>
      <c r="B428" t="s">
        <v>2142</v>
      </c>
      <c r="C428">
        <v>423.11324539999993</v>
      </c>
      <c r="D428">
        <v>151</v>
      </c>
    </row>
    <row r="429" spans="1:4" x14ac:dyDescent="0.25">
      <c r="A429" t="s">
        <v>3067</v>
      </c>
      <c r="B429" t="s">
        <v>2143</v>
      </c>
      <c r="C429">
        <v>1445.6872440499992</v>
      </c>
      <c r="D429">
        <v>236</v>
      </c>
    </row>
    <row r="430" spans="1:4" x14ac:dyDescent="0.25">
      <c r="A430" t="s">
        <v>3067</v>
      </c>
      <c r="B430" t="s">
        <v>2651</v>
      </c>
      <c r="C430">
        <v>2137.8261633799993</v>
      </c>
      <c r="D430">
        <v>244</v>
      </c>
    </row>
    <row r="431" spans="1:4" x14ac:dyDescent="0.25">
      <c r="A431" t="s">
        <v>3067</v>
      </c>
      <c r="B431" t="s">
        <v>2652</v>
      </c>
      <c r="C431">
        <v>1197.3483767199994</v>
      </c>
      <c r="D431">
        <v>127</v>
      </c>
    </row>
    <row r="432" spans="1:4" x14ac:dyDescent="0.25">
      <c r="A432" t="s">
        <v>3067</v>
      </c>
      <c r="B432" t="s">
        <v>2134</v>
      </c>
      <c r="C432">
        <v>1654.9717659299986</v>
      </c>
      <c r="D432">
        <v>906</v>
      </c>
    </row>
    <row r="433" spans="1:4" x14ac:dyDescent="0.25">
      <c r="A433" t="s">
        <v>3067</v>
      </c>
      <c r="B433" t="s">
        <v>2135</v>
      </c>
      <c r="C433">
        <v>784.13919016000011</v>
      </c>
      <c r="D433">
        <v>234</v>
      </c>
    </row>
    <row r="434" spans="1:4" x14ac:dyDescent="0.25">
      <c r="A434" t="s">
        <v>3067</v>
      </c>
      <c r="B434" t="s">
        <v>2136</v>
      </c>
      <c r="C434">
        <v>624.18382451000002</v>
      </c>
      <c r="D434">
        <v>231</v>
      </c>
    </row>
    <row r="435" spans="1:4" x14ac:dyDescent="0.25">
      <c r="A435" t="s">
        <v>3067</v>
      </c>
      <c r="B435" t="s">
        <v>2137</v>
      </c>
      <c r="C435">
        <v>282.04376763000005</v>
      </c>
      <c r="D435">
        <v>158</v>
      </c>
    </row>
    <row r="436" spans="1:4" x14ac:dyDescent="0.25">
      <c r="A436" t="s">
        <v>3067</v>
      </c>
      <c r="B436" t="s">
        <v>2138</v>
      </c>
      <c r="C436">
        <v>564.12715092999997</v>
      </c>
      <c r="D436">
        <v>134</v>
      </c>
    </row>
    <row r="437" spans="1:4" x14ac:dyDescent="0.25">
      <c r="A437" t="s">
        <v>3067</v>
      </c>
      <c r="B437" t="s">
        <v>2139</v>
      </c>
      <c r="C437">
        <v>598.93145011000001</v>
      </c>
      <c r="D437">
        <v>126</v>
      </c>
    </row>
    <row r="438" spans="1:4" x14ac:dyDescent="0.25">
      <c r="A438" t="s">
        <v>3067</v>
      </c>
      <c r="B438" t="s">
        <v>2140</v>
      </c>
      <c r="C438">
        <v>1122.2426138000001</v>
      </c>
      <c r="D438">
        <v>207</v>
      </c>
    </row>
    <row r="439" spans="1:4" x14ac:dyDescent="0.25">
      <c r="A439" t="s">
        <v>3067</v>
      </c>
      <c r="B439" t="s">
        <v>2141</v>
      </c>
      <c r="C439">
        <v>1698.3304505399983</v>
      </c>
      <c r="D439">
        <v>315</v>
      </c>
    </row>
    <row r="440" spans="1:4" x14ac:dyDescent="0.25">
      <c r="A440" t="s">
        <v>3067</v>
      </c>
      <c r="B440" t="s">
        <v>2458</v>
      </c>
      <c r="C440">
        <v>625.08391813999992</v>
      </c>
      <c r="D440">
        <v>590</v>
      </c>
    </row>
    <row r="441" spans="1:4" x14ac:dyDescent="0.25">
      <c r="A441" t="s">
        <v>3067</v>
      </c>
      <c r="B441" t="s">
        <v>2459</v>
      </c>
      <c r="C441">
        <v>16.953932319999996</v>
      </c>
      <c r="D441">
        <v>13</v>
      </c>
    </row>
    <row r="442" spans="1:4" x14ac:dyDescent="0.25">
      <c r="A442" t="s">
        <v>3067</v>
      </c>
      <c r="B442" t="s">
        <v>2461</v>
      </c>
      <c r="C442">
        <v>3.9428498899999997</v>
      </c>
      <c r="D442">
        <v>3</v>
      </c>
    </row>
    <row r="443" spans="1:4" x14ac:dyDescent="0.25">
      <c r="A443" t="s">
        <v>3067</v>
      </c>
      <c r="B443" t="s">
        <v>2462</v>
      </c>
      <c r="C443">
        <v>16713.016513510011</v>
      </c>
      <c r="D443">
        <v>4435</v>
      </c>
    </row>
    <row r="444" spans="1:4" x14ac:dyDescent="0.25">
      <c r="A444" t="s">
        <v>3067</v>
      </c>
      <c r="B444" t="s">
        <v>2463</v>
      </c>
      <c r="C444">
        <v>0.23998139999999998</v>
      </c>
      <c r="D444">
        <v>2</v>
      </c>
    </row>
    <row r="445" spans="1:4" x14ac:dyDescent="0.25">
      <c r="A445" t="s">
        <v>3067</v>
      </c>
      <c r="B445" t="s">
        <v>2466</v>
      </c>
      <c r="C445">
        <v>2548.6131459599978</v>
      </c>
      <c r="D445">
        <v>304</v>
      </c>
    </row>
    <row r="446" spans="1:4" x14ac:dyDescent="0.25">
      <c r="A446" t="s">
        <v>3067</v>
      </c>
      <c r="B446" t="s">
        <v>2467</v>
      </c>
      <c r="C446">
        <v>14810.624049300004</v>
      </c>
      <c r="D446">
        <v>4739</v>
      </c>
    </row>
    <row r="447" spans="1:4" x14ac:dyDescent="0.25">
      <c r="A447" t="s">
        <v>3067</v>
      </c>
      <c r="B447" t="s">
        <v>2472</v>
      </c>
      <c r="D447">
        <v>7618.0799601690132</v>
      </c>
    </row>
    <row r="448" spans="1:4" x14ac:dyDescent="0.25">
      <c r="A448" t="s">
        <v>3067</v>
      </c>
      <c r="B448" t="s">
        <v>2473</v>
      </c>
      <c r="D448">
        <v>2.4284531523738697</v>
      </c>
    </row>
    <row r="449" spans="1:4" x14ac:dyDescent="0.25">
      <c r="A449" t="s">
        <v>3067</v>
      </c>
      <c r="B449" t="s">
        <v>2475</v>
      </c>
      <c r="D449">
        <v>0.40395932451057698</v>
      </c>
    </row>
    <row r="450" spans="1:4" x14ac:dyDescent="0.25">
      <c r="A450" t="s">
        <v>3067</v>
      </c>
      <c r="B450" t="s">
        <v>2476</v>
      </c>
      <c r="D450">
        <v>5908.4719609010681</v>
      </c>
    </row>
    <row r="451" spans="1:4" x14ac:dyDescent="0.25">
      <c r="A451" t="s">
        <v>3067</v>
      </c>
      <c r="B451" t="s">
        <v>2477</v>
      </c>
    </row>
    <row r="452" spans="1:4" x14ac:dyDescent="0.25">
      <c r="A452" t="s">
        <v>3067</v>
      </c>
      <c r="B452" t="s">
        <v>2027</v>
      </c>
      <c r="C452">
        <v>3921.5362866999953</v>
      </c>
      <c r="D452">
        <v>4149</v>
      </c>
    </row>
    <row r="453" spans="1:4" x14ac:dyDescent="0.25">
      <c r="A453" t="s">
        <v>3067</v>
      </c>
      <c r="B453" t="s">
        <v>2028</v>
      </c>
      <c r="C453">
        <v>9108.7879166799958</v>
      </c>
      <c r="D453">
        <v>2869</v>
      </c>
    </row>
    <row r="454" spans="1:4" x14ac:dyDescent="0.25">
      <c r="A454" t="s">
        <v>3067</v>
      </c>
      <c r="B454" t="s">
        <v>2029</v>
      </c>
      <c r="C454">
        <v>14410.828947910017</v>
      </c>
      <c r="D454">
        <v>1655</v>
      </c>
    </row>
    <row r="455" spans="1:4" x14ac:dyDescent="0.25">
      <c r="A455" t="s">
        <v>3067</v>
      </c>
      <c r="B455" t="s">
        <v>2030</v>
      </c>
      <c r="C455">
        <v>4277.6368741199985</v>
      </c>
      <c r="D455">
        <v>143</v>
      </c>
    </row>
    <row r="456" spans="1:4" x14ac:dyDescent="0.25">
      <c r="A456" t="s">
        <v>3067</v>
      </c>
      <c r="B456" t="s">
        <v>2031</v>
      </c>
      <c r="C456">
        <v>2787.8147414199998</v>
      </c>
      <c r="D456">
        <v>41</v>
      </c>
    </row>
    <row r="457" spans="1:4" x14ac:dyDescent="0.25">
      <c r="A457" t="s">
        <v>3067</v>
      </c>
      <c r="B457" t="s">
        <v>2032</v>
      </c>
      <c r="C457">
        <v>8634.8982101200017</v>
      </c>
      <c r="D457">
        <v>41</v>
      </c>
    </row>
    <row r="458" spans="1:4" x14ac:dyDescent="0.25">
      <c r="A458" t="s">
        <v>3067</v>
      </c>
      <c r="B458" t="s">
        <v>2146</v>
      </c>
      <c r="C458">
        <v>0.54791390326082234</v>
      </c>
    </row>
    <row r="459" spans="1:4" x14ac:dyDescent="0.25">
      <c r="A459" t="s">
        <v>3067</v>
      </c>
      <c r="B459" t="s">
        <v>2147</v>
      </c>
      <c r="C459">
        <v>15913.077123948777</v>
      </c>
    </row>
    <row r="460" spans="1:4" x14ac:dyDescent="0.25">
      <c r="A460" t="s">
        <v>3067</v>
      </c>
      <c r="B460" t="s">
        <v>2148</v>
      </c>
      <c r="C460">
        <v>11806.604046424705</v>
      </c>
    </row>
    <row r="461" spans="1:4" x14ac:dyDescent="0.25">
      <c r="A461" t="s">
        <v>3067</v>
      </c>
      <c r="B461" t="s">
        <v>2149</v>
      </c>
      <c r="C461">
        <v>10325.192912073344</v>
      </c>
    </row>
    <row r="462" spans="1:4" x14ac:dyDescent="0.25">
      <c r="A462" t="s">
        <v>3067</v>
      </c>
      <c r="B462" t="s">
        <v>2150</v>
      </c>
      <c r="C462">
        <v>3184.2351649745106</v>
      </c>
    </row>
    <row r="463" spans="1:4" x14ac:dyDescent="0.25">
      <c r="A463" t="s">
        <v>3067</v>
      </c>
      <c r="B463" t="s">
        <v>2151</v>
      </c>
      <c r="C463">
        <v>771.15063114236409</v>
      </c>
    </row>
    <row r="464" spans="1:4" x14ac:dyDescent="0.25">
      <c r="A464" t="s">
        <v>3067</v>
      </c>
      <c r="B464" t="s">
        <v>2152</v>
      </c>
      <c r="C464">
        <v>331.74184583999914</v>
      </c>
    </row>
    <row r="465" spans="1:4" x14ac:dyDescent="0.25">
      <c r="A465" t="s">
        <v>3067</v>
      </c>
      <c r="B465" t="s">
        <v>2153</v>
      </c>
      <c r="C465">
        <v>207.75521102788198</v>
      </c>
    </row>
    <row r="466" spans="1:4" x14ac:dyDescent="0.25">
      <c r="A466" t="s">
        <v>3067</v>
      </c>
      <c r="B466" t="s">
        <v>2154</v>
      </c>
      <c r="C466">
        <v>512.34173481845323</v>
      </c>
    </row>
    <row r="467" spans="1:4" x14ac:dyDescent="0.25">
      <c r="A467" t="s">
        <v>3067</v>
      </c>
      <c r="B467" t="s">
        <v>2427</v>
      </c>
      <c r="C467">
        <v>6.4508213852839613E-2</v>
      </c>
    </row>
    <row r="468" spans="1:4" x14ac:dyDescent="0.25">
      <c r="A468" t="s">
        <v>3067</v>
      </c>
      <c r="B468" t="s">
        <v>2437</v>
      </c>
      <c r="C468">
        <v>3.9839505937433429E-4</v>
      </c>
    </row>
    <row r="469" spans="1:4" x14ac:dyDescent="0.25">
      <c r="A469" t="s">
        <v>3067</v>
      </c>
      <c r="B469" t="s">
        <v>2428</v>
      </c>
      <c r="C469">
        <v>0.28259673712628602</v>
      </c>
    </row>
    <row r="470" spans="1:4" x14ac:dyDescent="0.25">
      <c r="A470" t="s">
        <v>3067</v>
      </c>
      <c r="B470" t="s">
        <v>2429</v>
      </c>
      <c r="C470">
        <v>1.02924015734278E-2</v>
      </c>
    </row>
    <row r="471" spans="1:4" x14ac:dyDescent="0.25">
      <c r="A471" t="s">
        <v>3067</v>
      </c>
      <c r="B471" t="s">
        <v>2431</v>
      </c>
      <c r="C471">
        <v>0.16946135782858765</v>
      </c>
    </row>
    <row r="472" spans="1:4" x14ac:dyDescent="0.25">
      <c r="A472" t="s">
        <v>3067</v>
      </c>
      <c r="B472" t="s">
        <v>2432</v>
      </c>
      <c r="C472">
        <v>0.39631889809089649</v>
      </c>
    </row>
    <row r="473" spans="1:4" x14ac:dyDescent="0.25">
      <c r="A473" t="s">
        <v>3067</v>
      </c>
      <c r="B473" t="s">
        <v>2433</v>
      </c>
      <c r="C473">
        <v>7.1366578849721618E-3</v>
      </c>
    </row>
    <row r="474" spans="1:4" x14ac:dyDescent="0.25">
      <c r="A474" t="s">
        <v>3067</v>
      </c>
      <c r="B474" t="s">
        <v>2435</v>
      </c>
      <c r="C474">
        <v>5.8689463988605001E-2</v>
      </c>
    </row>
    <row r="475" spans="1:4" x14ac:dyDescent="0.25">
      <c r="A475" t="s">
        <v>3067</v>
      </c>
      <c r="B475" t="s">
        <v>2520</v>
      </c>
      <c r="C475">
        <v>2169.2129300600004</v>
      </c>
      <c r="D475">
        <v>229</v>
      </c>
    </row>
    <row r="476" spans="1:4" x14ac:dyDescent="0.25">
      <c r="A476" t="s">
        <v>3067</v>
      </c>
      <c r="B476" t="s">
        <v>2529</v>
      </c>
      <c r="C476">
        <v>5580.7922876300017</v>
      </c>
      <c r="D476">
        <v>852</v>
      </c>
    </row>
    <row r="477" spans="1:4" x14ac:dyDescent="0.25">
      <c r="A477" t="s">
        <v>3067</v>
      </c>
      <c r="B477" t="s">
        <v>2530</v>
      </c>
      <c r="C477">
        <v>9468.7419643900084</v>
      </c>
      <c r="D477">
        <v>1293</v>
      </c>
    </row>
    <row r="478" spans="1:4" x14ac:dyDescent="0.25">
      <c r="A478" t="s">
        <v>3067</v>
      </c>
      <c r="B478" t="s">
        <v>2531</v>
      </c>
      <c r="C478">
        <v>8804.7094963399977</v>
      </c>
      <c r="D478">
        <v>1405</v>
      </c>
    </row>
    <row r="479" spans="1:4" x14ac:dyDescent="0.25">
      <c r="A479" t="s">
        <v>3067</v>
      </c>
      <c r="B479" t="s">
        <v>2532</v>
      </c>
      <c r="C479">
        <v>1525.1947381500004</v>
      </c>
      <c r="D479">
        <v>260</v>
      </c>
    </row>
    <row r="480" spans="1:4" x14ac:dyDescent="0.25">
      <c r="A480" t="s">
        <v>3067</v>
      </c>
      <c r="B480" t="s">
        <v>2533</v>
      </c>
      <c r="C480">
        <v>5.6215857100000006</v>
      </c>
      <c r="D480">
        <v>1</v>
      </c>
    </row>
    <row r="481" spans="1:4" x14ac:dyDescent="0.25">
      <c r="A481" t="s">
        <v>3067</v>
      </c>
      <c r="B481" t="s">
        <v>2537</v>
      </c>
      <c r="C481">
        <v>4984.6342859599972</v>
      </c>
      <c r="D481">
        <v>622</v>
      </c>
    </row>
    <row r="482" spans="1:4" x14ac:dyDescent="0.25">
      <c r="A482" t="s">
        <v>3067</v>
      </c>
      <c r="B482" t="s">
        <v>2521</v>
      </c>
      <c r="C482">
        <v>1362.1513136700012</v>
      </c>
      <c r="D482">
        <v>148</v>
      </c>
    </row>
    <row r="483" spans="1:4" x14ac:dyDescent="0.25">
      <c r="A483" t="s">
        <v>3067</v>
      </c>
      <c r="B483" t="s">
        <v>2522</v>
      </c>
      <c r="C483">
        <v>3005.1157759799985</v>
      </c>
      <c r="D483">
        <v>403</v>
      </c>
    </row>
    <row r="484" spans="1:4" x14ac:dyDescent="0.25">
      <c r="A484" t="s">
        <v>3067</v>
      </c>
      <c r="B484" t="s">
        <v>2523</v>
      </c>
      <c r="C484">
        <v>2139.234787740002</v>
      </c>
      <c r="D484">
        <v>301</v>
      </c>
    </row>
    <row r="485" spans="1:4" x14ac:dyDescent="0.25">
      <c r="A485" t="s">
        <v>3067</v>
      </c>
      <c r="B485" t="s">
        <v>2524</v>
      </c>
      <c r="C485">
        <v>717.48306423999998</v>
      </c>
      <c r="D485">
        <v>162</v>
      </c>
    </row>
    <row r="486" spans="1:4" x14ac:dyDescent="0.25">
      <c r="A486" t="s">
        <v>3067</v>
      </c>
      <c r="B486" t="s">
        <v>2525</v>
      </c>
      <c r="C486">
        <v>384.52107043000012</v>
      </c>
      <c r="D486">
        <v>89</v>
      </c>
    </row>
    <row r="487" spans="1:4" x14ac:dyDescent="0.25">
      <c r="A487" t="s">
        <v>3067</v>
      </c>
      <c r="B487" t="s">
        <v>2526</v>
      </c>
      <c r="C487">
        <v>411.63636344999975</v>
      </c>
      <c r="D487">
        <v>98</v>
      </c>
    </row>
    <row r="488" spans="1:4" x14ac:dyDescent="0.25">
      <c r="A488" t="s">
        <v>3067</v>
      </c>
      <c r="B488" t="s">
        <v>2527</v>
      </c>
      <c r="C488">
        <v>1422.6696682100001</v>
      </c>
      <c r="D488">
        <v>185</v>
      </c>
    </row>
    <row r="489" spans="1:4" x14ac:dyDescent="0.25">
      <c r="A489" t="s">
        <v>3067</v>
      </c>
      <c r="B489" t="s">
        <v>2528</v>
      </c>
      <c r="C489">
        <v>1159.7836449900001</v>
      </c>
      <c r="D489">
        <v>166</v>
      </c>
    </row>
    <row r="490" spans="1:4" x14ac:dyDescent="0.25">
      <c r="A490" t="s">
        <v>3067</v>
      </c>
      <c r="B490" t="s">
        <v>2542</v>
      </c>
      <c r="C490">
        <v>2169.2129300600004</v>
      </c>
      <c r="D490">
        <v>229</v>
      </c>
    </row>
    <row r="491" spans="1:4" x14ac:dyDescent="0.25">
      <c r="A491" t="s">
        <v>3067</v>
      </c>
      <c r="B491" t="s">
        <v>2551</v>
      </c>
      <c r="C491">
        <v>5580.7922876300017</v>
      </c>
      <c r="D491">
        <v>852</v>
      </c>
    </row>
    <row r="492" spans="1:4" x14ac:dyDescent="0.25">
      <c r="A492" t="s">
        <v>3067</v>
      </c>
      <c r="B492" t="s">
        <v>2552</v>
      </c>
      <c r="C492">
        <v>9468.7419643900084</v>
      </c>
      <c r="D492">
        <v>1293</v>
      </c>
    </row>
    <row r="493" spans="1:4" x14ac:dyDescent="0.25">
      <c r="A493" t="s">
        <v>3067</v>
      </c>
      <c r="B493" t="s">
        <v>2553</v>
      </c>
      <c r="C493">
        <v>8804.7094963399977</v>
      </c>
      <c r="D493">
        <v>1405</v>
      </c>
    </row>
    <row r="494" spans="1:4" x14ac:dyDescent="0.25">
      <c r="A494" t="s">
        <v>3067</v>
      </c>
      <c r="B494" t="s">
        <v>2554</v>
      </c>
      <c r="C494">
        <v>1525.1947381500004</v>
      </c>
      <c r="D494">
        <v>260</v>
      </c>
    </row>
    <row r="495" spans="1:4" x14ac:dyDescent="0.25">
      <c r="A495" t="s">
        <v>3067</v>
      </c>
      <c r="B495" t="s">
        <v>2555</v>
      </c>
      <c r="C495">
        <v>5.6215857100000006</v>
      </c>
      <c r="D495">
        <v>1</v>
      </c>
    </row>
    <row r="496" spans="1:4" x14ac:dyDescent="0.25">
      <c r="A496" t="s">
        <v>3067</v>
      </c>
      <c r="B496" t="s">
        <v>2559</v>
      </c>
      <c r="C496">
        <v>4984.6342859599972</v>
      </c>
      <c r="D496">
        <v>622</v>
      </c>
    </row>
    <row r="497" spans="1:4" x14ac:dyDescent="0.25">
      <c r="A497" t="s">
        <v>3067</v>
      </c>
      <c r="B497" t="s">
        <v>2543</v>
      </c>
      <c r="C497">
        <v>1362.1513136700012</v>
      </c>
      <c r="D497">
        <v>148</v>
      </c>
    </row>
    <row r="498" spans="1:4" x14ac:dyDescent="0.25">
      <c r="A498" t="s">
        <v>3067</v>
      </c>
      <c r="B498" t="s">
        <v>2544</v>
      </c>
      <c r="C498">
        <v>3005.1157759799985</v>
      </c>
      <c r="D498">
        <v>403</v>
      </c>
    </row>
    <row r="499" spans="1:4" x14ac:dyDescent="0.25">
      <c r="A499" t="s">
        <v>3067</v>
      </c>
      <c r="B499" t="s">
        <v>2545</v>
      </c>
      <c r="C499">
        <v>2139.234787740002</v>
      </c>
      <c r="D499">
        <v>301</v>
      </c>
    </row>
    <row r="500" spans="1:4" x14ac:dyDescent="0.25">
      <c r="A500" t="s">
        <v>3067</v>
      </c>
      <c r="B500" t="s">
        <v>2546</v>
      </c>
      <c r="C500">
        <v>717.48306423999998</v>
      </c>
      <c r="D500">
        <v>162</v>
      </c>
    </row>
    <row r="501" spans="1:4" x14ac:dyDescent="0.25">
      <c r="A501" t="s">
        <v>3067</v>
      </c>
      <c r="B501" t="s">
        <v>2547</v>
      </c>
      <c r="C501">
        <v>384.52107043000012</v>
      </c>
      <c r="D501">
        <v>89</v>
      </c>
    </row>
    <row r="502" spans="1:4" x14ac:dyDescent="0.25">
      <c r="A502" t="s">
        <v>3067</v>
      </c>
      <c r="B502" t="s">
        <v>2548</v>
      </c>
      <c r="C502">
        <v>411.63636344999975</v>
      </c>
      <c r="D502">
        <v>98</v>
      </c>
    </row>
    <row r="503" spans="1:4" x14ac:dyDescent="0.25">
      <c r="A503" t="s">
        <v>3067</v>
      </c>
      <c r="B503" t="s">
        <v>2549</v>
      </c>
      <c r="C503">
        <v>1422.6696682100001</v>
      </c>
      <c r="D503">
        <v>185</v>
      </c>
    </row>
    <row r="504" spans="1:4" x14ac:dyDescent="0.25">
      <c r="A504" t="s">
        <v>3067</v>
      </c>
      <c r="B504" t="s">
        <v>2550</v>
      </c>
      <c r="C504">
        <v>1159.7836449900001</v>
      </c>
      <c r="D504">
        <v>166</v>
      </c>
    </row>
    <row r="505" spans="1:4" x14ac:dyDescent="0.25">
      <c r="A505" t="s">
        <v>3067</v>
      </c>
      <c r="B505" t="s">
        <v>2564</v>
      </c>
      <c r="C505">
        <v>11312.370948219997</v>
      </c>
      <c r="D505">
        <v>1897</v>
      </c>
    </row>
    <row r="506" spans="1:4" x14ac:dyDescent="0.25">
      <c r="A506" t="s">
        <v>3067</v>
      </c>
      <c r="B506" t="s">
        <v>2573</v>
      </c>
      <c r="C506">
        <v>1103.3611631300003</v>
      </c>
      <c r="D506">
        <v>156</v>
      </c>
    </row>
    <row r="507" spans="1:4" x14ac:dyDescent="0.25">
      <c r="A507" t="s">
        <v>3067</v>
      </c>
      <c r="B507" t="s">
        <v>2574</v>
      </c>
      <c r="C507">
        <v>1649.85196746</v>
      </c>
      <c r="D507">
        <v>118</v>
      </c>
    </row>
    <row r="508" spans="1:4" x14ac:dyDescent="0.25">
      <c r="A508" t="s">
        <v>3067</v>
      </c>
      <c r="B508" t="s">
        <v>2666</v>
      </c>
      <c r="C508">
        <v>1227.4190693599992</v>
      </c>
      <c r="D508">
        <v>107</v>
      </c>
    </row>
    <row r="509" spans="1:4" x14ac:dyDescent="0.25">
      <c r="A509" t="s">
        <v>3067</v>
      </c>
      <c r="B509" t="s">
        <v>2667</v>
      </c>
      <c r="C509">
        <v>3111.7683230400003</v>
      </c>
      <c r="D509">
        <v>254</v>
      </c>
    </row>
    <row r="510" spans="1:4" x14ac:dyDescent="0.25">
      <c r="A510" t="s">
        <v>3067</v>
      </c>
      <c r="B510" t="s">
        <v>2565</v>
      </c>
      <c r="C510">
        <v>5090.7357831199961</v>
      </c>
      <c r="D510">
        <v>586</v>
      </c>
    </row>
    <row r="511" spans="1:4" x14ac:dyDescent="0.25">
      <c r="A511" t="s">
        <v>3067</v>
      </c>
      <c r="B511" t="s">
        <v>2566</v>
      </c>
      <c r="C511">
        <v>2543.7771511699984</v>
      </c>
      <c r="D511">
        <v>318</v>
      </c>
    </row>
    <row r="512" spans="1:4" x14ac:dyDescent="0.25">
      <c r="A512" t="s">
        <v>3067</v>
      </c>
      <c r="B512" t="s">
        <v>2567</v>
      </c>
      <c r="C512">
        <v>3240.7498150200022</v>
      </c>
      <c r="D512">
        <v>563</v>
      </c>
    </row>
    <row r="513" spans="1:4" x14ac:dyDescent="0.25">
      <c r="A513" t="s">
        <v>3067</v>
      </c>
      <c r="B513" t="s">
        <v>2568</v>
      </c>
      <c r="C513">
        <v>3976.4100654399999</v>
      </c>
      <c r="D513">
        <v>594</v>
      </c>
    </row>
    <row r="514" spans="1:4" x14ac:dyDescent="0.25">
      <c r="A514" t="s">
        <v>3067</v>
      </c>
      <c r="B514" t="s">
        <v>2569</v>
      </c>
      <c r="C514">
        <v>2710.5366470700019</v>
      </c>
      <c r="D514">
        <v>429</v>
      </c>
    </row>
    <row r="515" spans="1:4" x14ac:dyDescent="0.25">
      <c r="A515" t="s">
        <v>3067</v>
      </c>
      <c r="B515" t="s">
        <v>2570</v>
      </c>
      <c r="C515">
        <v>2047.71132622</v>
      </c>
      <c r="D515">
        <v>307</v>
      </c>
    </row>
    <row r="516" spans="1:4" x14ac:dyDescent="0.25">
      <c r="A516" t="s">
        <v>3067</v>
      </c>
      <c r="B516" t="s">
        <v>2571</v>
      </c>
      <c r="C516">
        <v>2512.1815968300016</v>
      </c>
      <c r="D516">
        <v>240</v>
      </c>
    </row>
    <row r="517" spans="1:4" x14ac:dyDescent="0.25">
      <c r="A517" t="s">
        <v>3067</v>
      </c>
      <c r="B517" t="s">
        <v>2572</v>
      </c>
      <c r="C517">
        <v>2614.6291208699986</v>
      </c>
      <c r="D517">
        <v>320</v>
      </c>
    </row>
    <row r="518" spans="1:4" x14ac:dyDescent="0.25">
      <c r="A518" t="s">
        <v>3067</v>
      </c>
      <c r="B518" t="s">
        <v>2576</v>
      </c>
      <c r="C518">
        <v>2209.7456589500002</v>
      </c>
      <c r="D518">
        <v>133</v>
      </c>
    </row>
    <row r="519" spans="1:4" x14ac:dyDescent="0.25">
      <c r="A519" t="s">
        <v>3067</v>
      </c>
      <c r="B519" t="s">
        <v>2577</v>
      </c>
      <c r="C519">
        <v>40931.757318000033</v>
      </c>
      <c r="D519">
        <v>5756</v>
      </c>
    </row>
    <row r="520" spans="1:4" x14ac:dyDescent="0.25">
      <c r="A520" t="s">
        <v>3067</v>
      </c>
      <c r="B520" t="s">
        <v>2583</v>
      </c>
      <c r="D520">
        <v>1856.6962954953974</v>
      </c>
    </row>
    <row r="521" spans="1:4" x14ac:dyDescent="0.25">
      <c r="A521" t="s">
        <v>3067</v>
      </c>
      <c r="B521" t="s">
        <v>2593</v>
      </c>
      <c r="D521">
        <v>1.3392762271152601</v>
      </c>
    </row>
    <row r="522" spans="1:4" x14ac:dyDescent="0.25">
      <c r="A522" t="s">
        <v>3067</v>
      </c>
      <c r="B522" t="s">
        <v>2595</v>
      </c>
      <c r="D522">
        <v>864.74835215449809</v>
      </c>
    </row>
    <row r="523" spans="1:4" x14ac:dyDescent="0.25">
      <c r="A523" t="s">
        <v>3067</v>
      </c>
      <c r="B523" t="s">
        <v>2584</v>
      </c>
      <c r="D523">
        <v>8127.9240318925849</v>
      </c>
    </row>
    <row r="524" spans="1:4" x14ac:dyDescent="0.25">
      <c r="A524" t="s">
        <v>3067</v>
      </c>
      <c r="B524" t="s">
        <v>2585</v>
      </c>
      <c r="D524">
        <v>435.60211371743895</v>
      </c>
    </row>
    <row r="525" spans="1:4" x14ac:dyDescent="0.25">
      <c r="A525" t="s">
        <v>3067</v>
      </c>
      <c r="B525" t="s">
        <v>2587</v>
      </c>
      <c r="D525">
        <v>294598.65859890182</v>
      </c>
    </row>
    <row r="526" spans="1:4" x14ac:dyDescent="0.25">
      <c r="A526" t="s">
        <v>3067</v>
      </c>
      <c r="B526" t="s">
        <v>2588</v>
      </c>
      <c r="D526">
        <v>324794.00254924886</v>
      </c>
    </row>
    <row r="527" spans="1:4" x14ac:dyDescent="0.25">
      <c r="A527" t="s">
        <v>3067</v>
      </c>
      <c r="B527" t="s">
        <v>2589</v>
      </c>
      <c r="D527">
        <v>75.255351731076303</v>
      </c>
    </row>
    <row r="528" spans="1:4" x14ac:dyDescent="0.25">
      <c r="A528" t="s">
        <v>3067</v>
      </c>
      <c r="B528" t="s">
        <v>2591</v>
      </c>
      <c r="D528">
        <v>2103.8810986212302</v>
      </c>
    </row>
    <row r="529" spans="1:5" x14ac:dyDescent="0.25">
      <c r="A529" t="s">
        <v>3067</v>
      </c>
      <c r="B529" t="s">
        <v>610</v>
      </c>
      <c r="C529">
        <v>0.29102796400348085</v>
      </c>
      <c r="D529">
        <v>0.17356637417617865</v>
      </c>
      <c r="E529">
        <v>0.20726916183366056</v>
      </c>
    </row>
    <row r="530" spans="1:5" x14ac:dyDescent="0.25">
      <c r="A530" t="s">
        <v>3067</v>
      </c>
      <c r="B530" t="s">
        <v>611</v>
      </c>
    </row>
    <row r="531" spans="1:5" x14ac:dyDescent="0.25">
      <c r="A531" t="s">
        <v>3067</v>
      </c>
      <c r="B531" t="s">
        <v>612</v>
      </c>
      <c r="C531">
        <v>0.70883212088719261</v>
      </c>
      <c r="D531">
        <v>0.82641591444296358</v>
      </c>
      <c r="E531">
        <v>0.7926780633548095</v>
      </c>
    </row>
    <row r="532" spans="1:5" x14ac:dyDescent="0.25">
      <c r="A532" t="s">
        <v>3067</v>
      </c>
      <c r="B532" t="s">
        <v>740</v>
      </c>
      <c r="C532">
        <v>0.79050744932311889</v>
      </c>
    </row>
    <row r="533" spans="1:5" x14ac:dyDescent="0.25">
      <c r="A533" t="s">
        <v>3067</v>
      </c>
      <c r="B533" t="s">
        <v>747</v>
      </c>
      <c r="C533">
        <v>0.16804331085276758</v>
      </c>
    </row>
    <row r="534" spans="1:5" x14ac:dyDescent="0.25">
      <c r="A534" t="s">
        <v>3067</v>
      </c>
      <c r="B534" t="s">
        <v>2440</v>
      </c>
      <c r="C534">
        <v>1.0597874595010782E-2</v>
      </c>
    </row>
    <row r="535" spans="1:5" x14ac:dyDescent="0.25">
      <c r="A535" t="s">
        <v>3068</v>
      </c>
      <c r="B535" t="s">
        <v>448</v>
      </c>
      <c r="C535">
        <v>633572.35976576502</v>
      </c>
    </row>
    <row r="536" spans="1:5" x14ac:dyDescent="0.25">
      <c r="A536" t="s">
        <v>3068</v>
      </c>
      <c r="B536" t="s">
        <v>450</v>
      </c>
      <c r="C536">
        <v>181414.07063608072</v>
      </c>
    </row>
    <row r="537" spans="1:5" x14ac:dyDescent="0.25">
      <c r="A537" t="s">
        <v>3068</v>
      </c>
      <c r="B537" t="s">
        <v>470</v>
      </c>
      <c r="C537">
        <v>327040</v>
      </c>
      <c r="D537">
        <v>20077</v>
      </c>
    </row>
    <row r="538" spans="1:5" x14ac:dyDescent="0.25">
      <c r="A538" t="s">
        <v>3068</v>
      </c>
      <c r="B538" t="s">
        <v>481</v>
      </c>
      <c r="C538">
        <v>1.5696929707250441E-2</v>
      </c>
      <c r="D538">
        <v>6.0154498854564489E-2</v>
      </c>
      <c r="E538">
        <v>1.5002750469564518E-2</v>
      </c>
    </row>
    <row r="539" spans="1:5" x14ac:dyDescent="0.25">
      <c r="A539" t="s">
        <v>3068</v>
      </c>
      <c r="B539" t="s">
        <v>507</v>
      </c>
      <c r="C539">
        <v>1.5651352570314006E-3</v>
      </c>
      <c r="D539">
        <v>1.8569593053219327E-2</v>
      </c>
      <c r="E539">
        <v>5.3502877364963591E-3</v>
      </c>
    </row>
    <row r="540" spans="1:5" x14ac:dyDescent="0.25">
      <c r="A540" t="s">
        <v>3068</v>
      </c>
      <c r="B540" t="s">
        <v>509</v>
      </c>
      <c r="C540">
        <v>4.6660814860561518E-3</v>
      </c>
      <c r="E540">
        <v>3.6274226756417192E-3</v>
      </c>
    </row>
    <row r="541" spans="1:5" x14ac:dyDescent="0.25">
      <c r="A541" t="s">
        <v>3068</v>
      </c>
      <c r="B541" t="s">
        <v>511</v>
      </c>
      <c r="C541">
        <v>2.0027171243030269E-2</v>
      </c>
      <c r="D541">
        <v>1.2796991296761512E-2</v>
      </c>
      <c r="E541">
        <v>1.8417750120721256E-2</v>
      </c>
    </row>
    <row r="542" spans="1:5" x14ac:dyDescent="0.25">
      <c r="A542" t="s">
        <v>3068</v>
      </c>
      <c r="B542" t="s">
        <v>540</v>
      </c>
      <c r="C542">
        <v>6.6482052005033335E-3</v>
      </c>
      <c r="E542">
        <v>5.1683302935646115E-3</v>
      </c>
    </row>
    <row r="543" spans="1:5" x14ac:dyDescent="0.25">
      <c r="A543" t="s">
        <v>3068</v>
      </c>
      <c r="B543" t="s">
        <v>542</v>
      </c>
      <c r="C543">
        <v>2.1567758920909477E-2</v>
      </c>
      <c r="D543">
        <v>0.12636869703369399</v>
      </c>
      <c r="E543">
        <v>4.4896202291611335E-2</v>
      </c>
    </row>
    <row r="544" spans="1:5" x14ac:dyDescent="0.25">
      <c r="A544" t="s">
        <v>3068</v>
      </c>
      <c r="B544" t="s">
        <v>551</v>
      </c>
      <c r="D544">
        <v>1.656580803386867E-2</v>
      </c>
      <c r="E544">
        <v>3.687510069729808E-3</v>
      </c>
    </row>
    <row r="545" spans="1:5" x14ac:dyDescent="0.25">
      <c r="A545" t="s">
        <v>3068</v>
      </c>
      <c r="B545" t="s">
        <v>503</v>
      </c>
      <c r="C545">
        <v>0.94552564789246929</v>
      </c>
      <c r="D545">
        <v>0.82569891058245659</v>
      </c>
      <c r="E545">
        <v>0.9188524968122348</v>
      </c>
    </row>
    <row r="546" spans="1:5" x14ac:dyDescent="0.25">
      <c r="A546" t="s">
        <v>3068</v>
      </c>
      <c r="B546" t="s">
        <v>571</v>
      </c>
      <c r="C546">
        <v>0.35907484970884684</v>
      </c>
      <c r="D546">
        <v>0.28767145261400667</v>
      </c>
      <c r="E546">
        <v>0.34479198321779259</v>
      </c>
    </row>
    <row r="547" spans="1:5" x14ac:dyDescent="0.25">
      <c r="A547" t="s">
        <v>3068</v>
      </c>
      <c r="B547" t="s">
        <v>573</v>
      </c>
      <c r="C547">
        <v>0.10768950630706044</v>
      </c>
      <c r="D547">
        <v>0.13414096482372892</v>
      </c>
      <c r="E547">
        <v>0.11298060821339451</v>
      </c>
    </row>
    <row r="548" spans="1:5" x14ac:dyDescent="0.25">
      <c r="A548" t="s">
        <v>3068</v>
      </c>
      <c r="B548" t="s">
        <v>574</v>
      </c>
      <c r="C548">
        <v>0.11410114064531267</v>
      </c>
      <c r="D548">
        <v>0.15085622645484212</v>
      </c>
      <c r="E548">
        <v>0.12145328360830748</v>
      </c>
    </row>
    <row r="549" spans="1:5" x14ac:dyDescent="0.25">
      <c r="A549" t="s">
        <v>3068</v>
      </c>
      <c r="B549" t="s">
        <v>575</v>
      </c>
      <c r="C549">
        <v>0.24236535271078241</v>
      </c>
      <c r="D549">
        <v>0.24615031915608954</v>
      </c>
      <c r="E549">
        <v>0.24312246193262571</v>
      </c>
    </row>
    <row r="550" spans="1:5" x14ac:dyDescent="0.25">
      <c r="A550" t="s">
        <v>3068</v>
      </c>
      <c r="B550" t="s">
        <v>576</v>
      </c>
      <c r="C550">
        <v>0.17676915062799756</v>
      </c>
      <c r="D550">
        <v>0.18118103695133272</v>
      </c>
      <c r="E550">
        <v>0.17765166302787969</v>
      </c>
    </row>
    <row r="551" spans="1:5" x14ac:dyDescent="0.25">
      <c r="A551" t="s">
        <v>3068</v>
      </c>
      <c r="B551" t="s">
        <v>604</v>
      </c>
    </row>
    <row r="552" spans="1:5" x14ac:dyDescent="0.25">
      <c r="A552" t="s">
        <v>3068</v>
      </c>
      <c r="B552" t="s">
        <v>616</v>
      </c>
      <c r="C552">
        <v>0.60887019881382287</v>
      </c>
      <c r="D552">
        <v>0.70191864829328576</v>
      </c>
      <c r="E552">
        <v>0.62958256574013072</v>
      </c>
    </row>
    <row r="553" spans="1:5" x14ac:dyDescent="0.25">
      <c r="A553" t="s">
        <v>3068</v>
      </c>
      <c r="B553" t="s">
        <v>618</v>
      </c>
      <c r="C553">
        <v>0.39112980118617713</v>
      </c>
      <c r="D553">
        <v>0.29808135170671429</v>
      </c>
      <c r="E553">
        <v>0.37041743425986934</v>
      </c>
    </row>
    <row r="554" spans="1:5" x14ac:dyDescent="0.25">
      <c r="A554" t="s">
        <v>3068</v>
      </c>
      <c r="B554" t="s">
        <v>628</v>
      </c>
      <c r="C554">
        <v>6.4890382739833066E-2</v>
      </c>
      <c r="D554">
        <v>4.5233860794852566E-2</v>
      </c>
      <c r="E554">
        <v>6.0514886992219123E-2</v>
      </c>
    </row>
    <row r="555" spans="1:5" x14ac:dyDescent="0.25">
      <c r="A555" t="s">
        <v>3068</v>
      </c>
      <c r="B555" t="s">
        <v>630</v>
      </c>
      <c r="C555">
        <v>4.4329940418334393E-2</v>
      </c>
      <c r="D555">
        <v>3.0907428292967574E-2</v>
      </c>
      <c r="E555">
        <v>4.1342120655955897E-2</v>
      </c>
    </row>
    <row r="556" spans="1:5" x14ac:dyDescent="0.25">
      <c r="A556" t="s">
        <v>3068</v>
      </c>
      <c r="B556" t="s">
        <v>631</v>
      </c>
      <c r="C556">
        <v>4.8167115124833383E-2</v>
      </c>
      <c r="D556">
        <v>0.10473023927307956</v>
      </c>
      <c r="E556">
        <v>6.0757934084319273E-2</v>
      </c>
    </row>
    <row r="557" spans="1:5" x14ac:dyDescent="0.25">
      <c r="A557" t="s">
        <v>3068</v>
      </c>
      <c r="B557" t="s">
        <v>632</v>
      </c>
      <c r="C557">
        <v>0.11821167446376511</v>
      </c>
      <c r="D557">
        <v>8.1190133900565495E-2</v>
      </c>
      <c r="E557">
        <v>0.10997076624216784</v>
      </c>
    </row>
    <row r="558" spans="1:5" x14ac:dyDescent="0.25">
      <c r="A558" t="s">
        <v>3068</v>
      </c>
      <c r="B558" t="s">
        <v>633</v>
      </c>
      <c r="C558">
        <v>0.72440088725323404</v>
      </c>
      <c r="D558">
        <v>0.73793833773853479</v>
      </c>
      <c r="E558">
        <v>0.72741429202533781</v>
      </c>
    </row>
    <row r="559" spans="1:5" x14ac:dyDescent="0.25">
      <c r="A559" t="s">
        <v>3068</v>
      </c>
      <c r="B559" t="s">
        <v>639</v>
      </c>
      <c r="C559">
        <v>1.3218905032877871E-3</v>
      </c>
      <c r="D559">
        <v>3.0121728429554284E-4</v>
      </c>
      <c r="E559">
        <v>1.0946910352484043E-3</v>
      </c>
    </row>
    <row r="560" spans="1:5" x14ac:dyDescent="0.25">
      <c r="A560" t="s">
        <v>3068</v>
      </c>
      <c r="B560" t="s">
        <v>651</v>
      </c>
      <c r="C560">
        <v>227572.70099617759</v>
      </c>
      <c r="D560">
        <v>236016</v>
      </c>
    </row>
    <row r="561" spans="1:4" x14ac:dyDescent="0.25">
      <c r="A561" t="s">
        <v>3068</v>
      </c>
      <c r="B561" t="s">
        <v>652</v>
      </c>
      <c r="C561">
        <v>230511.71056623658</v>
      </c>
      <c r="D561">
        <v>79813</v>
      </c>
    </row>
    <row r="562" spans="1:4" x14ac:dyDescent="0.25">
      <c r="A562" t="s">
        <v>3068</v>
      </c>
      <c r="B562" t="s">
        <v>653</v>
      </c>
      <c r="C562">
        <v>77262.727900460319</v>
      </c>
      <c r="D562">
        <v>9874</v>
      </c>
    </row>
    <row r="563" spans="1:4" x14ac:dyDescent="0.25">
      <c r="A563" t="s">
        <v>3068</v>
      </c>
      <c r="B563" t="s">
        <v>654</v>
      </c>
      <c r="C563">
        <v>26238.893154800004</v>
      </c>
      <c r="D563">
        <v>859</v>
      </c>
    </row>
    <row r="564" spans="1:4" x14ac:dyDescent="0.25">
      <c r="A564" t="s">
        <v>3068</v>
      </c>
      <c r="B564" t="s">
        <v>655</v>
      </c>
      <c r="C564">
        <v>18785.667699949987</v>
      </c>
      <c r="D564">
        <v>263</v>
      </c>
    </row>
    <row r="565" spans="1:4" x14ac:dyDescent="0.25">
      <c r="A565" t="s">
        <v>3068</v>
      </c>
      <c r="B565" t="s">
        <v>656</v>
      </c>
      <c r="C565">
        <v>53200.659448150029</v>
      </c>
      <c r="D565">
        <v>215</v>
      </c>
    </row>
    <row r="566" spans="1:4" x14ac:dyDescent="0.25">
      <c r="A566" t="s">
        <v>3068</v>
      </c>
      <c r="B566" t="s">
        <v>713</v>
      </c>
      <c r="C566">
        <v>0.5695663629782356</v>
      </c>
    </row>
    <row r="567" spans="1:4" x14ac:dyDescent="0.25">
      <c r="A567" t="s">
        <v>3068</v>
      </c>
      <c r="B567" t="s">
        <v>714</v>
      </c>
      <c r="C567">
        <v>440648.76462378848</v>
      </c>
    </row>
    <row r="568" spans="1:4" x14ac:dyDescent="0.25">
      <c r="A568" t="s">
        <v>3068</v>
      </c>
      <c r="B568" t="s">
        <v>715</v>
      </c>
      <c r="C568">
        <v>76303.995461380735</v>
      </c>
    </row>
    <row r="569" spans="1:4" x14ac:dyDescent="0.25">
      <c r="A569" t="s">
        <v>3068</v>
      </c>
      <c r="B569" t="s">
        <v>716</v>
      </c>
      <c r="C569">
        <v>57396.739796143425</v>
      </c>
    </row>
    <row r="570" spans="1:4" x14ac:dyDescent="0.25">
      <c r="A570" t="s">
        <v>3068</v>
      </c>
      <c r="B570" t="s">
        <v>717</v>
      </c>
      <c r="C570">
        <v>31473.664346470076</v>
      </c>
    </row>
    <row r="571" spans="1:4" x14ac:dyDescent="0.25">
      <c r="A571" t="s">
        <v>3068</v>
      </c>
      <c r="B571" t="s">
        <v>718</v>
      </c>
      <c r="C571">
        <v>16548.930023066667</v>
      </c>
    </row>
    <row r="572" spans="1:4" x14ac:dyDescent="0.25">
      <c r="A572" t="s">
        <v>3068</v>
      </c>
      <c r="B572" t="s">
        <v>719</v>
      </c>
      <c r="C572">
        <v>4282.25354297383</v>
      </c>
    </row>
    <row r="573" spans="1:4" x14ac:dyDescent="0.25">
      <c r="A573" t="s">
        <v>3068</v>
      </c>
      <c r="B573" t="s">
        <v>720</v>
      </c>
      <c r="C573">
        <v>2220.7563511109447</v>
      </c>
    </row>
    <row r="574" spans="1:4" x14ac:dyDescent="0.25">
      <c r="A574" t="s">
        <v>3068</v>
      </c>
      <c r="B574" t="s">
        <v>721</v>
      </c>
      <c r="C574">
        <v>4650.6876450467707</v>
      </c>
    </row>
    <row r="575" spans="1:4" x14ac:dyDescent="0.25">
      <c r="A575" t="s">
        <v>3068</v>
      </c>
      <c r="B575" t="s">
        <v>733</v>
      </c>
      <c r="C575">
        <v>0.72187746292239441</v>
      </c>
    </row>
    <row r="576" spans="1:4" x14ac:dyDescent="0.25">
      <c r="A576" t="s">
        <v>3068</v>
      </c>
      <c r="B576" t="s">
        <v>735</v>
      </c>
      <c r="C576">
        <v>4.7399855779460577E-2</v>
      </c>
    </row>
    <row r="577" spans="1:4" x14ac:dyDescent="0.25">
      <c r="A577" t="s">
        <v>3068</v>
      </c>
      <c r="B577" t="s">
        <v>739</v>
      </c>
      <c r="C577">
        <v>4.3856815646554984E-3</v>
      </c>
    </row>
    <row r="578" spans="1:4" x14ac:dyDescent="0.25">
      <c r="A578" t="s">
        <v>3068</v>
      </c>
      <c r="B578" t="s">
        <v>1949</v>
      </c>
      <c r="C578">
        <v>82864.238612059882</v>
      </c>
      <c r="D578">
        <v>22790</v>
      </c>
    </row>
    <row r="579" spans="1:4" x14ac:dyDescent="0.25">
      <c r="A579" t="s">
        <v>3068</v>
      </c>
      <c r="B579" t="s">
        <v>1958</v>
      </c>
      <c r="C579">
        <v>49976.016730589472</v>
      </c>
      <c r="D579">
        <v>32910</v>
      </c>
    </row>
    <row r="580" spans="1:4" x14ac:dyDescent="0.25">
      <c r="A580" t="s">
        <v>3068</v>
      </c>
      <c r="B580" t="s">
        <v>1959</v>
      </c>
      <c r="C580">
        <v>93632.132626510429</v>
      </c>
      <c r="D580">
        <v>65625</v>
      </c>
    </row>
    <row r="581" spans="1:4" x14ac:dyDescent="0.25">
      <c r="A581" t="s">
        <v>3068</v>
      </c>
      <c r="B581" t="s">
        <v>1960</v>
      </c>
      <c r="C581">
        <v>14096.13702594001</v>
      </c>
      <c r="D581">
        <v>12662</v>
      </c>
    </row>
    <row r="582" spans="1:4" x14ac:dyDescent="0.25">
      <c r="A582" t="s">
        <v>3068</v>
      </c>
      <c r="B582" t="s">
        <v>1961</v>
      </c>
      <c r="C582">
        <v>876.98122800999954</v>
      </c>
      <c r="D582">
        <v>542</v>
      </c>
    </row>
    <row r="583" spans="1:4" x14ac:dyDescent="0.25">
      <c r="A583" t="s">
        <v>3068</v>
      </c>
      <c r="B583" t="s">
        <v>1962</v>
      </c>
      <c r="C583">
        <v>5.3522801299999996</v>
      </c>
      <c r="D583">
        <v>3</v>
      </c>
    </row>
    <row r="584" spans="1:4" x14ac:dyDescent="0.25">
      <c r="A584" t="s">
        <v>3068</v>
      </c>
      <c r="B584" t="s">
        <v>1966</v>
      </c>
      <c r="C584">
        <v>93975.801513440485</v>
      </c>
      <c r="D584">
        <v>33853</v>
      </c>
    </row>
    <row r="585" spans="1:4" x14ac:dyDescent="0.25">
      <c r="A585" t="s">
        <v>3068</v>
      </c>
      <c r="B585" t="s">
        <v>1950</v>
      </c>
      <c r="C585">
        <v>28240.529283409924</v>
      </c>
      <c r="D585">
        <v>10993</v>
      </c>
    </row>
    <row r="586" spans="1:4" x14ac:dyDescent="0.25">
      <c r="A586" t="s">
        <v>3068</v>
      </c>
      <c r="B586" t="s">
        <v>1951</v>
      </c>
      <c r="C586">
        <v>107357.10614838026</v>
      </c>
      <c r="D586">
        <v>45089</v>
      </c>
    </row>
    <row r="587" spans="1:4" x14ac:dyDescent="0.25">
      <c r="A587" t="s">
        <v>3068</v>
      </c>
      <c r="B587" t="s">
        <v>1952</v>
      </c>
      <c r="C587">
        <v>83510.447795589629</v>
      </c>
      <c r="D587">
        <v>39321</v>
      </c>
    </row>
    <row r="588" spans="1:4" x14ac:dyDescent="0.25">
      <c r="A588" t="s">
        <v>3068</v>
      </c>
      <c r="B588" t="s">
        <v>1953</v>
      </c>
      <c r="C588">
        <v>29661.047437749996</v>
      </c>
      <c r="D588">
        <v>14386</v>
      </c>
    </row>
    <row r="589" spans="1:4" x14ac:dyDescent="0.25">
      <c r="A589" t="s">
        <v>3068</v>
      </c>
      <c r="B589" t="s">
        <v>1954</v>
      </c>
      <c r="C589">
        <v>11101.839461910011</v>
      </c>
      <c r="D589">
        <v>5711</v>
      </c>
    </row>
    <row r="590" spans="1:4" x14ac:dyDescent="0.25">
      <c r="A590" t="s">
        <v>3068</v>
      </c>
      <c r="B590" t="s">
        <v>1955</v>
      </c>
      <c r="C590">
        <v>4763.8746564199964</v>
      </c>
      <c r="D590">
        <v>2628</v>
      </c>
    </row>
    <row r="591" spans="1:4" x14ac:dyDescent="0.25">
      <c r="A591" t="s">
        <v>3068</v>
      </c>
      <c r="B591" t="s">
        <v>1956</v>
      </c>
      <c r="C591">
        <v>21456.25133064996</v>
      </c>
      <c r="D591">
        <v>4847</v>
      </c>
    </row>
    <row r="592" spans="1:4" x14ac:dyDescent="0.25">
      <c r="A592" t="s">
        <v>3068</v>
      </c>
      <c r="B592" t="s">
        <v>1957</v>
      </c>
      <c r="C592">
        <v>12054.603634979967</v>
      </c>
      <c r="D592">
        <v>5838</v>
      </c>
    </row>
    <row r="593" spans="1:4" x14ac:dyDescent="0.25">
      <c r="A593" t="s">
        <v>3068</v>
      </c>
      <c r="B593" t="s">
        <v>1971</v>
      </c>
      <c r="C593">
        <v>82864.238612059882</v>
      </c>
      <c r="D593">
        <v>22790</v>
      </c>
    </row>
    <row r="594" spans="1:4" x14ac:dyDescent="0.25">
      <c r="A594" t="s">
        <v>3068</v>
      </c>
      <c r="B594" t="s">
        <v>1980</v>
      </c>
      <c r="C594">
        <v>49976.016730589472</v>
      </c>
      <c r="D594">
        <v>32910</v>
      </c>
    </row>
    <row r="595" spans="1:4" x14ac:dyDescent="0.25">
      <c r="A595" t="s">
        <v>3068</v>
      </c>
      <c r="B595" t="s">
        <v>2081</v>
      </c>
      <c r="C595">
        <v>93632.132626510429</v>
      </c>
      <c r="D595">
        <v>65625</v>
      </c>
    </row>
    <row r="596" spans="1:4" x14ac:dyDescent="0.25">
      <c r="A596" t="s">
        <v>3068</v>
      </c>
      <c r="B596" t="s">
        <v>2123</v>
      </c>
      <c r="C596">
        <v>14096.13702594001</v>
      </c>
      <c r="D596">
        <v>12662</v>
      </c>
    </row>
    <row r="597" spans="1:4" x14ac:dyDescent="0.25">
      <c r="A597" t="s">
        <v>3068</v>
      </c>
      <c r="B597" t="s">
        <v>2124</v>
      </c>
      <c r="C597">
        <v>876.98122800999954</v>
      </c>
      <c r="D597">
        <v>542</v>
      </c>
    </row>
    <row r="598" spans="1:4" x14ac:dyDescent="0.25">
      <c r="A598" t="s">
        <v>3068</v>
      </c>
      <c r="B598" t="s">
        <v>2125</v>
      </c>
      <c r="C598">
        <v>5.3522801299999996</v>
      </c>
      <c r="D598">
        <v>3</v>
      </c>
    </row>
    <row r="599" spans="1:4" x14ac:dyDescent="0.25">
      <c r="A599" t="s">
        <v>3068</v>
      </c>
      <c r="B599" t="s">
        <v>2129</v>
      </c>
      <c r="C599">
        <v>93975.801513440485</v>
      </c>
      <c r="D599">
        <v>33853</v>
      </c>
    </row>
    <row r="600" spans="1:4" x14ac:dyDescent="0.25">
      <c r="A600" t="s">
        <v>3068</v>
      </c>
      <c r="B600" t="s">
        <v>1972</v>
      </c>
      <c r="C600">
        <v>28240.529283409924</v>
      </c>
      <c r="D600">
        <v>10993</v>
      </c>
    </row>
    <row r="601" spans="1:4" x14ac:dyDescent="0.25">
      <c r="A601" t="s">
        <v>3068</v>
      </c>
      <c r="B601" t="s">
        <v>1973</v>
      </c>
      <c r="C601">
        <v>107357.10614838026</v>
      </c>
      <c r="D601">
        <v>45089</v>
      </c>
    </row>
    <row r="602" spans="1:4" x14ac:dyDescent="0.25">
      <c r="A602" t="s">
        <v>3068</v>
      </c>
      <c r="B602" t="s">
        <v>1974</v>
      </c>
      <c r="C602">
        <v>83510.447795589629</v>
      </c>
      <c r="D602">
        <v>39321</v>
      </c>
    </row>
    <row r="603" spans="1:4" x14ac:dyDescent="0.25">
      <c r="A603" t="s">
        <v>3068</v>
      </c>
      <c r="B603" t="s">
        <v>1975</v>
      </c>
      <c r="C603">
        <v>29661.047437749996</v>
      </c>
      <c r="D603">
        <v>14386</v>
      </c>
    </row>
    <row r="604" spans="1:4" x14ac:dyDescent="0.25">
      <c r="A604" t="s">
        <v>3068</v>
      </c>
      <c r="B604" t="s">
        <v>1976</v>
      </c>
      <c r="C604">
        <v>11101.839461910011</v>
      </c>
      <c r="D604">
        <v>5711</v>
      </c>
    </row>
    <row r="605" spans="1:4" x14ac:dyDescent="0.25">
      <c r="A605" t="s">
        <v>3068</v>
      </c>
      <c r="B605" t="s">
        <v>1977</v>
      </c>
      <c r="C605">
        <v>4763.8746564199964</v>
      </c>
      <c r="D605">
        <v>2628</v>
      </c>
    </row>
    <row r="606" spans="1:4" x14ac:dyDescent="0.25">
      <c r="A606" t="s">
        <v>3068</v>
      </c>
      <c r="B606" t="s">
        <v>1978</v>
      </c>
      <c r="C606">
        <v>21456.25133064996</v>
      </c>
      <c r="D606">
        <v>4847</v>
      </c>
    </row>
    <row r="607" spans="1:4" x14ac:dyDescent="0.25">
      <c r="A607" t="s">
        <v>3068</v>
      </c>
      <c r="B607" t="s">
        <v>1979</v>
      </c>
      <c r="C607">
        <v>12054.603634979967</v>
      </c>
      <c r="D607">
        <v>5838</v>
      </c>
    </row>
    <row r="608" spans="1:4" x14ac:dyDescent="0.25">
      <c r="A608" t="s">
        <v>3068</v>
      </c>
      <c r="B608" t="s">
        <v>2133</v>
      </c>
      <c r="C608">
        <v>98625.26386922106</v>
      </c>
      <c r="D608">
        <v>45672</v>
      </c>
    </row>
    <row r="609" spans="1:4" x14ac:dyDescent="0.25">
      <c r="A609" t="s">
        <v>3068</v>
      </c>
      <c r="B609" t="s">
        <v>2142</v>
      </c>
      <c r="C609">
        <v>20362.940207569925</v>
      </c>
      <c r="D609">
        <v>8072</v>
      </c>
    </row>
    <row r="610" spans="1:4" x14ac:dyDescent="0.25">
      <c r="A610" t="s">
        <v>3068</v>
      </c>
      <c r="B610" t="s">
        <v>2143</v>
      </c>
      <c r="C610">
        <v>44579.144558519998</v>
      </c>
      <c r="D610">
        <v>12894</v>
      </c>
    </row>
    <row r="611" spans="1:4" x14ac:dyDescent="0.25">
      <c r="A611" t="s">
        <v>3068</v>
      </c>
      <c r="B611" t="s">
        <v>2651</v>
      </c>
      <c r="C611">
        <v>47397.668870969879</v>
      </c>
      <c r="D611">
        <v>10057</v>
      </c>
    </row>
    <row r="612" spans="1:4" x14ac:dyDescent="0.25">
      <c r="A612" t="s">
        <v>3068</v>
      </c>
      <c r="B612" t="s">
        <v>2652</v>
      </c>
      <c r="C612">
        <v>34856.300652810001</v>
      </c>
      <c r="D612">
        <v>2063</v>
      </c>
    </row>
    <row r="613" spans="1:4" x14ac:dyDescent="0.25">
      <c r="A613" t="s">
        <v>3068</v>
      </c>
      <c r="B613" t="s">
        <v>2134</v>
      </c>
      <c r="C613">
        <v>85920.849467500258</v>
      </c>
      <c r="D613">
        <v>41191</v>
      </c>
    </row>
    <row r="614" spans="1:4" x14ac:dyDescent="0.25">
      <c r="A614" t="s">
        <v>3068</v>
      </c>
      <c r="B614" t="s">
        <v>2135</v>
      </c>
      <c r="C614">
        <v>49023.708312559975</v>
      </c>
      <c r="D614">
        <v>28019</v>
      </c>
    </row>
    <row r="615" spans="1:4" x14ac:dyDescent="0.25">
      <c r="A615" t="s">
        <v>3068</v>
      </c>
      <c r="B615" t="s">
        <v>2136</v>
      </c>
      <c r="C615">
        <v>70151.605281519805</v>
      </c>
      <c r="D615">
        <v>43501</v>
      </c>
    </row>
    <row r="616" spans="1:4" x14ac:dyDescent="0.25">
      <c r="A616" t="s">
        <v>3068</v>
      </c>
      <c r="B616" t="s">
        <v>2137</v>
      </c>
      <c r="C616">
        <v>77108.162231489609</v>
      </c>
      <c r="D616">
        <v>50773</v>
      </c>
    </row>
    <row r="617" spans="1:4" x14ac:dyDescent="0.25">
      <c r="A617" t="s">
        <v>3068</v>
      </c>
      <c r="B617" t="s">
        <v>2138</v>
      </c>
      <c r="C617">
        <v>27665.893416180013</v>
      </c>
      <c r="D617">
        <v>18120</v>
      </c>
    </row>
    <row r="618" spans="1:4" x14ac:dyDescent="0.25">
      <c r="A618" t="s">
        <v>3068</v>
      </c>
      <c r="B618" t="s">
        <v>2139</v>
      </c>
      <c r="C618">
        <v>22770.903144200034</v>
      </c>
      <c r="D618">
        <v>11306</v>
      </c>
    </row>
    <row r="619" spans="1:4" x14ac:dyDescent="0.25">
      <c r="A619" t="s">
        <v>3068</v>
      </c>
      <c r="B619" t="s">
        <v>2140</v>
      </c>
      <c r="C619">
        <v>20304.67892793996</v>
      </c>
      <c r="D619">
        <v>9763</v>
      </c>
    </row>
    <row r="620" spans="1:4" x14ac:dyDescent="0.25">
      <c r="A620" t="s">
        <v>3068</v>
      </c>
      <c r="B620" t="s">
        <v>2141</v>
      </c>
      <c r="C620">
        <v>34805.240825290071</v>
      </c>
      <c r="D620">
        <v>15730</v>
      </c>
    </row>
    <row r="621" spans="1:4" x14ac:dyDescent="0.25">
      <c r="A621" t="s">
        <v>3068</v>
      </c>
      <c r="B621" t="s">
        <v>2458</v>
      </c>
      <c r="C621">
        <v>395069.37793959997</v>
      </c>
      <c r="D621">
        <v>234044</v>
      </c>
    </row>
    <row r="622" spans="1:4" x14ac:dyDescent="0.25">
      <c r="A622" t="s">
        <v>3068</v>
      </c>
      <c r="B622" t="s">
        <v>2459</v>
      </c>
      <c r="C622">
        <v>67492.583033099756</v>
      </c>
      <c r="D622">
        <v>35002</v>
      </c>
    </row>
    <row r="623" spans="1:4" x14ac:dyDescent="0.25">
      <c r="A623" t="s">
        <v>3068</v>
      </c>
      <c r="B623" t="s">
        <v>2461</v>
      </c>
      <c r="C623">
        <v>24728.264460620063</v>
      </c>
      <c r="D623">
        <v>13102</v>
      </c>
    </row>
    <row r="624" spans="1:4" x14ac:dyDescent="0.25">
      <c r="A624" t="s">
        <v>3068</v>
      </c>
      <c r="B624" t="s">
        <v>2462</v>
      </c>
      <c r="C624">
        <v>146179.5136415498</v>
      </c>
      <c r="D624">
        <v>14995</v>
      </c>
    </row>
    <row r="625" spans="1:4" x14ac:dyDescent="0.25">
      <c r="A625" t="s">
        <v>3068</v>
      </c>
      <c r="B625" t="s">
        <v>2463</v>
      </c>
      <c r="C625">
        <v>102.62069089000001</v>
      </c>
      <c r="D625">
        <v>133</v>
      </c>
    </row>
    <row r="626" spans="1:4" x14ac:dyDescent="0.25">
      <c r="A626" t="s">
        <v>3068</v>
      </c>
      <c r="B626" t="s">
        <v>2466</v>
      </c>
      <c r="C626">
        <v>57620.74342301974</v>
      </c>
      <c r="D626">
        <v>12784</v>
      </c>
    </row>
    <row r="627" spans="1:4" x14ac:dyDescent="0.25">
      <c r="A627" t="s">
        <v>3068</v>
      </c>
      <c r="B627" t="s">
        <v>2467</v>
      </c>
      <c r="C627">
        <v>575951.61634274479</v>
      </c>
      <c r="D627">
        <v>284377</v>
      </c>
    </row>
    <row r="628" spans="1:4" x14ac:dyDescent="0.25">
      <c r="A628" t="s">
        <v>3068</v>
      </c>
      <c r="B628" t="s">
        <v>2472</v>
      </c>
      <c r="D628">
        <v>241436.04179652192</v>
      </c>
    </row>
    <row r="629" spans="1:4" x14ac:dyDescent="0.25">
      <c r="A629" t="s">
        <v>3068</v>
      </c>
      <c r="B629" t="s">
        <v>2473</v>
      </c>
      <c r="D629">
        <v>10794.567257140992</v>
      </c>
    </row>
    <row r="630" spans="1:4" x14ac:dyDescent="0.25">
      <c r="A630" t="s">
        <v>3068</v>
      </c>
      <c r="B630" t="s">
        <v>2475</v>
      </c>
      <c r="D630">
        <v>5745.7982559889051</v>
      </c>
    </row>
    <row r="631" spans="1:4" x14ac:dyDescent="0.25">
      <c r="A631" t="s">
        <v>3068</v>
      </c>
      <c r="B631" t="s">
        <v>2476</v>
      </c>
      <c r="D631">
        <v>39229.128656440662</v>
      </c>
    </row>
    <row r="632" spans="1:4" x14ac:dyDescent="0.25">
      <c r="A632" t="s">
        <v>3068</v>
      </c>
      <c r="B632" t="s">
        <v>2477</v>
      </c>
      <c r="D632">
        <v>17.085308863357191</v>
      </c>
    </row>
    <row r="633" spans="1:4" x14ac:dyDescent="0.25">
      <c r="A633" t="s">
        <v>3068</v>
      </c>
      <c r="B633" t="s">
        <v>2027</v>
      </c>
      <c r="C633">
        <v>7288.9996621399905</v>
      </c>
      <c r="D633">
        <v>7506</v>
      </c>
    </row>
    <row r="634" spans="1:4" x14ac:dyDescent="0.25">
      <c r="A634" t="s">
        <v>3068</v>
      </c>
      <c r="B634" t="s">
        <v>2028</v>
      </c>
      <c r="C634">
        <v>20380.975055440009</v>
      </c>
      <c r="D634">
        <v>6166</v>
      </c>
    </row>
    <row r="635" spans="1:4" x14ac:dyDescent="0.25">
      <c r="A635" t="s">
        <v>3068</v>
      </c>
      <c r="B635" t="s">
        <v>2029</v>
      </c>
      <c r="C635">
        <v>47819.469999809917</v>
      </c>
      <c r="D635">
        <v>5369</v>
      </c>
    </row>
    <row r="636" spans="1:4" x14ac:dyDescent="0.25">
      <c r="A636" t="s">
        <v>3068</v>
      </c>
      <c r="B636" t="s">
        <v>2030</v>
      </c>
      <c r="C636">
        <v>18871.292607280007</v>
      </c>
      <c r="D636">
        <v>626</v>
      </c>
    </row>
    <row r="637" spans="1:4" x14ac:dyDescent="0.25">
      <c r="A637" t="s">
        <v>3068</v>
      </c>
      <c r="B637" t="s">
        <v>2031</v>
      </c>
      <c r="C637">
        <v>11266.240168390003</v>
      </c>
      <c r="D637">
        <v>166</v>
      </c>
    </row>
    <row r="638" spans="1:4" x14ac:dyDescent="0.25">
      <c r="A638" t="s">
        <v>3068</v>
      </c>
      <c r="B638" t="s">
        <v>2032</v>
      </c>
      <c r="C638">
        <v>75787.093143020116</v>
      </c>
      <c r="D638">
        <v>244</v>
      </c>
    </row>
    <row r="639" spans="1:4" x14ac:dyDescent="0.25">
      <c r="A639" t="s">
        <v>3068</v>
      </c>
      <c r="B639" t="s">
        <v>2146</v>
      </c>
      <c r="C639">
        <v>0.43745361591065896</v>
      </c>
    </row>
    <row r="640" spans="1:4" x14ac:dyDescent="0.25">
      <c r="A640" t="s">
        <v>3068</v>
      </c>
      <c r="B640" t="s">
        <v>2147</v>
      </c>
      <c r="C640">
        <v>155751.86047759221</v>
      </c>
    </row>
    <row r="641" spans="1:4" x14ac:dyDescent="0.25">
      <c r="A641" t="s">
        <v>3068</v>
      </c>
      <c r="B641" t="s">
        <v>2148</v>
      </c>
      <c r="C641">
        <v>16617.37992379551</v>
      </c>
    </row>
    <row r="642" spans="1:4" x14ac:dyDescent="0.25">
      <c r="A642" t="s">
        <v>3068</v>
      </c>
      <c r="B642" t="s">
        <v>2149</v>
      </c>
      <c r="C642">
        <v>5852.6365852874987</v>
      </c>
    </row>
    <row r="643" spans="1:4" x14ac:dyDescent="0.25">
      <c r="A643" t="s">
        <v>3068</v>
      </c>
      <c r="B643" t="s">
        <v>2150</v>
      </c>
      <c r="C643">
        <v>1319.6841809235821</v>
      </c>
    </row>
    <row r="644" spans="1:4" x14ac:dyDescent="0.25">
      <c r="A644" t="s">
        <v>3068</v>
      </c>
      <c r="B644" t="s">
        <v>2151</v>
      </c>
      <c r="C644">
        <v>573.75305118068957</v>
      </c>
    </row>
    <row r="645" spans="1:4" x14ac:dyDescent="0.25">
      <c r="A645" t="s">
        <v>3068</v>
      </c>
      <c r="B645" t="s">
        <v>2152</v>
      </c>
      <c r="C645">
        <v>362.39332375958224</v>
      </c>
    </row>
    <row r="646" spans="1:4" x14ac:dyDescent="0.25">
      <c r="A646" t="s">
        <v>3068</v>
      </c>
      <c r="B646" t="s">
        <v>2153</v>
      </c>
      <c r="C646">
        <v>256.43068622489278</v>
      </c>
    </row>
    <row r="647" spans="1:4" x14ac:dyDescent="0.25">
      <c r="A647" t="s">
        <v>3068</v>
      </c>
      <c r="B647" t="s">
        <v>2154</v>
      </c>
      <c r="C647">
        <v>679.93240731678441</v>
      </c>
    </row>
    <row r="648" spans="1:4" x14ac:dyDescent="0.25">
      <c r="A648" t="s">
        <v>3068</v>
      </c>
      <c r="B648" t="s">
        <v>2427</v>
      </c>
      <c r="C648">
        <v>6.8070383256942341E-2</v>
      </c>
    </row>
    <row r="649" spans="1:4" x14ac:dyDescent="0.25">
      <c r="A649" t="s">
        <v>3068</v>
      </c>
      <c r="B649" t="s">
        <v>2437</v>
      </c>
      <c r="C649">
        <v>2.3223908753206007E-4</v>
      </c>
    </row>
    <row r="650" spans="1:4" x14ac:dyDescent="0.25">
      <c r="A650" t="s">
        <v>3068</v>
      </c>
      <c r="B650" t="s">
        <v>2428</v>
      </c>
      <c r="C650">
        <v>0.47237389407305819</v>
      </c>
    </row>
    <row r="651" spans="1:4" x14ac:dyDescent="0.25">
      <c r="A651" t="s">
        <v>3068</v>
      </c>
      <c r="B651" t="s">
        <v>2429</v>
      </c>
      <c r="C651">
        <v>1.5651585429643542E-2</v>
      </c>
    </row>
    <row r="652" spans="1:4" x14ac:dyDescent="0.25">
      <c r="A652" t="s">
        <v>3068</v>
      </c>
      <c r="B652" t="s">
        <v>2431</v>
      </c>
      <c r="C652">
        <v>9.7168341344985809E-2</v>
      </c>
    </row>
    <row r="653" spans="1:4" x14ac:dyDescent="0.25">
      <c r="A653" t="s">
        <v>3068</v>
      </c>
      <c r="B653" t="s">
        <v>2432</v>
      </c>
      <c r="C653">
        <v>0.29113896172508802</v>
      </c>
    </row>
    <row r="654" spans="1:4" x14ac:dyDescent="0.25">
      <c r="A654" t="s">
        <v>3068</v>
      </c>
      <c r="B654" t="s">
        <v>2433</v>
      </c>
      <c r="C654">
        <v>2.5007532971688468E-2</v>
      </c>
    </row>
    <row r="655" spans="1:4" x14ac:dyDescent="0.25">
      <c r="A655" t="s">
        <v>3068</v>
      </c>
      <c r="B655" t="s">
        <v>2435</v>
      </c>
      <c r="C655">
        <v>2.4142293971099144E-2</v>
      </c>
    </row>
    <row r="656" spans="1:4" x14ac:dyDescent="0.25">
      <c r="A656" t="s">
        <v>3068</v>
      </c>
      <c r="B656" t="s">
        <v>2520</v>
      </c>
      <c r="C656">
        <v>11157.904104139989</v>
      </c>
      <c r="D656">
        <v>384</v>
      </c>
    </row>
    <row r="657" spans="1:4" x14ac:dyDescent="0.25">
      <c r="A657" t="s">
        <v>3068</v>
      </c>
      <c r="B657" t="s">
        <v>2529</v>
      </c>
      <c r="C657">
        <v>15624.309190130003</v>
      </c>
      <c r="D657">
        <v>1658</v>
      </c>
    </row>
    <row r="658" spans="1:4" x14ac:dyDescent="0.25">
      <c r="A658" t="s">
        <v>3068</v>
      </c>
      <c r="B658" t="s">
        <v>2530</v>
      </c>
      <c r="C658">
        <v>27378.850858370031</v>
      </c>
      <c r="D658">
        <v>2854</v>
      </c>
    </row>
    <row r="659" spans="1:4" x14ac:dyDescent="0.25">
      <c r="A659" t="s">
        <v>3068</v>
      </c>
      <c r="B659" t="s">
        <v>2531</v>
      </c>
      <c r="C659">
        <v>26131.507615809991</v>
      </c>
      <c r="D659">
        <v>2868</v>
      </c>
    </row>
    <row r="660" spans="1:4" x14ac:dyDescent="0.25">
      <c r="A660" t="s">
        <v>3068</v>
      </c>
      <c r="B660" t="s">
        <v>2532</v>
      </c>
      <c r="C660">
        <v>5062.3006153800052</v>
      </c>
      <c r="D660">
        <v>448</v>
      </c>
    </row>
    <row r="661" spans="1:4" x14ac:dyDescent="0.25">
      <c r="A661" t="s">
        <v>3068</v>
      </c>
      <c r="B661" t="s">
        <v>2533</v>
      </c>
      <c r="C661">
        <v>15.25940656</v>
      </c>
      <c r="D661">
        <v>2</v>
      </c>
    </row>
    <row r="662" spans="1:4" x14ac:dyDescent="0.25">
      <c r="A662" t="s">
        <v>3068</v>
      </c>
      <c r="B662" t="s">
        <v>2537</v>
      </c>
      <c r="C662">
        <v>55890.941810629985</v>
      </c>
      <c r="D662">
        <v>1733</v>
      </c>
    </row>
    <row r="663" spans="1:4" x14ac:dyDescent="0.25">
      <c r="A663" t="s">
        <v>3068</v>
      </c>
      <c r="B663" t="s">
        <v>2521</v>
      </c>
      <c r="C663">
        <v>6762.7117965299967</v>
      </c>
      <c r="D663">
        <v>278</v>
      </c>
    </row>
    <row r="664" spans="1:4" x14ac:dyDescent="0.25">
      <c r="A664" t="s">
        <v>3068</v>
      </c>
      <c r="B664" t="s">
        <v>2522</v>
      </c>
      <c r="C664">
        <v>11495.938263849996</v>
      </c>
      <c r="D664">
        <v>803</v>
      </c>
    </row>
    <row r="665" spans="1:4" x14ac:dyDescent="0.25">
      <c r="A665" t="s">
        <v>3068</v>
      </c>
      <c r="B665" t="s">
        <v>2523</v>
      </c>
      <c r="C665">
        <v>6810.2238390899965</v>
      </c>
      <c r="D665">
        <v>637</v>
      </c>
    </row>
    <row r="666" spans="1:4" x14ac:dyDescent="0.25">
      <c r="A666" t="s">
        <v>3068</v>
      </c>
      <c r="B666" t="s">
        <v>2524</v>
      </c>
      <c r="C666">
        <v>2563.4323094399992</v>
      </c>
      <c r="D666">
        <v>358</v>
      </c>
    </row>
    <row r="667" spans="1:4" x14ac:dyDescent="0.25">
      <c r="A667" t="s">
        <v>3068</v>
      </c>
      <c r="B667" t="s">
        <v>2525</v>
      </c>
      <c r="C667">
        <v>1427.1943165399998</v>
      </c>
      <c r="D667">
        <v>201</v>
      </c>
    </row>
    <row r="668" spans="1:4" x14ac:dyDescent="0.25">
      <c r="A668" t="s">
        <v>3068</v>
      </c>
      <c r="B668" t="s">
        <v>2526</v>
      </c>
      <c r="C668">
        <v>1614.5921859899997</v>
      </c>
      <c r="D668">
        <v>222</v>
      </c>
    </row>
    <row r="669" spans="1:4" x14ac:dyDescent="0.25">
      <c r="A669" t="s">
        <v>3068</v>
      </c>
      <c r="B669" t="s">
        <v>2527</v>
      </c>
      <c r="C669">
        <v>5761.8940568300004</v>
      </c>
      <c r="D669">
        <v>349</v>
      </c>
    </row>
    <row r="670" spans="1:4" x14ac:dyDescent="0.25">
      <c r="A670" t="s">
        <v>3068</v>
      </c>
      <c r="B670" t="s">
        <v>2528</v>
      </c>
      <c r="C670">
        <v>3717.0102667900005</v>
      </c>
      <c r="D670">
        <v>316</v>
      </c>
    </row>
    <row r="671" spans="1:4" x14ac:dyDescent="0.25">
      <c r="A671" t="s">
        <v>3068</v>
      </c>
      <c r="B671" t="s">
        <v>2542</v>
      </c>
      <c r="C671">
        <v>11157.904104139989</v>
      </c>
      <c r="D671">
        <v>384</v>
      </c>
    </row>
    <row r="672" spans="1:4" x14ac:dyDescent="0.25">
      <c r="A672" t="s">
        <v>3068</v>
      </c>
      <c r="B672" t="s">
        <v>2551</v>
      </c>
      <c r="C672">
        <v>15624.309190130003</v>
      </c>
      <c r="D672">
        <v>1658</v>
      </c>
    </row>
    <row r="673" spans="1:4" x14ac:dyDescent="0.25">
      <c r="A673" t="s">
        <v>3068</v>
      </c>
      <c r="B673" t="s">
        <v>2552</v>
      </c>
      <c r="C673">
        <v>27378.850858370031</v>
      </c>
      <c r="D673">
        <v>2854</v>
      </c>
    </row>
    <row r="674" spans="1:4" x14ac:dyDescent="0.25">
      <c r="A674" t="s">
        <v>3068</v>
      </c>
      <c r="B674" t="s">
        <v>2553</v>
      </c>
      <c r="C674">
        <v>26131.507615809991</v>
      </c>
      <c r="D674">
        <v>2868</v>
      </c>
    </row>
    <row r="675" spans="1:4" x14ac:dyDescent="0.25">
      <c r="A675" t="s">
        <v>3068</v>
      </c>
      <c r="B675" t="s">
        <v>2554</v>
      </c>
      <c r="C675">
        <v>5062.3006153800052</v>
      </c>
      <c r="D675">
        <v>448</v>
      </c>
    </row>
    <row r="676" spans="1:4" x14ac:dyDescent="0.25">
      <c r="A676" t="s">
        <v>3068</v>
      </c>
      <c r="B676" t="s">
        <v>2555</v>
      </c>
      <c r="C676">
        <v>15.25940656</v>
      </c>
      <c r="D676">
        <v>2</v>
      </c>
    </row>
    <row r="677" spans="1:4" x14ac:dyDescent="0.25">
      <c r="A677" t="s">
        <v>3068</v>
      </c>
      <c r="B677" t="s">
        <v>2559</v>
      </c>
      <c r="C677">
        <v>55890.941810629985</v>
      </c>
      <c r="D677">
        <v>1733</v>
      </c>
    </row>
    <row r="678" spans="1:4" x14ac:dyDescent="0.25">
      <c r="A678" t="s">
        <v>3068</v>
      </c>
      <c r="B678" t="s">
        <v>2543</v>
      </c>
      <c r="C678">
        <v>6762.7117965299967</v>
      </c>
      <c r="D678">
        <v>278</v>
      </c>
    </row>
    <row r="679" spans="1:4" x14ac:dyDescent="0.25">
      <c r="A679" t="s">
        <v>3068</v>
      </c>
      <c r="B679" t="s">
        <v>2544</v>
      </c>
      <c r="C679">
        <v>11495.938263849996</v>
      </c>
      <c r="D679">
        <v>803</v>
      </c>
    </row>
    <row r="680" spans="1:4" x14ac:dyDescent="0.25">
      <c r="A680" t="s">
        <v>3068</v>
      </c>
      <c r="B680" t="s">
        <v>2545</v>
      </c>
      <c r="C680">
        <v>6810.2238390899965</v>
      </c>
      <c r="D680">
        <v>637</v>
      </c>
    </row>
    <row r="681" spans="1:4" x14ac:dyDescent="0.25">
      <c r="A681" t="s">
        <v>3068</v>
      </c>
      <c r="B681" t="s">
        <v>2546</v>
      </c>
      <c r="C681">
        <v>2563.4323094399992</v>
      </c>
      <c r="D681">
        <v>358</v>
      </c>
    </row>
    <row r="682" spans="1:4" x14ac:dyDescent="0.25">
      <c r="A682" t="s">
        <v>3068</v>
      </c>
      <c r="B682" t="s">
        <v>2547</v>
      </c>
      <c r="C682">
        <v>1427.1943165399998</v>
      </c>
      <c r="D682">
        <v>201</v>
      </c>
    </row>
    <row r="683" spans="1:4" x14ac:dyDescent="0.25">
      <c r="A683" t="s">
        <v>3068</v>
      </c>
      <c r="B683" t="s">
        <v>2548</v>
      </c>
      <c r="C683">
        <v>1614.5921859899997</v>
      </c>
      <c r="D683">
        <v>222</v>
      </c>
    </row>
    <row r="684" spans="1:4" x14ac:dyDescent="0.25">
      <c r="A684" t="s">
        <v>3068</v>
      </c>
      <c r="B684" t="s">
        <v>2549</v>
      </c>
      <c r="C684">
        <v>5761.8940568300004</v>
      </c>
      <c r="D684">
        <v>349</v>
      </c>
    </row>
    <row r="685" spans="1:4" x14ac:dyDescent="0.25">
      <c r="A685" t="s">
        <v>3068</v>
      </c>
      <c r="B685" t="s">
        <v>2550</v>
      </c>
      <c r="C685">
        <v>3717.0102667900005</v>
      </c>
      <c r="D685">
        <v>316</v>
      </c>
    </row>
    <row r="686" spans="1:4" x14ac:dyDescent="0.25">
      <c r="A686" t="s">
        <v>3068</v>
      </c>
      <c r="B686" t="s">
        <v>2564</v>
      </c>
      <c r="C686">
        <v>41179.10395615</v>
      </c>
      <c r="D686">
        <v>3990</v>
      </c>
    </row>
    <row r="687" spans="1:4" x14ac:dyDescent="0.25">
      <c r="A687" t="s">
        <v>3068</v>
      </c>
      <c r="B687" t="s">
        <v>2573</v>
      </c>
      <c r="C687">
        <v>4115.3670688800003</v>
      </c>
      <c r="D687">
        <v>258</v>
      </c>
    </row>
    <row r="688" spans="1:4" x14ac:dyDescent="0.25">
      <c r="A688" t="s">
        <v>3068</v>
      </c>
      <c r="B688" t="s">
        <v>2574</v>
      </c>
      <c r="C688">
        <v>5249.3317681000044</v>
      </c>
      <c r="D688">
        <v>192</v>
      </c>
    </row>
    <row r="689" spans="1:4" x14ac:dyDescent="0.25">
      <c r="A689" t="s">
        <v>3068</v>
      </c>
      <c r="B689" t="s">
        <v>2666</v>
      </c>
      <c r="C689">
        <v>5029.0852930099982</v>
      </c>
      <c r="D689">
        <v>167</v>
      </c>
    </row>
    <row r="690" spans="1:4" x14ac:dyDescent="0.25">
      <c r="A690" t="s">
        <v>3068</v>
      </c>
      <c r="B690" t="s">
        <v>2667</v>
      </c>
      <c r="C690">
        <v>37923.455395109995</v>
      </c>
      <c r="D690">
        <v>701</v>
      </c>
    </row>
    <row r="691" spans="1:4" x14ac:dyDescent="0.25">
      <c r="A691" t="s">
        <v>3068</v>
      </c>
      <c r="B691" t="s">
        <v>2565</v>
      </c>
      <c r="C691">
        <v>18881.287479569986</v>
      </c>
      <c r="D691">
        <v>1342</v>
      </c>
    </row>
    <row r="692" spans="1:4" x14ac:dyDescent="0.25">
      <c r="A692" t="s">
        <v>3068</v>
      </c>
      <c r="B692" t="s">
        <v>2566</v>
      </c>
      <c r="C692">
        <v>6905.338247620004</v>
      </c>
      <c r="D692">
        <v>651</v>
      </c>
    </row>
    <row r="693" spans="1:4" x14ac:dyDescent="0.25">
      <c r="A693" t="s">
        <v>3068</v>
      </c>
      <c r="B693" t="s">
        <v>2567</v>
      </c>
      <c r="C693">
        <v>11854.373351709997</v>
      </c>
      <c r="D693">
        <v>1104</v>
      </c>
    </row>
    <row r="694" spans="1:4" x14ac:dyDescent="0.25">
      <c r="A694" t="s">
        <v>3068</v>
      </c>
      <c r="B694" t="s">
        <v>2568</v>
      </c>
      <c r="C694">
        <v>15091.942614579993</v>
      </c>
      <c r="D694">
        <v>1290</v>
      </c>
    </row>
    <row r="695" spans="1:4" x14ac:dyDescent="0.25">
      <c r="A695" t="s">
        <v>3068</v>
      </c>
      <c r="B695" t="s">
        <v>2569</v>
      </c>
      <c r="C695">
        <v>9376.4112444000057</v>
      </c>
      <c r="D695">
        <v>967</v>
      </c>
    </row>
    <row r="696" spans="1:4" x14ac:dyDescent="0.25">
      <c r="A696" t="s">
        <v>3068</v>
      </c>
      <c r="B696" t="s">
        <v>2570</v>
      </c>
      <c r="C696">
        <v>7576.4069068099943</v>
      </c>
      <c r="D696">
        <v>572</v>
      </c>
    </row>
    <row r="697" spans="1:4" x14ac:dyDescent="0.25">
      <c r="A697" t="s">
        <v>3068</v>
      </c>
      <c r="B697" t="s">
        <v>2571</v>
      </c>
      <c r="C697">
        <v>8865.4581024599902</v>
      </c>
      <c r="D697">
        <v>438</v>
      </c>
    </row>
    <row r="698" spans="1:4" x14ac:dyDescent="0.25">
      <c r="A698" t="s">
        <v>3068</v>
      </c>
      <c r="B698" t="s">
        <v>2572</v>
      </c>
      <c r="C698">
        <v>9366.5092076800047</v>
      </c>
      <c r="D698">
        <v>581</v>
      </c>
    </row>
    <row r="699" spans="1:4" x14ac:dyDescent="0.25">
      <c r="A699" t="s">
        <v>3068</v>
      </c>
      <c r="B699" t="s">
        <v>2576</v>
      </c>
      <c r="C699">
        <v>7142.5887055000012</v>
      </c>
      <c r="D699">
        <v>206</v>
      </c>
    </row>
    <row r="700" spans="1:4" x14ac:dyDescent="0.25">
      <c r="A700" t="s">
        <v>3068</v>
      </c>
      <c r="B700" t="s">
        <v>2577</v>
      </c>
      <c r="C700">
        <v>174271.48193057979</v>
      </c>
      <c r="D700">
        <v>12047</v>
      </c>
    </row>
    <row r="701" spans="1:4" x14ac:dyDescent="0.25">
      <c r="A701" t="s">
        <v>3068</v>
      </c>
      <c r="B701" t="s">
        <v>2583</v>
      </c>
      <c r="D701">
        <v>6877.4883193811847</v>
      </c>
    </row>
    <row r="702" spans="1:4" x14ac:dyDescent="0.25">
      <c r="A702" t="s">
        <v>3068</v>
      </c>
      <c r="B702" t="s">
        <v>2593</v>
      </c>
      <c r="D702">
        <v>2.2278194371542801</v>
      </c>
    </row>
    <row r="703" spans="1:4" x14ac:dyDescent="0.25">
      <c r="A703" t="s">
        <v>3068</v>
      </c>
      <c r="B703" t="s">
        <v>2595</v>
      </c>
      <c r="D703">
        <v>1714.8246786194134</v>
      </c>
    </row>
    <row r="704" spans="1:4" x14ac:dyDescent="0.25">
      <c r="A704" t="s">
        <v>3068</v>
      </c>
      <c r="B704" t="s">
        <v>2584</v>
      </c>
      <c r="D704">
        <v>30263.695371882604</v>
      </c>
    </row>
    <row r="705" spans="1:5" x14ac:dyDescent="0.25">
      <c r="A705" t="s">
        <v>3068</v>
      </c>
      <c r="B705" t="s">
        <v>2585</v>
      </c>
      <c r="D705">
        <v>1825.9417717279982</v>
      </c>
    </row>
    <row r="706" spans="1:5" x14ac:dyDescent="0.25">
      <c r="A706" t="s">
        <v>3068</v>
      </c>
      <c r="B706" t="s">
        <v>2587</v>
      </c>
      <c r="D706">
        <v>80370.314613189345</v>
      </c>
    </row>
    <row r="707" spans="1:5" x14ac:dyDescent="0.25">
      <c r="A707" t="s">
        <v>3068</v>
      </c>
      <c r="B707" t="s">
        <v>2588</v>
      </c>
      <c r="D707">
        <v>917132.49326483381</v>
      </c>
    </row>
    <row r="708" spans="1:5" x14ac:dyDescent="0.25">
      <c r="A708" t="s">
        <v>3068</v>
      </c>
      <c r="B708" t="s">
        <v>2589</v>
      </c>
      <c r="D708">
        <v>418.72618920772948</v>
      </c>
    </row>
    <row r="709" spans="1:5" x14ac:dyDescent="0.25">
      <c r="A709" t="s">
        <v>3068</v>
      </c>
      <c r="B709" t="s">
        <v>2591</v>
      </c>
      <c r="D709">
        <v>2872.1323257559056</v>
      </c>
    </row>
    <row r="710" spans="1:5" x14ac:dyDescent="0.25">
      <c r="A710" t="s">
        <v>3068</v>
      </c>
      <c r="B710" t="s">
        <v>610</v>
      </c>
      <c r="C710">
        <v>0.50899547304605064</v>
      </c>
      <c r="D710">
        <v>0.20022334515807866</v>
      </c>
      <c r="E710">
        <v>0.44026352055022605</v>
      </c>
    </row>
    <row r="711" spans="1:5" x14ac:dyDescent="0.25">
      <c r="A711" t="s">
        <v>3068</v>
      </c>
      <c r="B711" t="s">
        <v>611</v>
      </c>
      <c r="C711">
        <v>4.1577552707963254E-2</v>
      </c>
      <c r="D711">
        <v>1.8387921893289741E-3</v>
      </c>
      <c r="E711">
        <v>3.2731797688259227E-2</v>
      </c>
    </row>
    <row r="712" spans="1:5" x14ac:dyDescent="0.25">
      <c r="A712" t="s">
        <v>3068</v>
      </c>
      <c r="B712" t="s">
        <v>612</v>
      </c>
      <c r="C712">
        <v>0.44942697424598604</v>
      </c>
      <c r="D712">
        <v>0.79793786265259237</v>
      </c>
      <c r="E712">
        <v>0.52700468176151471</v>
      </c>
    </row>
    <row r="713" spans="1:5" x14ac:dyDescent="0.25">
      <c r="A713" t="s">
        <v>3068</v>
      </c>
      <c r="B713" t="s">
        <v>740</v>
      </c>
      <c r="C713">
        <v>0.21049996009856989</v>
      </c>
    </row>
    <row r="714" spans="1:5" x14ac:dyDescent="0.25">
      <c r="A714" t="s">
        <v>3068</v>
      </c>
      <c r="B714" t="s">
        <v>747</v>
      </c>
      <c r="C714">
        <v>1.5837039634919624E-2</v>
      </c>
    </row>
    <row r="715" spans="1:5" x14ac:dyDescent="0.25">
      <c r="A715" t="s">
        <v>3068</v>
      </c>
      <c r="B715" t="s">
        <v>2440</v>
      </c>
      <c r="C715">
        <v>6.2147681399623948E-3</v>
      </c>
    </row>
    <row r="716" spans="1:5" x14ac:dyDescent="0.25">
      <c r="A716" t="s">
        <v>3069</v>
      </c>
      <c r="B716" t="s">
        <v>448</v>
      </c>
      <c r="C716">
        <v>1723.2186797100014</v>
      </c>
    </row>
    <row r="717" spans="1:5" x14ac:dyDescent="0.25">
      <c r="A717" t="s">
        <v>3069</v>
      </c>
      <c r="B717" t="s">
        <v>450</v>
      </c>
      <c r="C717">
        <v>1469.5779602499993</v>
      </c>
    </row>
    <row r="718" spans="1:5" x14ac:dyDescent="0.25">
      <c r="A718" t="s">
        <v>3069</v>
      </c>
      <c r="B718" t="s">
        <v>470</v>
      </c>
      <c r="C718">
        <v>868</v>
      </c>
      <c r="D718">
        <v>244</v>
      </c>
    </row>
    <row r="719" spans="1:5" x14ac:dyDescent="0.25">
      <c r="A719" t="s">
        <v>3069</v>
      </c>
      <c r="B719" t="s">
        <v>481</v>
      </c>
      <c r="C719">
        <v>0.15532336590330112</v>
      </c>
      <c r="D719">
        <v>0.53811191620992493</v>
      </c>
      <c r="E719">
        <v>0.27029400824939842</v>
      </c>
    </row>
    <row r="720" spans="1:5" x14ac:dyDescent="0.25">
      <c r="A720" t="s">
        <v>3069</v>
      </c>
      <c r="B720" t="s">
        <v>507</v>
      </c>
    </row>
    <row r="721" spans="1:5" x14ac:dyDescent="0.25">
      <c r="A721" t="s">
        <v>3069</v>
      </c>
      <c r="B721" t="s">
        <v>509</v>
      </c>
    </row>
    <row r="722" spans="1:5" x14ac:dyDescent="0.25">
      <c r="A722" t="s">
        <v>3069</v>
      </c>
      <c r="B722" t="s">
        <v>511</v>
      </c>
    </row>
    <row r="723" spans="1:5" x14ac:dyDescent="0.25">
      <c r="A723" t="s">
        <v>3069</v>
      </c>
      <c r="B723" t="s">
        <v>540</v>
      </c>
    </row>
    <row r="724" spans="1:5" x14ac:dyDescent="0.25">
      <c r="A724" t="s">
        <v>3069</v>
      </c>
      <c r="B724" t="s">
        <v>542</v>
      </c>
    </row>
    <row r="725" spans="1:5" x14ac:dyDescent="0.25">
      <c r="A725" t="s">
        <v>3069</v>
      </c>
      <c r="B725" t="s">
        <v>551</v>
      </c>
    </row>
    <row r="726" spans="1:5" x14ac:dyDescent="0.25">
      <c r="A726" t="s">
        <v>3069</v>
      </c>
      <c r="B726" t="s">
        <v>503</v>
      </c>
      <c r="C726">
        <v>1</v>
      </c>
      <c r="D726">
        <v>1</v>
      </c>
      <c r="E726">
        <v>1</v>
      </c>
    </row>
    <row r="727" spans="1:5" x14ac:dyDescent="0.25">
      <c r="A727" t="s">
        <v>3069</v>
      </c>
      <c r="B727" t="s">
        <v>571</v>
      </c>
      <c r="C727">
        <v>0.18523694420125394</v>
      </c>
      <c r="D727">
        <v>0.27816706220911086</v>
      </c>
      <c r="E727">
        <v>0.22801074681634598</v>
      </c>
    </row>
    <row r="728" spans="1:5" x14ac:dyDescent="0.25">
      <c r="A728" t="s">
        <v>3069</v>
      </c>
      <c r="B728" t="s">
        <v>573</v>
      </c>
      <c r="C728">
        <v>0.20009653099746338</v>
      </c>
      <c r="D728">
        <v>5.1130261825114355E-2</v>
      </c>
      <c r="E728">
        <v>0.13153045220107135</v>
      </c>
    </row>
    <row r="729" spans="1:5" x14ac:dyDescent="0.25">
      <c r="A729" t="s">
        <v>3069</v>
      </c>
      <c r="B729" t="s">
        <v>574</v>
      </c>
      <c r="C729">
        <v>0.1105273688839381</v>
      </c>
      <c r="D729">
        <v>0.2296707125987261</v>
      </c>
      <c r="E729">
        <v>0.16536657468939658</v>
      </c>
    </row>
    <row r="730" spans="1:5" x14ac:dyDescent="0.25">
      <c r="A730" t="s">
        <v>3069</v>
      </c>
      <c r="B730" t="s">
        <v>575</v>
      </c>
      <c r="C730">
        <v>0.29609829683709582</v>
      </c>
      <c r="D730">
        <v>0.36813692364300687</v>
      </c>
      <c r="E730">
        <v>0.32925618009080909</v>
      </c>
    </row>
    <row r="731" spans="1:5" x14ac:dyDescent="0.25">
      <c r="A731" t="s">
        <v>3069</v>
      </c>
      <c r="B731" t="s">
        <v>576</v>
      </c>
      <c r="C731">
        <v>0.20804085908024861</v>
      </c>
      <c r="D731">
        <v>7.2895039724041752E-2</v>
      </c>
      <c r="E731">
        <v>0.14583604620237686</v>
      </c>
    </row>
    <row r="732" spans="1:5" x14ac:dyDescent="0.25">
      <c r="A732" t="s">
        <v>3069</v>
      </c>
      <c r="B732" t="s">
        <v>604</v>
      </c>
      <c r="C732">
        <v>1</v>
      </c>
      <c r="D732">
        <v>1</v>
      </c>
      <c r="E732">
        <v>1</v>
      </c>
    </row>
    <row r="733" spans="1:5" x14ac:dyDescent="0.25">
      <c r="A733" t="s">
        <v>3069</v>
      </c>
      <c r="B733" t="s">
        <v>616</v>
      </c>
    </row>
    <row r="734" spans="1:5" x14ac:dyDescent="0.25">
      <c r="A734" t="s">
        <v>3069</v>
      </c>
      <c r="B734" t="s">
        <v>618</v>
      </c>
      <c r="C734">
        <v>1</v>
      </c>
      <c r="D734">
        <v>1</v>
      </c>
      <c r="E734">
        <v>1</v>
      </c>
    </row>
    <row r="735" spans="1:5" x14ac:dyDescent="0.25">
      <c r="A735" t="s">
        <v>3069</v>
      </c>
      <c r="B735" t="s">
        <v>628</v>
      </c>
    </row>
    <row r="736" spans="1:5" x14ac:dyDescent="0.25">
      <c r="A736" t="s">
        <v>3069</v>
      </c>
      <c r="B736" t="s">
        <v>630</v>
      </c>
      <c r="C736">
        <v>1.2158535110312264E-2</v>
      </c>
      <c r="E736">
        <v>6.5622140031638453E-3</v>
      </c>
    </row>
    <row r="737" spans="1:5" x14ac:dyDescent="0.25">
      <c r="A737" t="s">
        <v>3069</v>
      </c>
      <c r="B737" t="s">
        <v>631</v>
      </c>
      <c r="D737">
        <v>1.5800161153784558E-3</v>
      </c>
      <c r="E737">
        <v>7.2724859170143969E-4</v>
      </c>
    </row>
    <row r="738" spans="1:5" x14ac:dyDescent="0.25">
      <c r="A738" t="s">
        <v>3069</v>
      </c>
      <c r="B738" t="s">
        <v>632</v>
      </c>
      <c r="C738">
        <v>8.1134578017416192E-2</v>
      </c>
      <c r="D738">
        <v>0.18666036319252832</v>
      </c>
      <c r="E738">
        <v>0.12970590454366926</v>
      </c>
    </row>
    <row r="739" spans="1:5" x14ac:dyDescent="0.25">
      <c r="A739" t="s">
        <v>3069</v>
      </c>
      <c r="B739" t="s">
        <v>633</v>
      </c>
      <c r="C739">
        <v>0.90670688687227152</v>
      </c>
      <c r="D739">
        <v>0.81175962069209318</v>
      </c>
      <c r="E739">
        <v>0.86300463286146545</v>
      </c>
    </row>
    <row r="740" spans="1:5" x14ac:dyDescent="0.25">
      <c r="A740" t="s">
        <v>3069</v>
      </c>
      <c r="B740" t="s">
        <v>639</v>
      </c>
      <c r="C740">
        <v>1.6765134535833763E-3</v>
      </c>
      <c r="D740">
        <v>7.9433342876305605E-5</v>
      </c>
      <c r="E740">
        <v>9.4141065935150075E-4</v>
      </c>
    </row>
    <row r="741" spans="1:5" x14ac:dyDescent="0.25">
      <c r="A741" t="s">
        <v>3069</v>
      </c>
      <c r="B741" t="s">
        <v>651</v>
      </c>
      <c r="C741">
        <v>297.32673981999983</v>
      </c>
      <c r="D741">
        <v>603</v>
      </c>
    </row>
    <row r="742" spans="1:5" x14ac:dyDescent="0.25">
      <c r="A742" t="s">
        <v>3069</v>
      </c>
      <c r="B742" t="s">
        <v>652</v>
      </c>
      <c r="C742">
        <v>583.92164074000027</v>
      </c>
      <c r="D742">
        <v>179</v>
      </c>
    </row>
    <row r="743" spans="1:5" x14ac:dyDescent="0.25">
      <c r="A743" t="s">
        <v>3069</v>
      </c>
      <c r="B743" t="s">
        <v>653</v>
      </c>
      <c r="C743">
        <v>653.88210890000016</v>
      </c>
      <c r="D743">
        <v>81</v>
      </c>
    </row>
    <row r="744" spans="1:5" x14ac:dyDescent="0.25">
      <c r="A744" t="s">
        <v>3069</v>
      </c>
      <c r="B744" t="s">
        <v>654</v>
      </c>
      <c r="C744">
        <v>89.895563339999995</v>
      </c>
      <c r="D744">
        <v>4</v>
      </c>
    </row>
    <row r="745" spans="1:5" x14ac:dyDescent="0.25">
      <c r="A745" t="s">
        <v>3069</v>
      </c>
      <c r="B745" t="s">
        <v>655</v>
      </c>
      <c r="C745">
        <v>98.192626910000001</v>
      </c>
      <c r="D745">
        <v>1</v>
      </c>
    </row>
    <row r="746" spans="1:5" x14ac:dyDescent="0.25">
      <c r="A746" t="s">
        <v>3069</v>
      </c>
      <c r="B746" t="s">
        <v>656</v>
      </c>
      <c r="D746">
        <v>0</v>
      </c>
    </row>
    <row r="747" spans="1:5" x14ac:dyDescent="0.25">
      <c r="A747" t="s">
        <v>3069</v>
      </c>
      <c r="B747" t="s">
        <v>713</v>
      </c>
      <c r="C747">
        <v>0.68011894010512985</v>
      </c>
    </row>
    <row r="748" spans="1:5" x14ac:dyDescent="0.25">
      <c r="A748" t="s">
        <v>3069</v>
      </c>
      <c r="B748" t="s">
        <v>714</v>
      </c>
      <c r="C748">
        <v>150.41451015210774</v>
      </c>
    </row>
    <row r="749" spans="1:5" x14ac:dyDescent="0.25">
      <c r="A749" t="s">
        <v>3069</v>
      </c>
      <c r="B749" t="s">
        <v>715</v>
      </c>
      <c r="C749">
        <v>226.11569733167275</v>
      </c>
    </row>
    <row r="750" spans="1:5" x14ac:dyDescent="0.25">
      <c r="A750" t="s">
        <v>3069</v>
      </c>
      <c r="B750" t="s">
        <v>716</v>
      </c>
      <c r="C750">
        <v>422.85342815919813</v>
      </c>
    </row>
    <row r="751" spans="1:5" x14ac:dyDescent="0.25">
      <c r="A751" t="s">
        <v>3069</v>
      </c>
      <c r="B751" t="s">
        <v>717</v>
      </c>
      <c r="C751">
        <v>610.75191419951739</v>
      </c>
    </row>
    <row r="752" spans="1:5" x14ac:dyDescent="0.25">
      <c r="A752" t="s">
        <v>3069</v>
      </c>
      <c r="B752" t="s">
        <v>718</v>
      </c>
      <c r="C752">
        <v>288.723833799646</v>
      </c>
    </row>
    <row r="753" spans="1:4" x14ac:dyDescent="0.25">
      <c r="A753" t="s">
        <v>3069</v>
      </c>
      <c r="B753" t="s">
        <v>719</v>
      </c>
      <c r="C753">
        <v>20.141485519178236</v>
      </c>
    </row>
    <row r="754" spans="1:4" x14ac:dyDescent="0.25">
      <c r="A754" t="s">
        <v>3069</v>
      </c>
      <c r="B754" t="s">
        <v>720</v>
      </c>
      <c r="C754">
        <v>3.8732570217109932</v>
      </c>
    </row>
    <row r="755" spans="1:4" x14ac:dyDescent="0.25">
      <c r="A755" t="s">
        <v>3069</v>
      </c>
      <c r="B755" t="s">
        <v>721</v>
      </c>
      <c r="C755">
        <v>0.34455352696828245</v>
      </c>
    </row>
    <row r="756" spans="1:4" x14ac:dyDescent="0.25">
      <c r="A756" t="s">
        <v>3069</v>
      </c>
      <c r="B756" t="s">
        <v>733</v>
      </c>
      <c r="C756">
        <v>7.6687801412551743E-2</v>
      </c>
    </row>
    <row r="757" spans="1:4" x14ac:dyDescent="0.25">
      <c r="A757" t="s">
        <v>3069</v>
      </c>
      <c r="B757" t="s">
        <v>735</v>
      </c>
      <c r="C757">
        <v>1.9092558238480121E-3</v>
      </c>
    </row>
    <row r="758" spans="1:4" x14ac:dyDescent="0.25">
      <c r="A758" t="s">
        <v>3069</v>
      </c>
      <c r="B758" t="s">
        <v>739</v>
      </c>
      <c r="C758">
        <v>1.8095432574609552E-2</v>
      </c>
    </row>
    <row r="759" spans="1:4" x14ac:dyDescent="0.25">
      <c r="A759" t="s">
        <v>3069</v>
      </c>
      <c r="B759" t="s">
        <v>1949</v>
      </c>
      <c r="C759">
        <v>229.26270958000001</v>
      </c>
      <c r="D759">
        <v>33</v>
      </c>
    </row>
    <row r="760" spans="1:4" x14ac:dyDescent="0.25">
      <c r="A760" t="s">
        <v>3069</v>
      </c>
      <c r="B760" t="s">
        <v>1958</v>
      </c>
      <c r="C760">
        <v>409.39727003000002</v>
      </c>
      <c r="D760">
        <v>149</v>
      </c>
    </row>
    <row r="761" spans="1:4" x14ac:dyDescent="0.25">
      <c r="A761" t="s">
        <v>3069</v>
      </c>
      <c r="B761" t="s">
        <v>1959</v>
      </c>
      <c r="C761">
        <v>126.73920787</v>
      </c>
      <c r="D761">
        <v>208</v>
      </c>
    </row>
    <row r="762" spans="1:4" x14ac:dyDescent="0.25">
      <c r="A762" t="s">
        <v>3069</v>
      </c>
      <c r="B762" t="s">
        <v>1960</v>
      </c>
      <c r="C762">
        <v>53.775017580000018</v>
      </c>
      <c r="D762">
        <v>106</v>
      </c>
    </row>
    <row r="763" spans="1:4" x14ac:dyDescent="0.25">
      <c r="A763" t="s">
        <v>3069</v>
      </c>
      <c r="B763" t="s">
        <v>1961</v>
      </c>
      <c r="C763">
        <v>0.16978309</v>
      </c>
      <c r="D763">
        <v>1</v>
      </c>
    </row>
    <row r="764" spans="1:4" x14ac:dyDescent="0.25">
      <c r="A764" t="s">
        <v>3069</v>
      </c>
      <c r="B764" t="s">
        <v>1966</v>
      </c>
      <c r="C764">
        <v>29.549316959999999</v>
      </c>
      <c r="D764">
        <v>26</v>
      </c>
    </row>
    <row r="765" spans="1:4" x14ac:dyDescent="0.25">
      <c r="A765" t="s">
        <v>3069</v>
      </c>
      <c r="B765" t="s">
        <v>1950</v>
      </c>
      <c r="C765">
        <v>152.50825706000006</v>
      </c>
      <c r="D765">
        <v>34</v>
      </c>
    </row>
    <row r="766" spans="1:4" x14ac:dyDescent="0.25">
      <c r="A766" t="s">
        <v>3069</v>
      </c>
      <c r="B766" t="s">
        <v>1951</v>
      </c>
      <c r="C766">
        <v>355.54046527000003</v>
      </c>
      <c r="D766">
        <v>119</v>
      </c>
    </row>
    <row r="767" spans="1:4" x14ac:dyDescent="0.25">
      <c r="A767" t="s">
        <v>3069</v>
      </c>
      <c r="B767" t="s">
        <v>1952</v>
      </c>
      <c r="C767">
        <v>107.41195791999996</v>
      </c>
      <c r="D767">
        <v>72</v>
      </c>
    </row>
    <row r="768" spans="1:4" x14ac:dyDescent="0.25">
      <c r="A768" t="s">
        <v>3069</v>
      </c>
      <c r="B768" t="s">
        <v>1953</v>
      </c>
      <c r="C768">
        <v>50.772073920000011</v>
      </c>
      <c r="D768">
        <v>36</v>
      </c>
    </row>
    <row r="769" spans="1:4" x14ac:dyDescent="0.25">
      <c r="A769" t="s">
        <v>3069</v>
      </c>
      <c r="B769" t="s">
        <v>1954</v>
      </c>
      <c r="C769">
        <v>17.394598860000002</v>
      </c>
      <c r="D769">
        <v>20</v>
      </c>
    </row>
    <row r="770" spans="1:4" x14ac:dyDescent="0.25">
      <c r="A770" t="s">
        <v>3069</v>
      </c>
      <c r="B770" t="s">
        <v>1955</v>
      </c>
      <c r="C770">
        <v>24.062346130000002</v>
      </c>
      <c r="D770">
        <v>9</v>
      </c>
    </row>
    <row r="771" spans="1:4" x14ac:dyDescent="0.25">
      <c r="A771" t="s">
        <v>3069</v>
      </c>
      <c r="B771" t="s">
        <v>1956</v>
      </c>
      <c r="C771">
        <v>42.033089069999996</v>
      </c>
      <c r="D771">
        <v>16</v>
      </c>
    </row>
    <row r="772" spans="1:4" x14ac:dyDescent="0.25">
      <c r="A772" t="s">
        <v>3069</v>
      </c>
      <c r="B772" t="s">
        <v>1957</v>
      </c>
      <c r="C772">
        <v>124.60258637000001</v>
      </c>
      <c r="D772">
        <v>32</v>
      </c>
    </row>
    <row r="773" spans="1:4" x14ac:dyDescent="0.25">
      <c r="A773" t="s">
        <v>3069</v>
      </c>
      <c r="B773" t="s">
        <v>1971</v>
      </c>
      <c r="C773">
        <v>229.26270958000001</v>
      </c>
      <c r="D773">
        <v>33</v>
      </c>
    </row>
    <row r="774" spans="1:4" x14ac:dyDescent="0.25">
      <c r="A774" t="s">
        <v>3069</v>
      </c>
      <c r="B774" t="s">
        <v>1980</v>
      </c>
      <c r="C774">
        <v>409.39727003000002</v>
      </c>
      <c r="D774">
        <v>149</v>
      </c>
    </row>
    <row r="775" spans="1:4" x14ac:dyDescent="0.25">
      <c r="A775" t="s">
        <v>3069</v>
      </c>
      <c r="B775" t="s">
        <v>2081</v>
      </c>
      <c r="C775">
        <v>126.73920787</v>
      </c>
      <c r="D775">
        <v>208</v>
      </c>
    </row>
    <row r="776" spans="1:4" x14ac:dyDescent="0.25">
      <c r="A776" t="s">
        <v>3069</v>
      </c>
      <c r="B776" t="s">
        <v>2123</v>
      </c>
      <c r="C776">
        <v>53.775017580000018</v>
      </c>
      <c r="D776">
        <v>106</v>
      </c>
    </row>
    <row r="777" spans="1:4" x14ac:dyDescent="0.25">
      <c r="A777" t="s">
        <v>3069</v>
      </c>
      <c r="B777" t="s">
        <v>2124</v>
      </c>
      <c r="C777">
        <v>0.16978309</v>
      </c>
      <c r="D777">
        <v>1</v>
      </c>
    </row>
    <row r="778" spans="1:4" x14ac:dyDescent="0.25">
      <c r="A778" t="s">
        <v>3069</v>
      </c>
      <c r="B778" t="s">
        <v>2129</v>
      </c>
      <c r="C778">
        <v>29.549316959999999</v>
      </c>
      <c r="D778">
        <v>26</v>
      </c>
    </row>
    <row r="779" spans="1:4" x14ac:dyDescent="0.25">
      <c r="A779" t="s">
        <v>3069</v>
      </c>
      <c r="B779" t="s">
        <v>1972</v>
      </c>
      <c r="C779">
        <v>152.50825706000006</v>
      </c>
      <c r="D779">
        <v>34</v>
      </c>
    </row>
    <row r="780" spans="1:4" x14ac:dyDescent="0.25">
      <c r="A780" t="s">
        <v>3069</v>
      </c>
      <c r="B780" t="s">
        <v>1973</v>
      </c>
      <c r="C780">
        <v>355.54046527000003</v>
      </c>
      <c r="D780">
        <v>119</v>
      </c>
    </row>
    <row r="781" spans="1:4" x14ac:dyDescent="0.25">
      <c r="A781" t="s">
        <v>3069</v>
      </c>
      <c r="B781" t="s">
        <v>1974</v>
      </c>
      <c r="C781">
        <v>107.41195791999996</v>
      </c>
      <c r="D781">
        <v>72</v>
      </c>
    </row>
    <row r="782" spans="1:4" x14ac:dyDescent="0.25">
      <c r="A782" t="s">
        <v>3069</v>
      </c>
      <c r="B782" t="s">
        <v>1975</v>
      </c>
      <c r="C782">
        <v>50.772073920000011</v>
      </c>
      <c r="D782">
        <v>36</v>
      </c>
    </row>
    <row r="783" spans="1:4" x14ac:dyDescent="0.25">
      <c r="A783" t="s">
        <v>3069</v>
      </c>
      <c r="B783" t="s">
        <v>1976</v>
      </c>
      <c r="C783">
        <v>17.394598860000002</v>
      </c>
      <c r="D783">
        <v>20</v>
      </c>
    </row>
    <row r="784" spans="1:4" x14ac:dyDescent="0.25">
      <c r="A784" t="s">
        <v>3069</v>
      </c>
      <c r="B784" t="s">
        <v>1977</v>
      </c>
      <c r="C784">
        <v>24.062346130000002</v>
      </c>
      <c r="D784">
        <v>9</v>
      </c>
    </row>
    <row r="785" spans="1:4" x14ac:dyDescent="0.25">
      <c r="A785" t="s">
        <v>3069</v>
      </c>
      <c r="B785" t="s">
        <v>1978</v>
      </c>
      <c r="C785">
        <v>42.033089069999996</v>
      </c>
      <c r="D785">
        <v>16</v>
      </c>
    </row>
    <row r="786" spans="1:4" x14ac:dyDescent="0.25">
      <c r="A786" t="s">
        <v>3069</v>
      </c>
      <c r="B786" t="s">
        <v>1979</v>
      </c>
      <c r="C786">
        <v>124.60258637000001</v>
      </c>
      <c r="D786">
        <v>32</v>
      </c>
    </row>
    <row r="787" spans="1:4" x14ac:dyDescent="0.25">
      <c r="A787" t="s">
        <v>3069</v>
      </c>
      <c r="B787" t="s">
        <v>2133</v>
      </c>
      <c r="C787">
        <v>295.26504072000023</v>
      </c>
      <c r="D787">
        <v>242</v>
      </c>
    </row>
    <row r="788" spans="1:4" x14ac:dyDescent="0.25">
      <c r="A788" t="s">
        <v>3069</v>
      </c>
      <c r="B788" t="s">
        <v>2142</v>
      </c>
      <c r="C788">
        <v>51.686416890000018</v>
      </c>
      <c r="D788">
        <v>18</v>
      </c>
    </row>
    <row r="789" spans="1:4" x14ac:dyDescent="0.25">
      <c r="A789" t="s">
        <v>3069</v>
      </c>
      <c r="B789" t="s">
        <v>2143</v>
      </c>
      <c r="C789">
        <v>147.72968323999999</v>
      </c>
      <c r="D789">
        <v>15</v>
      </c>
    </row>
    <row r="790" spans="1:4" x14ac:dyDescent="0.25">
      <c r="A790" t="s">
        <v>3069</v>
      </c>
      <c r="B790" t="s">
        <v>2651</v>
      </c>
      <c r="C790">
        <v>52.898476719999998</v>
      </c>
      <c r="D790">
        <v>10</v>
      </c>
    </row>
    <row r="791" spans="1:4" x14ac:dyDescent="0.25">
      <c r="A791" t="s">
        <v>3069</v>
      </c>
      <c r="B791" t="s">
        <v>2134</v>
      </c>
      <c r="C791">
        <v>124.23715207000004</v>
      </c>
      <c r="D791">
        <v>112</v>
      </c>
    </row>
    <row r="792" spans="1:4" x14ac:dyDescent="0.25">
      <c r="A792" t="s">
        <v>3069</v>
      </c>
      <c r="B792" t="s">
        <v>2135</v>
      </c>
      <c r="C792">
        <v>98.279949740000035</v>
      </c>
      <c r="D792">
        <v>72</v>
      </c>
    </row>
    <row r="793" spans="1:4" x14ac:dyDescent="0.25">
      <c r="A793" t="s">
        <v>3069</v>
      </c>
      <c r="B793" t="s">
        <v>2136</v>
      </c>
      <c r="C793">
        <v>35.468410180000006</v>
      </c>
      <c r="D793">
        <v>62</v>
      </c>
    </row>
    <row r="794" spans="1:4" x14ac:dyDescent="0.25">
      <c r="A794" t="s">
        <v>3069</v>
      </c>
      <c r="B794" t="s">
        <v>2137</v>
      </c>
      <c r="C794">
        <v>23.646195110000008</v>
      </c>
      <c r="D794">
        <v>75</v>
      </c>
    </row>
    <row r="795" spans="1:4" x14ac:dyDescent="0.25">
      <c r="A795" t="s">
        <v>3069</v>
      </c>
      <c r="B795" t="s">
        <v>2138</v>
      </c>
      <c r="C795">
        <v>42.230102840000001</v>
      </c>
      <c r="D795">
        <v>36</v>
      </c>
    </row>
    <row r="796" spans="1:4" x14ac:dyDescent="0.25">
      <c r="A796" t="s">
        <v>3069</v>
      </c>
      <c r="B796" t="s">
        <v>2139</v>
      </c>
      <c r="C796">
        <v>94.73733691999999</v>
      </c>
      <c r="D796">
        <v>41</v>
      </c>
    </row>
    <row r="797" spans="1:4" x14ac:dyDescent="0.25">
      <c r="A797" t="s">
        <v>3069</v>
      </c>
      <c r="B797" t="s">
        <v>2140</v>
      </c>
      <c r="C797">
        <v>365.07890469000017</v>
      </c>
      <c r="D797">
        <v>108</v>
      </c>
    </row>
    <row r="798" spans="1:4" x14ac:dyDescent="0.25">
      <c r="A798" t="s">
        <v>3069</v>
      </c>
      <c r="B798" t="s">
        <v>2141</v>
      </c>
      <c r="C798">
        <v>391.96101058999994</v>
      </c>
      <c r="D798">
        <v>70</v>
      </c>
    </row>
    <row r="799" spans="1:4" x14ac:dyDescent="0.25">
      <c r="A799" t="s">
        <v>3069</v>
      </c>
      <c r="B799" t="s">
        <v>2458</v>
      </c>
      <c r="C799">
        <v>131.49069556000003</v>
      </c>
      <c r="D799">
        <v>377</v>
      </c>
    </row>
    <row r="800" spans="1:4" x14ac:dyDescent="0.25">
      <c r="A800" t="s">
        <v>3069</v>
      </c>
      <c r="B800" t="s">
        <v>2459</v>
      </c>
      <c r="C800">
        <v>3.2652534600000003</v>
      </c>
      <c r="D800">
        <v>17</v>
      </c>
    </row>
    <row r="801" spans="1:4" x14ac:dyDescent="0.25">
      <c r="A801" t="s">
        <v>3069</v>
      </c>
      <c r="B801" t="s">
        <v>2461</v>
      </c>
      <c r="C801">
        <v>0.68396818000000004</v>
      </c>
      <c r="D801">
        <v>7</v>
      </c>
    </row>
    <row r="802" spans="1:4" x14ac:dyDescent="0.25">
      <c r="A802" t="s">
        <v>3069</v>
      </c>
      <c r="B802" t="s">
        <v>2462</v>
      </c>
      <c r="C802">
        <v>1587.7787625099993</v>
      </c>
      <c r="D802">
        <v>460</v>
      </c>
    </row>
    <row r="803" spans="1:4" x14ac:dyDescent="0.25">
      <c r="A803" t="s">
        <v>3069</v>
      </c>
      <c r="B803" t="s">
        <v>2466</v>
      </c>
      <c r="C803">
        <v>60.841710730000003</v>
      </c>
      <c r="D803">
        <v>13</v>
      </c>
    </row>
    <row r="804" spans="1:4" x14ac:dyDescent="0.25">
      <c r="A804" t="s">
        <v>3069</v>
      </c>
      <c r="B804" t="s">
        <v>2467</v>
      </c>
      <c r="C804">
        <v>1662.376968979999</v>
      </c>
      <c r="D804">
        <v>848</v>
      </c>
    </row>
    <row r="805" spans="1:4" x14ac:dyDescent="0.25">
      <c r="A805" t="s">
        <v>3069</v>
      </c>
      <c r="B805" t="s">
        <v>2472</v>
      </c>
      <c r="D805">
        <v>704.18842239339972</v>
      </c>
    </row>
    <row r="806" spans="1:4" x14ac:dyDescent="0.25">
      <c r="A806" t="s">
        <v>3069</v>
      </c>
      <c r="B806" t="s">
        <v>2473</v>
      </c>
      <c r="D806">
        <v>1.1761565863912737</v>
      </c>
    </row>
    <row r="807" spans="1:4" x14ac:dyDescent="0.25">
      <c r="A807" t="s">
        <v>3069</v>
      </c>
      <c r="B807" t="s">
        <v>2475</v>
      </c>
      <c r="D807">
        <v>0.7824476593870191</v>
      </c>
    </row>
    <row r="808" spans="1:4" x14ac:dyDescent="0.25">
      <c r="A808" t="s">
        <v>3069</v>
      </c>
      <c r="B808" t="s">
        <v>2476</v>
      </c>
      <c r="D808">
        <v>562.26713714598077</v>
      </c>
    </row>
    <row r="809" spans="1:4" x14ac:dyDescent="0.25">
      <c r="A809" t="s">
        <v>3069</v>
      </c>
      <c r="B809" t="s">
        <v>2027</v>
      </c>
      <c r="C809">
        <v>99.459635450000022</v>
      </c>
      <c r="D809">
        <v>119</v>
      </c>
    </row>
    <row r="810" spans="1:4" x14ac:dyDescent="0.25">
      <c r="A810" t="s">
        <v>3069</v>
      </c>
      <c r="B810" t="s">
        <v>2028</v>
      </c>
      <c r="C810">
        <v>256.20723190000007</v>
      </c>
      <c r="D810">
        <v>82</v>
      </c>
    </row>
    <row r="811" spans="1:4" x14ac:dyDescent="0.25">
      <c r="A811" t="s">
        <v>3069</v>
      </c>
      <c r="B811" t="s">
        <v>2029</v>
      </c>
      <c r="C811">
        <v>297.12994182000006</v>
      </c>
      <c r="D811">
        <v>32</v>
      </c>
    </row>
    <row r="812" spans="1:4" x14ac:dyDescent="0.25">
      <c r="A812" t="s">
        <v>3069</v>
      </c>
      <c r="B812" t="s">
        <v>2030</v>
      </c>
      <c r="C812">
        <v>207.72466804000001</v>
      </c>
      <c r="D812">
        <v>7</v>
      </c>
    </row>
    <row r="813" spans="1:4" x14ac:dyDescent="0.25">
      <c r="A813" t="s">
        <v>3069</v>
      </c>
      <c r="B813" t="s">
        <v>2031</v>
      </c>
      <c r="D813">
        <v>0</v>
      </c>
    </row>
    <row r="814" spans="1:4" x14ac:dyDescent="0.25">
      <c r="A814" t="s">
        <v>3069</v>
      </c>
      <c r="B814" t="s">
        <v>2032</v>
      </c>
      <c r="C814">
        <v>609.05648303999999</v>
      </c>
      <c r="D814">
        <v>4</v>
      </c>
    </row>
    <row r="815" spans="1:4" x14ac:dyDescent="0.25">
      <c r="A815" t="s">
        <v>3069</v>
      </c>
      <c r="B815" t="s">
        <v>2146</v>
      </c>
      <c r="C815">
        <v>0.61834123208995595</v>
      </c>
    </row>
    <row r="816" spans="1:4" x14ac:dyDescent="0.25">
      <c r="A816" t="s">
        <v>3069</v>
      </c>
      <c r="B816" t="s">
        <v>2147</v>
      </c>
      <c r="C816">
        <v>413.65261587635018</v>
      </c>
    </row>
    <row r="817" spans="1:4" x14ac:dyDescent="0.25">
      <c r="A817" t="s">
        <v>3069</v>
      </c>
      <c r="B817" t="s">
        <v>2148</v>
      </c>
      <c r="C817">
        <v>381.68596106697498</v>
      </c>
    </row>
    <row r="818" spans="1:4" x14ac:dyDescent="0.25">
      <c r="A818" t="s">
        <v>3069</v>
      </c>
      <c r="B818" t="s">
        <v>2149</v>
      </c>
      <c r="C818">
        <v>367.78252489782591</v>
      </c>
    </row>
    <row r="819" spans="1:4" x14ac:dyDescent="0.25">
      <c r="A819" t="s">
        <v>3069</v>
      </c>
      <c r="B819" t="s">
        <v>2150</v>
      </c>
      <c r="C819">
        <v>83.131316536055792</v>
      </c>
    </row>
    <row r="820" spans="1:4" x14ac:dyDescent="0.25">
      <c r="A820" t="s">
        <v>3069</v>
      </c>
      <c r="B820" t="s">
        <v>2151</v>
      </c>
      <c r="C820">
        <v>42.037099313945838</v>
      </c>
    </row>
    <row r="821" spans="1:4" x14ac:dyDescent="0.25">
      <c r="A821" t="s">
        <v>3069</v>
      </c>
      <c r="B821" t="s">
        <v>2152</v>
      </c>
      <c r="C821">
        <v>147.80345289417755</v>
      </c>
    </row>
    <row r="822" spans="1:4" x14ac:dyDescent="0.25">
      <c r="A822" t="s">
        <v>3069</v>
      </c>
      <c r="B822" t="s">
        <v>2153</v>
      </c>
      <c r="C822">
        <v>32.836564907213258</v>
      </c>
    </row>
    <row r="823" spans="1:4" x14ac:dyDescent="0.25">
      <c r="A823" t="s">
        <v>3069</v>
      </c>
      <c r="B823" t="s">
        <v>2154</v>
      </c>
      <c r="C823">
        <v>0.64842475745658323</v>
      </c>
    </row>
    <row r="824" spans="1:4" x14ac:dyDescent="0.25">
      <c r="A824" t="s">
        <v>3069</v>
      </c>
      <c r="B824" t="s">
        <v>2427</v>
      </c>
      <c r="C824">
        <v>2.624842340003378E-2</v>
      </c>
    </row>
    <row r="825" spans="1:4" x14ac:dyDescent="0.25">
      <c r="A825" t="s">
        <v>3069</v>
      </c>
      <c r="B825" t="s">
        <v>2428</v>
      </c>
      <c r="C825">
        <v>0.32863398629620272</v>
      </c>
    </row>
    <row r="826" spans="1:4" x14ac:dyDescent="0.25">
      <c r="A826" t="s">
        <v>3069</v>
      </c>
      <c r="B826" t="s">
        <v>2429</v>
      </c>
      <c r="C826">
        <v>1.1010634847332186E-3</v>
      </c>
    </row>
    <row r="827" spans="1:4" x14ac:dyDescent="0.25">
      <c r="A827" t="s">
        <v>3069</v>
      </c>
      <c r="B827" t="s">
        <v>2431</v>
      </c>
      <c r="C827">
        <v>4.7176068983918337E-2</v>
      </c>
    </row>
    <row r="828" spans="1:4" x14ac:dyDescent="0.25">
      <c r="A828" t="s">
        <v>3069</v>
      </c>
      <c r="B828" t="s">
        <v>2432</v>
      </c>
      <c r="C828">
        <v>0.12101342115919229</v>
      </c>
    </row>
    <row r="829" spans="1:4" x14ac:dyDescent="0.25">
      <c r="A829" t="s">
        <v>3069</v>
      </c>
      <c r="B829" t="s">
        <v>2435</v>
      </c>
      <c r="C829">
        <v>0.22025245751163619</v>
      </c>
    </row>
    <row r="830" spans="1:4" x14ac:dyDescent="0.25">
      <c r="A830" t="s">
        <v>3069</v>
      </c>
      <c r="B830" t="s">
        <v>2520</v>
      </c>
      <c r="C830">
        <v>275.94362003999998</v>
      </c>
      <c r="D830">
        <v>10</v>
      </c>
    </row>
    <row r="831" spans="1:4" x14ac:dyDescent="0.25">
      <c r="A831" t="s">
        <v>3069</v>
      </c>
      <c r="B831" t="s">
        <v>2529</v>
      </c>
      <c r="C831">
        <v>215.75686736999998</v>
      </c>
      <c r="D831">
        <v>34</v>
      </c>
    </row>
    <row r="832" spans="1:4" x14ac:dyDescent="0.25">
      <c r="A832" t="s">
        <v>3069</v>
      </c>
      <c r="B832" t="s">
        <v>2530</v>
      </c>
      <c r="C832">
        <v>182.10663071000005</v>
      </c>
      <c r="D832">
        <v>60</v>
      </c>
    </row>
    <row r="833" spans="1:4" x14ac:dyDescent="0.25">
      <c r="A833" t="s">
        <v>3069</v>
      </c>
      <c r="B833" t="s">
        <v>2531</v>
      </c>
      <c r="C833">
        <v>122.47727301</v>
      </c>
      <c r="D833">
        <v>49</v>
      </c>
    </row>
    <row r="834" spans="1:4" x14ac:dyDescent="0.25">
      <c r="A834" t="s">
        <v>3069</v>
      </c>
      <c r="B834" t="s">
        <v>2532</v>
      </c>
      <c r="C834">
        <v>9.3882800300000007</v>
      </c>
      <c r="D834">
        <v>5</v>
      </c>
    </row>
    <row r="835" spans="1:4" x14ac:dyDescent="0.25">
      <c r="A835" t="s">
        <v>3069</v>
      </c>
      <c r="B835" t="s">
        <v>2537</v>
      </c>
      <c r="C835">
        <v>44.976283780000003</v>
      </c>
      <c r="D835">
        <v>18</v>
      </c>
    </row>
    <row r="836" spans="1:4" x14ac:dyDescent="0.25">
      <c r="A836" t="s">
        <v>3069</v>
      </c>
      <c r="B836" t="s">
        <v>2521</v>
      </c>
      <c r="C836">
        <v>25.201958619999999</v>
      </c>
      <c r="D836">
        <v>2</v>
      </c>
    </row>
    <row r="837" spans="1:4" x14ac:dyDescent="0.25">
      <c r="A837" t="s">
        <v>3069</v>
      </c>
      <c r="B837" t="s">
        <v>2522</v>
      </c>
      <c r="C837">
        <v>120.88569337000001</v>
      </c>
      <c r="D837">
        <v>23</v>
      </c>
    </row>
    <row r="838" spans="1:4" x14ac:dyDescent="0.25">
      <c r="A838" t="s">
        <v>3069</v>
      </c>
      <c r="B838" t="s">
        <v>2523</v>
      </c>
      <c r="C838">
        <v>68.520812099999986</v>
      </c>
      <c r="D838">
        <v>8</v>
      </c>
    </row>
    <row r="839" spans="1:4" x14ac:dyDescent="0.25">
      <c r="A839" t="s">
        <v>3069</v>
      </c>
      <c r="B839" t="s">
        <v>2524</v>
      </c>
      <c r="C839">
        <v>60.657330510000001</v>
      </c>
      <c r="D839">
        <v>5</v>
      </c>
    </row>
    <row r="840" spans="1:4" x14ac:dyDescent="0.25">
      <c r="A840" t="s">
        <v>3069</v>
      </c>
      <c r="B840" t="s">
        <v>2525</v>
      </c>
      <c r="C840">
        <v>9.448489330000001</v>
      </c>
      <c r="D840">
        <v>4</v>
      </c>
    </row>
    <row r="841" spans="1:4" x14ac:dyDescent="0.25">
      <c r="A841" t="s">
        <v>3069</v>
      </c>
      <c r="B841" t="s">
        <v>2526</v>
      </c>
      <c r="C841">
        <v>3.1887437900000002</v>
      </c>
      <c r="D841">
        <v>1</v>
      </c>
    </row>
    <row r="842" spans="1:4" x14ac:dyDescent="0.25">
      <c r="A842" t="s">
        <v>3069</v>
      </c>
      <c r="B842" t="s">
        <v>2527</v>
      </c>
      <c r="C842">
        <v>316.14585052999996</v>
      </c>
      <c r="D842">
        <v>7</v>
      </c>
    </row>
    <row r="843" spans="1:4" x14ac:dyDescent="0.25">
      <c r="A843" t="s">
        <v>3069</v>
      </c>
      <c r="B843" t="s">
        <v>2528</v>
      </c>
      <c r="C843">
        <v>14.88012706</v>
      </c>
      <c r="D843">
        <v>8</v>
      </c>
    </row>
    <row r="844" spans="1:4" x14ac:dyDescent="0.25">
      <c r="A844" t="s">
        <v>3069</v>
      </c>
      <c r="B844" t="s">
        <v>2542</v>
      </c>
      <c r="C844">
        <v>275.94362003999998</v>
      </c>
      <c r="D844">
        <v>10</v>
      </c>
    </row>
    <row r="845" spans="1:4" x14ac:dyDescent="0.25">
      <c r="A845" t="s">
        <v>3069</v>
      </c>
      <c r="B845" t="s">
        <v>2551</v>
      </c>
      <c r="C845">
        <v>215.75686736999998</v>
      </c>
      <c r="D845">
        <v>34</v>
      </c>
    </row>
    <row r="846" spans="1:4" x14ac:dyDescent="0.25">
      <c r="A846" t="s">
        <v>3069</v>
      </c>
      <c r="B846" t="s">
        <v>2552</v>
      </c>
      <c r="C846">
        <v>182.10663071000005</v>
      </c>
      <c r="D846">
        <v>60</v>
      </c>
    </row>
    <row r="847" spans="1:4" x14ac:dyDescent="0.25">
      <c r="A847" t="s">
        <v>3069</v>
      </c>
      <c r="B847" t="s">
        <v>2553</v>
      </c>
      <c r="C847">
        <v>122.47727301</v>
      </c>
      <c r="D847">
        <v>49</v>
      </c>
    </row>
    <row r="848" spans="1:4" x14ac:dyDescent="0.25">
      <c r="A848" t="s">
        <v>3069</v>
      </c>
      <c r="B848" t="s">
        <v>2554</v>
      </c>
      <c r="C848">
        <v>9.3882800300000007</v>
      </c>
      <c r="D848">
        <v>5</v>
      </c>
    </row>
    <row r="849" spans="1:4" x14ac:dyDescent="0.25">
      <c r="A849" t="s">
        <v>3069</v>
      </c>
      <c r="B849" t="s">
        <v>2559</v>
      </c>
      <c r="C849">
        <v>44.976283780000003</v>
      </c>
      <c r="D849">
        <v>18</v>
      </c>
    </row>
    <row r="850" spans="1:4" x14ac:dyDescent="0.25">
      <c r="A850" t="s">
        <v>3069</v>
      </c>
      <c r="B850" t="s">
        <v>2543</v>
      </c>
      <c r="C850">
        <v>25.201958619999999</v>
      </c>
      <c r="D850">
        <v>2</v>
      </c>
    </row>
    <row r="851" spans="1:4" x14ac:dyDescent="0.25">
      <c r="A851" t="s">
        <v>3069</v>
      </c>
      <c r="B851" t="s">
        <v>2544</v>
      </c>
      <c r="C851">
        <v>120.88569337000001</v>
      </c>
      <c r="D851">
        <v>23</v>
      </c>
    </row>
    <row r="852" spans="1:4" x14ac:dyDescent="0.25">
      <c r="A852" t="s">
        <v>3069</v>
      </c>
      <c r="B852" t="s">
        <v>2545</v>
      </c>
      <c r="C852">
        <v>68.520812099999986</v>
      </c>
      <c r="D852">
        <v>8</v>
      </c>
    </row>
    <row r="853" spans="1:4" x14ac:dyDescent="0.25">
      <c r="A853" t="s">
        <v>3069</v>
      </c>
      <c r="B853" t="s">
        <v>2546</v>
      </c>
      <c r="C853">
        <v>60.657330510000001</v>
      </c>
      <c r="D853">
        <v>5</v>
      </c>
    </row>
    <row r="854" spans="1:4" x14ac:dyDescent="0.25">
      <c r="A854" t="s">
        <v>3069</v>
      </c>
      <c r="B854" t="s">
        <v>2547</v>
      </c>
      <c r="C854">
        <v>9.448489330000001</v>
      </c>
      <c r="D854">
        <v>4</v>
      </c>
    </row>
    <row r="855" spans="1:4" x14ac:dyDescent="0.25">
      <c r="A855" t="s">
        <v>3069</v>
      </c>
      <c r="B855" t="s">
        <v>2548</v>
      </c>
      <c r="C855">
        <v>3.1887437900000002</v>
      </c>
      <c r="D855">
        <v>1</v>
      </c>
    </row>
    <row r="856" spans="1:4" x14ac:dyDescent="0.25">
      <c r="A856" t="s">
        <v>3069</v>
      </c>
      <c r="B856" t="s">
        <v>2549</v>
      </c>
      <c r="C856">
        <v>316.14585052999996</v>
      </c>
      <c r="D856">
        <v>7</v>
      </c>
    </row>
    <row r="857" spans="1:4" x14ac:dyDescent="0.25">
      <c r="A857" t="s">
        <v>3069</v>
      </c>
      <c r="B857" t="s">
        <v>2550</v>
      </c>
      <c r="C857">
        <v>14.88012706</v>
      </c>
      <c r="D857">
        <v>8</v>
      </c>
    </row>
    <row r="858" spans="1:4" x14ac:dyDescent="0.25">
      <c r="A858" t="s">
        <v>3069</v>
      </c>
      <c r="B858" t="s">
        <v>2564</v>
      </c>
      <c r="C858">
        <v>290.24595805000007</v>
      </c>
      <c r="D858">
        <v>85</v>
      </c>
    </row>
    <row r="859" spans="1:4" x14ac:dyDescent="0.25">
      <c r="A859" t="s">
        <v>3069</v>
      </c>
      <c r="B859" t="s">
        <v>2573</v>
      </c>
      <c r="C859">
        <v>247.99823462000001</v>
      </c>
      <c r="D859">
        <v>5</v>
      </c>
    </row>
    <row r="860" spans="1:4" x14ac:dyDescent="0.25">
      <c r="A860" t="s">
        <v>3069</v>
      </c>
      <c r="B860" t="s">
        <v>2574</v>
      </c>
      <c r="C860">
        <v>127.81094604</v>
      </c>
      <c r="D860">
        <v>4</v>
      </c>
    </row>
    <row r="861" spans="1:4" x14ac:dyDescent="0.25">
      <c r="A861" t="s">
        <v>3069</v>
      </c>
      <c r="B861" t="s">
        <v>2666</v>
      </c>
      <c r="C861">
        <v>2.0608931299999997</v>
      </c>
      <c r="D861">
        <v>2</v>
      </c>
    </row>
    <row r="862" spans="1:4" x14ac:dyDescent="0.25">
      <c r="A862" t="s">
        <v>3069</v>
      </c>
      <c r="B862" t="s">
        <v>2667</v>
      </c>
      <c r="C862">
        <v>4.1792636400000003</v>
      </c>
      <c r="D862">
        <v>3</v>
      </c>
    </row>
    <row r="863" spans="1:4" x14ac:dyDescent="0.25">
      <c r="A863" t="s">
        <v>3069</v>
      </c>
      <c r="B863" t="s">
        <v>2565</v>
      </c>
      <c r="C863">
        <v>108.16137863000003</v>
      </c>
      <c r="D863">
        <v>32</v>
      </c>
    </row>
    <row r="864" spans="1:4" x14ac:dyDescent="0.25">
      <c r="A864" t="s">
        <v>3069</v>
      </c>
      <c r="B864" t="s">
        <v>2566</v>
      </c>
      <c r="C864">
        <v>13.85263539</v>
      </c>
      <c r="D864">
        <v>9</v>
      </c>
    </row>
    <row r="865" spans="1:4" x14ac:dyDescent="0.25">
      <c r="A865" t="s">
        <v>3069</v>
      </c>
      <c r="B865" t="s">
        <v>2567</v>
      </c>
      <c r="C865">
        <v>274.77182152</v>
      </c>
      <c r="D865">
        <v>21</v>
      </c>
    </row>
    <row r="866" spans="1:4" x14ac:dyDescent="0.25">
      <c r="A866" t="s">
        <v>3069</v>
      </c>
      <c r="B866" t="s">
        <v>2568</v>
      </c>
      <c r="C866">
        <v>50.323281719999997</v>
      </c>
      <c r="D866">
        <v>21</v>
      </c>
    </row>
    <row r="867" spans="1:4" x14ac:dyDescent="0.25">
      <c r="A867" t="s">
        <v>3069</v>
      </c>
      <c r="B867" t="s">
        <v>2569</v>
      </c>
      <c r="C867">
        <v>66.417020999999991</v>
      </c>
      <c r="D867">
        <v>17</v>
      </c>
    </row>
    <row r="868" spans="1:4" x14ac:dyDescent="0.25">
      <c r="A868" t="s">
        <v>3069</v>
      </c>
      <c r="B868" t="s">
        <v>2570</v>
      </c>
      <c r="C868">
        <v>56.855811010000004</v>
      </c>
      <c r="D868">
        <v>11</v>
      </c>
    </row>
    <row r="869" spans="1:4" x14ac:dyDescent="0.25">
      <c r="A869" t="s">
        <v>3069</v>
      </c>
      <c r="B869" t="s">
        <v>2571</v>
      </c>
      <c r="C869">
        <v>53.832735339999999</v>
      </c>
      <c r="D869">
        <v>8</v>
      </c>
    </row>
    <row r="870" spans="1:4" x14ac:dyDescent="0.25">
      <c r="A870" t="s">
        <v>3069</v>
      </c>
      <c r="B870" t="s">
        <v>2572</v>
      </c>
      <c r="C870">
        <v>173.06798015999999</v>
      </c>
      <c r="D870">
        <v>12</v>
      </c>
    </row>
    <row r="871" spans="1:4" x14ac:dyDescent="0.25">
      <c r="A871" t="s">
        <v>3069</v>
      </c>
      <c r="B871" t="s">
        <v>2576</v>
      </c>
      <c r="C871">
        <v>2.0608931299999997</v>
      </c>
      <c r="D871">
        <v>2</v>
      </c>
    </row>
    <row r="872" spans="1:4" x14ac:dyDescent="0.25">
      <c r="A872" t="s">
        <v>3069</v>
      </c>
      <c r="B872" t="s">
        <v>2577</v>
      </c>
      <c r="C872">
        <v>1467.5170671199999</v>
      </c>
      <c r="D872">
        <v>228</v>
      </c>
    </row>
    <row r="873" spans="1:4" x14ac:dyDescent="0.25">
      <c r="A873" t="s">
        <v>3069</v>
      </c>
      <c r="B873" t="s">
        <v>2583</v>
      </c>
      <c r="D873">
        <v>27.147306360874587</v>
      </c>
    </row>
    <row r="874" spans="1:4" x14ac:dyDescent="0.25">
      <c r="A874" t="s">
        <v>3069</v>
      </c>
      <c r="B874" t="s">
        <v>2595</v>
      </c>
      <c r="D874">
        <v>326.55910047810102</v>
      </c>
    </row>
    <row r="875" spans="1:4" x14ac:dyDescent="0.25">
      <c r="A875" t="s">
        <v>3069</v>
      </c>
      <c r="B875" t="s">
        <v>2584</v>
      </c>
      <c r="D875">
        <v>333.09187329804234</v>
      </c>
    </row>
    <row r="876" spans="1:4" x14ac:dyDescent="0.25">
      <c r="A876" t="s">
        <v>3069</v>
      </c>
      <c r="B876" t="s">
        <v>2585</v>
      </c>
      <c r="D876">
        <v>0.16286809099398791</v>
      </c>
    </row>
    <row r="877" spans="1:4" x14ac:dyDescent="0.25">
      <c r="A877" t="s">
        <v>3069</v>
      </c>
      <c r="B877" t="s">
        <v>2587</v>
      </c>
      <c r="D877">
        <v>306.44496739436352</v>
      </c>
    </row>
    <row r="878" spans="1:4" x14ac:dyDescent="0.25">
      <c r="A878" t="s">
        <v>3069</v>
      </c>
      <c r="B878" t="s">
        <v>2588</v>
      </c>
      <c r="D878">
        <v>2574.6955204333949</v>
      </c>
    </row>
    <row r="879" spans="1:4" x14ac:dyDescent="0.25">
      <c r="A879" t="s">
        <v>3069</v>
      </c>
      <c r="B879" t="s">
        <v>2591</v>
      </c>
      <c r="D879">
        <v>126.05585243474938</v>
      </c>
    </row>
    <row r="880" spans="1:4" x14ac:dyDescent="0.25">
      <c r="A880" t="s">
        <v>3069</v>
      </c>
      <c r="B880" t="s">
        <v>610</v>
      </c>
    </row>
    <row r="881" spans="1:5" x14ac:dyDescent="0.25">
      <c r="A881" t="s">
        <v>3069</v>
      </c>
      <c r="B881" t="s">
        <v>611</v>
      </c>
    </row>
    <row r="882" spans="1:5" x14ac:dyDescent="0.25">
      <c r="A882" t="s">
        <v>3069</v>
      </c>
      <c r="B882" t="s">
        <v>612</v>
      </c>
    </row>
    <row r="883" spans="1:5" x14ac:dyDescent="0.25">
      <c r="A883" t="s">
        <v>3069</v>
      </c>
      <c r="B883" t="s">
        <v>740</v>
      </c>
      <c r="C883">
        <v>0.34971503787982244</v>
      </c>
    </row>
    <row r="884" spans="1:5" x14ac:dyDescent="0.25">
      <c r="A884" t="s">
        <v>3069</v>
      </c>
      <c r="B884" t="s">
        <v>747</v>
      </c>
      <c r="C884">
        <v>0.55359247230916819</v>
      </c>
    </row>
    <row r="885" spans="1:5" x14ac:dyDescent="0.25">
      <c r="A885" t="s">
        <v>3069</v>
      </c>
      <c r="B885" t="s">
        <v>2440</v>
      </c>
      <c r="C885">
        <v>0.25557457916428361</v>
      </c>
    </row>
    <row r="886" spans="1:5" x14ac:dyDescent="0.25">
      <c r="A886" t="s">
        <v>3070</v>
      </c>
      <c r="B886" t="s">
        <v>448</v>
      </c>
      <c r="C886">
        <v>65891.794192920555</v>
      </c>
    </row>
    <row r="887" spans="1:5" x14ac:dyDescent="0.25">
      <c r="A887" t="s">
        <v>3070</v>
      </c>
      <c r="B887" t="s">
        <v>450</v>
      </c>
      <c r="C887">
        <v>2716.8393203100018</v>
      </c>
    </row>
    <row r="888" spans="1:5" x14ac:dyDescent="0.25">
      <c r="A888" t="s">
        <v>3070</v>
      </c>
      <c r="B888" t="s">
        <v>470</v>
      </c>
      <c r="C888">
        <v>16882</v>
      </c>
      <c r="D888">
        <v>529</v>
      </c>
    </row>
    <row r="889" spans="1:5" x14ac:dyDescent="0.25">
      <c r="A889" t="s">
        <v>3070</v>
      </c>
      <c r="B889" t="s">
        <v>481</v>
      </c>
      <c r="C889">
        <v>4.036793295933324E-2</v>
      </c>
      <c r="D889">
        <v>0.23881866044472799</v>
      </c>
      <c r="E889">
        <v>3.8769399627192107E-2</v>
      </c>
    </row>
    <row r="890" spans="1:5" x14ac:dyDescent="0.25">
      <c r="A890" t="s">
        <v>3070</v>
      </c>
      <c r="B890" t="s">
        <v>507</v>
      </c>
    </row>
    <row r="891" spans="1:5" x14ac:dyDescent="0.25">
      <c r="A891" t="s">
        <v>3070</v>
      </c>
      <c r="B891" t="s">
        <v>509</v>
      </c>
    </row>
    <row r="892" spans="1:5" x14ac:dyDescent="0.25">
      <c r="A892" t="s">
        <v>3070</v>
      </c>
      <c r="B892" t="s">
        <v>511</v>
      </c>
    </row>
    <row r="893" spans="1:5" x14ac:dyDescent="0.25">
      <c r="A893" t="s">
        <v>3070</v>
      </c>
      <c r="B893" t="s">
        <v>540</v>
      </c>
    </row>
    <row r="894" spans="1:5" x14ac:dyDescent="0.25">
      <c r="A894" t="s">
        <v>3070</v>
      </c>
      <c r="B894" t="s">
        <v>542</v>
      </c>
    </row>
    <row r="895" spans="1:5" x14ac:dyDescent="0.25">
      <c r="A895" t="s">
        <v>3070</v>
      </c>
      <c r="B895" t="s">
        <v>551</v>
      </c>
    </row>
    <row r="896" spans="1:5" x14ac:dyDescent="0.25">
      <c r="A896" t="s">
        <v>3070</v>
      </c>
      <c r="B896" t="s">
        <v>503</v>
      </c>
      <c r="C896">
        <v>1</v>
      </c>
      <c r="D896">
        <v>1</v>
      </c>
      <c r="E896">
        <v>1</v>
      </c>
    </row>
    <row r="897" spans="1:5" x14ac:dyDescent="0.25">
      <c r="A897" t="s">
        <v>3070</v>
      </c>
      <c r="B897" t="s">
        <v>571</v>
      </c>
      <c r="C897">
        <v>0.31437905144683126</v>
      </c>
      <c r="D897">
        <v>0.21807656433373324</v>
      </c>
      <c r="E897">
        <v>0.31056556077904146</v>
      </c>
    </row>
    <row r="898" spans="1:5" x14ac:dyDescent="0.25">
      <c r="A898" t="s">
        <v>3070</v>
      </c>
      <c r="B898" t="s">
        <v>573</v>
      </c>
      <c r="C898">
        <v>9.538991206275832E-2</v>
      </c>
      <c r="D898">
        <v>0.17280579731024734</v>
      </c>
      <c r="E898">
        <v>9.8455510520078227E-2</v>
      </c>
    </row>
    <row r="899" spans="1:5" x14ac:dyDescent="0.25">
      <c r="A899" t="s">
        <v>3070</v>
      </c>
      <c r="B899" t="s">
        <v>574</v>
      </c>
      <c r="C899">
        <v>0.1375921578369185</v>
      </c>
      <c r="D899">
        <v>0.10720176893154186</v>
      </c>
      <c r="E899">
        <v>0.13638872615041336</v>
      </c>
    </row>
    <row r="900" spans="1:5" x14ac:dyDescent="0.25">
      <c r="A900" t="s">
        <v>3070</v>
      </c>
      <c r="B900" t="s">
        <v>575</v>
      </c>
      <c r="C900">
        <v>0.24937976621033547</v>
      </c>
      <c r="D900">
        <v>0.24887289776962207</v>
      </c>
      <c r="E900">
        <v>0.24935969468231581</v>
      </c>
    </row>
    <row r="901" spans="1:5" x14ac:dyDescent="0.25">
      <c r="A901" t="s">
        <v>3070</v>
      </c>
      <c r="B901" t="s">
        <v>576</v>
      </c>
      <c r="C901">
        <v>0.20325911244315642</v>
      </c>
      <c r="D901">
        <v>0.25304297165485551</v>
      </c>
      <c r="E901">
        <v>0.20523050786815114</v>
      </c>
    </row>
    <row r="902" spans="1:5" x14ac:dyDescent="0.25">
      <c r="A902" t="s">
        <v>3070</v>
      </c>
      <c r="B902" t="s">
        <v>604</v>
      </c>
      <c r="C902">
        <v>0.24456337260917241</v>
      </c>
      <c r="D902">
        <v>0.95105167989661366</v>
      </c>
      <c r="E902">
        <v>0.27253966530428414</v>
      </c>
    </row>
    <row r="903" spans="1:5" x14ac:dyDescent="0.25">
      <c r="A903" t="s">
        <v>3070</v>
      </c>
      <c r="B903" t="s">
        <v>616</v>
      </c>
      <c r="C903">
        <v>3.5155970912215478E-3</v>
      </c>
      <c r="D903">
        <v>4.229878415735213E-2</v>
      </c>
      <c r="E903">
        <v>5.0513759311817232E-3</v>
      </c>
    </row>
    <row r="904" spans="1:5" x14ac:dyDescent="0.25">
      <c r="A904" t="s">
        <v>3070</v>
      </c>
      <c r="B904" t="s">
        <v>618</v>
      </c>
      <c r="C904">
        <v>0.99648440290877838</v>
      </c>
      <c r="D904">
        <v>0.95770121584264789</v>
      </c>
      <c r="E904">
        <v>0.99494862406881823</v>
      </c>
    </row>
    <row r="905" spans="1:5" x14ac:dyDescent="0.25">
      <c r="A905" t="s">
        <v>3070</v>
      </c>
      <c r="B905" t="s">
        <v>628</v>
      </c>
      <c r="C905">
        <v>4.8178374314037264E-2</v>
      </c>
      <c r="E905">
        <v>4.6270554626887402E-2</v>
      </c>
    </row>
    <row r="906" spans="1:5" x14ac:dyDescent="0.25">
      <c r="A906" t="s">
        <v>3070</v>
      </c>
      <c r="B906" t="s">
        <v>630</v>
      </c>
      <c r="C906">
        <v>2.9894751815874202E-2</v>
      </c>
      <c r="E906">
        <v>2.8710946906123094E-2</v>
      </c>
    </row>
    <row r="907" spans="1:5" x14ac:dyDescent="0.25">
      <c r="A907" t="s">
        <v>3070</v>
      </c>
      <c r="B907" t="s">
        <v>631</v>
      </c>
      <c r="C907">
        <v>4.0600365805298626E-2</v>
      </c>
      <c r="E907">
        <v>3.8992628344421569E-2</v>
      </c>
    </row>
    <row r="908" spans="1:5" x14ac:dyDescent="0.25">
      <c r="A908" t="s">
        <v>3070</v>
      </c>
      <c r="B908" t="s">
        <v>632</v>
      </c>
      <c r="C908">
        <v>9.5766986758087744E-2</v>
      </c>
      <c r="D908">
        <v>1.7590538289377712E-2</v>
      </c>
      <c r="E908">
        <v>9.2671270690793908E-2</v>
      </c>
    </row>
    <row r="909" spans="1:5" x14ac:dyDescent="0.25">
      <c r="A909" t="s">
        <v>3070</v>
      </c>
      <c r="B909" t="s">
        <v>633</v>
      </c>
      <c r="C909">
        <v>0.78555952130670226</v>
      </c>
      <c r="D909">
        <v>0.98240946171062238</v>
      </c>
      <c r="E909">
        <v>0.79335459943177411</v>
      </c>
    </row>
    <row r="910" spans="1:5" x14ac:dyDescent="0.25">
      <c r="A910" t="s">
        <v>3070</v>
      </c>
      <c r="B910" t="s">
        <v>639</v>
      </c>
      <c r="C910">
        <v>6.0712174421709861E-4</v>
      </c>
      <c r="D910">
        <v>3.9940057510511329E-3</v>
      </c>
      <c r="E910">
        <v>7.4123926225980023E-4</v>
      </c>
    </row>
    <row r="911" spans="1:5" x14ac:dyDescent="0.25">
      <c r="A911" t="s">
        <v>3070</v>
      </c>
      <c r="B911" t="s">
        <v>651</v>
      </c>
      <c r="C911">
        <v>4761.1792543500123</v>
      </c>
      <c r="D911">
        <v>12719</v>
      </c>
    </row>
    <row r="912" spans="1:5" x14ac:dyDescent="0.25">
      <c r="A912" t="s">
        <v>3070</v>
      </c>
      <c r="B912" t="s">
        <v>652</v>
      </c>
      <c r="C912">
        <v>5627.0294082000009</v>
      </c>
      <c r="D912">
        <v>1707</v>
      </c>
    </row>
    <row r="913" spans="1:4" x14ac:dyDescent="0.25">
      <c r="A913" t="s">
        <v>3070</v>
      </c>
      <c r="B913" t="s">
        <v>653</v>
      </c>
      <c r="C913">
        <v>16770.947704359984</v>
      </c>
      <c r="D913">
        <v>1700</v>
      </c>
    </row>
    <row r="914" spans="1:4" x14ac:dyDescent="0.25">
      <c r="A914" t="s">
        <v>3070</v>
      </c>
      <c r="B914" t="s">
        <v>654</v>
      </c>
      <c r="C914">
        <v>15358.77127204</v>
      </c>
      <c r="D914">
        <v>489</v>
      </c>
    </row>
    <row r="915" spans="1:4" x14ac:dyDescent="0.25">
      <c r="A915" t="s">
        <v>3070</v>
      </c>
      <c r="B915" t="s">
        <v>655</v>
      </c>
      <c r="C915">
        <v>14170.629043440005</v>
      </c>
      <c r="D915">
        <v>207</v>
      </c>
    </row>
    <row r="916" spans="1:4" x14ac:dyDescent="0.25">
      <c r="A916" t="s">
        <v>3070</v>
      </c>
      <c r="B916" t="s">
        <v>656</v>
      </c>
      <c r="C916">
        <v>9203.2375105299961</v>
      </c>
      <c r="D916">
        <v>60</v>
      </c>
    </row>
    <row r="917" spans="1:4" x14ac:dyDescent="0.25">
      <c r="A917" t="s">
        <v>3070</v>
      </c>
      <c r="B917" t="s">
        <v>713</v>
      </c>
      <c r="C917">
        <v>0.39833891710351926</v>
      </c>
    </row>
    <row r="918" spans="1:4" x14ac:dyDescent="0.25">
      <c r="A918" t="s">
        <v>3070</v>
      </c>
      <c r="B918" t="s">
        <v>714</v>
      </c>
      <c r="C918">
        <v>61744.95179907955</v>
      </c>
    </row>
    <row r="919" spans="1:4" x14ac:dyDescent="0.25">
      <c r="A919" t="s">
        <v>3070</v>
      </c>
      <c r="B919" t="s">
        <v>715</v>
      </c>
      <c r="C919">
        <v>1480.6177482675059</v>
      </c>
    </row>
    <row r="920" spans="1:4" x14ac:dyDescent="0.25">
      <c r="A920" t="s">
        <v>3070</v>
      </c>
      <c r="B920" t="s">
        <v>716</v>
      </c>
      <c r="C920">
        <v>1438.5629394498433</v>
      </c>
    </row>
    <row r="921" spans="1:4" x14ac:dyDescent="0.25">
      <c r="A921" t="s">
        <v>3070</v>
      </c>
      <c r="B921" t="s">
        <v>717</v>
      </c>
      <c r="C921">
        <v>525.98767139989286</v>
      </c>
    </row>
    <row r="922" spans="1:4" x14ac:dyDescent="0.25">
      <c r="A922" t="s">
        <v>3070</v>
      </c>
      <c r="B922" t="s">
        <v>718</v>
      </c>
      <c r="C922">
        <v>343.41930870226162</v>
      </c>
    </row>
    <row r="923" spans="1:4" x14ac:dyDescent="0.25">
      <c r="A923" t="s">
        <v>3070</v>
      </c>
      <c r="B923" t="s">
        <v>719</v>
      </c>
      <c r="C923">
        <v>195.16860851826235</v>
      </c>
    </row>
    <row r="924" spans="1:4" x14ac:dyDescent="0.25">
      <c r="A924" t="s">
        <v>3070</v>
      </c>
      <c r="B924" t="s">
        <v>720</v>
      </c>
      <c r="C924">
        <v>135.6499734062709</v>
      </c>
    </row>
    <row r="925" spans="1:4" x14ac:dyDescent="0.25">
      <c r="A925" t="s">
        <v>3070</v>
      </c>
      <c r="B925" t="s">
        <v>721</v>
      </c>
      <c r="C925">
        <v>24.899176316366123</v>
      </c>
    </row>
    <row r="926" spans="1:4" x14ac:dyDescent="0.25">
      <c r="A926" t="s">
        <v>3070</v>
      </c>
      <c r="B926" t="s">
        <v>733</v>
      </c>
      <c r="C926">
        <v>2.6683024657551603E-2</v>
      </c>
    </row>
    <row r="927" spans="1:4" x14ac:dyDescent="0.25">
      <c r="A927" t="s">
        <v>3070</v>
      </c>
      <c r="B927" t="s">
        <v>735</v>
      </c>
      <c r="C927">
        <v>9.5209881910820766E-4</v>
      </c>
    </row>
    <row r="928" spans="1:4" x14ac:dyDescent="0.25">
      <c r="A928" t="s">
        <v>3070</v>
      </c>
      <c r="B928" t="s">
        <v>739</v>
      </c>
      <c r="C928">
        <v>0.94552791662932634</v>
      </c>
    </row>
    <row r="929" spans="1:4" x14ac:dyDescent="0.25">
      <c r="A929" t="s">
        <v>3070</v>
      </c>
      <c r="B929" t="s">
        <v>1949</v>
      </c>
      <c r="C929">
        <v>14030.21810265</v>
      </c>
      <c r="D929">
        <v>402</v>
      </c>
    </row>
    <row r="930" spans="1:4" x14ac:dyDescent="0.25">
      <c r="A930" t="s">
        <v>3070</v>
      </c>
      <c r="B930" t="s">
        <v>1958</v>
      </c>
      <c r="C930">
        <v>6365.9310290800031</v>
      </c>
      <c r="D930">
        <v>1822</v>
      </c>
    </row>
    <row r="931" spans="1:4" x14ac:dyDescent="0.25">
      <c r="A931" t="s">
        <v>3070</v>
      </c>
      <c r="B931" t="s">
        <v>1959</v>
      </c>
      <c r="C931">
        <v>2832.9724626799962</v>
      </c>
      <c r="D931">
        <v>3470</v>
      </c>
    </row>
    <row r="932" spans="1:4" x14ac:dyDescent="0.25">
      <c r="A932" t="s">
        <v>3070</v>
      </c>
      <c r="B932" t="s">
        <v>1960</v>
      </c>
      <c r="C932">
        <v>346.59035772000016</v>
      </c>
      <c r="D932">
        <v>928</v>
      </c>
    </row>
    <row r="933" spans="1:4" x14ac:dyDescent="0.25">
      <c r="A933" t="s">
        <v>3070</v>
      </c>
      <c r="B933" t="s">
        <v>1961</v>
      </c>
      <c r="C933">
        <v>20.332400859999996</v>
      </c>
      <c r="D933">
        <v>28</v>
      </c>
    </row>
    <row r="934" spans="1:4" x14ac:dyDescent="0.25">
      <c r="A934" t="s">
        <v>3070</v>
      </c>
      <c r="B934" t="s">
        <v>1966</v>
      </c>
      <c r="C934">
        <v>5784.8845408400011</v>
      </c>
      <c r="D934">
        <v>400</v>
      </c>
    </row>
    <row r="935" spans="1:4" x14ac:dyDescent="0.25">
      <c r="A935" t="s">
        <v>3070</v>
      </c>
      <c r="B935" t="s">
        <v>1950</v>
      </c>
      <c r="C935">
        <v>7728.3175992199995</v>
      </c>
      <c r="D935">
        <v>655</v>
      </c>
    </row>
    <row r="936" spans="1:4" x14ac:dyDescent="0.25">
      <c r="A936" t="s">
        <v>3070</v>
      </c>
      <c r="B936" t="s">
        <v>1951</v>
      </c>
      <c r="C936">
        <v>15072.331303429995</v>
      </c>
      <c r="D936">
        <v>1755</v>
      </c>
    </row>
    <row r="937" spans="1:4" x14ac:dyDescent="0.25">
      <c r="A937" t="s">
        <v>3070</v>
      </c>
      <c r="B937" t="s">
        <v>1952</v>
      </c>
      <c r="C937">
        <v>5687.8408867299968</v>
      </c>
      <c r="D937">
        <v>900</v>
      </c>
    </row>
    <row r="938" spans="1:4" x14ac:dyDescent="0.25">
      <c r="A938" t="s">
        <v>3070</v>
      </c>
      <c r="B938" t="s">
        <v>1953</v>
      </c>
      <c r="C938">
        <v>1099.1955691100004</v>
      </c>
      <c r="D938">
        <v>262</v>
      </c>
    </row>
    <row r="939" spans="1:4" x14ac:dyDescent="0.25">
      <c r="A939" t="s">
        <v>3070</v>
      </c>
      <c r="B939" t="s">
        <v>1954</v>
      </c>
      <c r="C939">
        <v>990.00098521999939</v>
      </c>
      <c r="D939">
        <v>122</v>
      </c>
    </row>
    <row r="940" spans="1:4" x14ac:dyDescent="0.25">
      <c r="A940" t="s">
        <v>3070</v>
      </c>
      <c r="B940" t="s">
        <v>1955</v>
      </c>
      <c r="C940">
        <v>44.996924670000013</v>
      </c>
      <c r="D940">
        <v>38</v>
      </c>
    </row>
    <row r="941" spans="1:4" x14ac:dyDescent="0.25">
      <c r="A941" t="s">
        <v>3070</v>
      </c>
      <c r="B941" t="s">
        <v>1956</v>
      </c>
      <c r="C941">
        <v>4121.3023325899994</v>
      </c>
      <c r="D941">
        <v>103</v>
      </c>
    </row>
    <row r="942" spans="1:4" x14ac:dyDescent="0.25">
      <c r="A942" t="s">
        <v>3070</v>
      </c>
      <c r="B942" t="s">
        <v>1957</v>
      </c>
      <c r="C942">
        <v>1766.8796981199998</v>
      </c>
      <c r="D942">
        <v>129</v>
      </c>
    </row>
    <row r="943" spans="1:4" x14ac:dyDescent="0.25">
      <c r="A943" t="s">
        <v>3070</v>
      </c>
      <c r="B943" t="s">
        <v>1971</v>
      </c>
      <c r="C943">
        <v>14030.21810265</v>
      </c>
      <c r="D943">
        <v>402</v>
      </c>
    </row>
    <row r="944" spans="1:4" x14ac:dyDescent="0.25">
      <c r="A944" t="s">
        <v>3070</v>
      </c>
      <c r="B944" t="s">
        <v>1980</v>
      </c>
      <c r="C944">
        <v>6365.9310290800031</v>
      </c>
      <c r="D944">
        <v>1822</v>
      </c>
    </row>
    <row r="945" spans="1:4" x14ac:dyDescent="0.25">
      <c r="A945" t="s">
        <v>3070</v>
      </c>
      <c r="B945" t="s">
        <v>2081</v>
      </c>
      <c r="C945">
        <v>2832.9724626799962</v>
      </c>
      <c r="D945">
        <v>3470</v>
      </c>
    </row>
    <row r="946" spans="1:4" x14ac:dyDescent="0.25">
      <c r="A946" t="s">
        <v>3070</v>
      </c>
      <c r="B946" t="s">
        <v>2123</v>
      </c>
      <c r="C946">
        <v>346.59035772000016</v>
      </c>
      <c r="D946">
        <v>928</v>
      </c>
    </row>
    <row r="947" spans="1:4" x14ac:dyDescent="0.25">
      <c r="A947" t="s">
        <v>3070</v>
      </c>
      <c r="B947" t="s">
        <v>2124</v>
      </c>
      <c r="C947">
        <v>20.332400859999996</v>
      </c>
      <c r="D947">
        <v>28</v>
      </c>
    </row>
    <row r="948" spans="1:4" x14ac:dyDescent="0.25">
      <c r="A948" t="s">
        <v>3070</v>
      </c>
      <c r="B948" t="s">
        <v>2129</v>
      </c>
      <c r="C948">
        <v>5784.8845408400011</v>
      </c>
      <c r="D948">
        <v>400</v>
      </c>
    </row>
    <row r="949" spans="1:4" x14ac:dyDescent="0.25">
      <c r="A949" t="s">
        <v>3070</v>
      </c>
      <c r="B949" t="s">
        <v>1972</v>
      </c>
      <c r="C949">
        <v>7728.3175992199995</v>
      </c>
      <c r="D949">
        <v>655</v>
      </c>
    </row>
    <row r="950" spans="1:4" x14ac:dyDescent="0.25">
      <c r="A950" t="s">
        <v>3070</v>
      </c>
      <c r="B950" t="s">
        <v>1973</v>
      </c>
      <c r="C950">
        <v>15072.331303429995</v>
      </c>
      <c r="D950">
        <v>1755</v>
      </c>
    </row>
    <row r="951" spans="1:4" x14ac:dyDescent="0.25">
      <c r="A951" t="s">
        <v>3070</v>
      </c>
      <c r="B951" t="s">
        <v>1974</v>
      </c>
      <c r="C951">
        <v>5687.8408867299968</v>
      </c>
      <c r="D951">
        <v>900</v>
      </c>
    </row>
    <row r="952" spans="1:4" x14ac:dyDescent="0.25">
      <c r="A952" t="s">
        <v>3070</v>
      </c>
      <c r="B952" t="s">
        <v>1975</v>
      </c>
      <c r="C952">
        <v>1099.1955691100004</v>
      </c>
      <c r="D952">
        <v>262</v>
      </c>
    </row>
    <row r="953" spans="1:4" x14ac:dyDescent="0.25">
      <c r="A953" t="s">
        <v>3070</v>
      </c>
      <c r="B953" t="s">
        <v>1976</v>
      </c>
      <c r="C953">
        <v>990.00098521999939</v>
      </c>
      <c r="D953">
        <v>122</v>
      </c>
    </row>
    <row r="954" spans="1:4" x14ac:dyDescent="0.25">
      <c r="A954" t="s">
        <v>3070</v>
      </c>
      <c r="B954" t="s">
        <v>1977</v>
      </c>
      <c r="C954">
        <v>44.996924670000013</v>
      </c>
      <c r="D954">
        <v>38</v>
      </c>
    </row>
    <row r="955" spans="1:4" x14ac:dyDescent="0.25">
      <c r="A955" t="s">
        <v>3070</v>
      </c>
      <c r="B955" t="s">
        <v>1978</v>
      </c>
      <c r="C955">
        <v>4121.3023325899994</v>
      </c>
      <c r="D955">
        <v>103</v>
      </c>
    </row>
    <row r="956" spans="1:4" x14ac:dyDescent="0.25">
      <c r="A956" t="s">
        <v>3070</v>
      </c>
      <c r="B956" t="s">
        <v>1979</v>
      </c>
      <c r="C956">
        <v>1766.8796981199998</v>
      </c>
      <c r="D956">
        <v>129</v>
      </c>
    </row>
    <row r="957" spans="1:4" x14ac:dyDescent="0.25">
      <c r="A957" t="s">
        <v>3070</v>
      </c>
      <c r="B957" t="s">
        <v>2133</v>
      </c>
      <c r="C957">
        <v>3819.3384154300056</v>
      </c>
      <c r="D957">
        <v>2559</v>
      </c>
    </row>
    <row r="958" spans="1:4" x14ac:dyDescent="0.25">
      <c r="A958" t="s">
        <v>3070</v>
      </c>
      <c r="B958" t="s">
        <v>2142</v>
      </c>
      <c r="C958">
        <v>4429.6285919300008</v>
      </c>
      <c r="D958">
        <v>164</v>
      </c>
    </row>
    <row r="959" spans="1:4" x14ac:dyDescent="0.25">
      <c r="A959" t="s">
        <v>3070</v>
      </c>
      <c r="B959" t="s">
        <v>2143</v>
      </c>
      <c r="C959">
        <v>7010.9795430200029</v>
      </c>
      <c r="D959">
        <v>147</v>
      </c>
    </row>
    <row r="960" spans="1:4" x14ac:dyDescent="0.25">
      <c r="A960" t="s">
        <v>3070</v>
      </c>
      <c r="B960" t="s">
        <v>2651</v>
      </c>
      <c r="C960">
        <v>4920.5241404500021</v>
      </c>
      <c r="D960">
        <v>101</v>
      </c>
    </row>
    <row r="961" spans="1:4" x14ac:dyDescent="0.25">
      <c r="A961" t="s">
        <v>3070</v>
      </c>
      <c r="B961" t="s">
        <v>2652</v>
      </c>
      <c r="C961">
        <v>5796.574971250001</v>
      </c>
      <c r="D961">
        <v>176</v>
      </c>
    </row>
    <row r="962" spans="1:4" x14ac:dyDescent="0.25">
      <c r="A962" t="s">
        <v>3070</v>
      </c>
      <c r="B962" t="s">
        <v>2134</v>
      </c>
      <c r="C962">
        <v>2665.6920312999996</v>
      </c>
      <c r="D962">
        <v>1294</v>
      </c>
    </row>
    <row r="963" spans="1:4" x14ac:dyDescent="0.25">
      <c r="A963" t="s">
        <v>3070</v>
      </c>
      <c r="B963" t="s">
        <v>2135</v>
      </c>
      <c r="C963">
        <v>5459.8182400200058</v>
      </c>
      <c r="D963">
        <v>1100</v>
      </c>
    </row>
    <row r="964" spans="1:4" x14ac:dyDescent="0.25">
      <c r="A964" t="s">
        <v>3070</v>
      </c>
      <c r="B964" t="s">
        <v>2136</v>
      </c>
      <c r="C964">
        <v>7673.1005220300021</v>
      </c>
      <c r="D964">
        <v>1392</v>
      </c>
    </row>
    <row r="965" spans="1:4" x14ac:dyDescent="0.25">
      <c r="A965" t="s">
        <v>3070</v>
      </c>
      <c r="B965" t="s">
        <v>2137</v>
      </c>
      <c r="C965">
        <v>10202.966438730013</v>
      </c>
      <c r="D965">
        <v>1602</v>
      </c>
    </row>
    <row r="966" spans="1:4" x14ac:dyDescent="0.25">
      <c r="A966" t="s">
        <v>3070</v>
      </c>
      <c r="B966" t="s">
        <v>2138</v>
      </c>
      <c r="C966">
        <v>2048.8669363699996</v>
      </c>
      <c r="D966">
        <v>607</v>
      </c>
    </row>
    <row r="967" spans="1:4" x14ac:dyDescent="0.25">
      <c r="A967" t="s">
        <v>3070</v>
      </c>
      <c r="B967" t="s">
        <v>2139</v>
      </c>
      <c r="C967">
        <v>7088.3305830000054</v>
      </c>
      <c r="D967">
        <v>1013</v>
      </c>
    </row>
    <row r="968" spans="1:4" x14ac:dyDescent="0.25">
      <c r="A968" t="s">
        <v>3070</v>
      </c>
      <c r="B968" t="s">
        <v>2140</v>
      </c>
      <c r="C968">
        <v>2744.0345261599964</v>
      </c>
      <c r="D968">
        <v>561</v>
      </c>
    </row>
    <row r="969" spans="1:4" x14ac:dyDescent="0.25">
      <c r="A969" t="s">
        <v>3070</v>
      </c>
      <c r="B969" t="s">
        <v>2141</v>
      </c>
      <c r="C969">
        <v>2031.9392532300014</v>
      </c>
      <c r="D969">
        <v>223</v>
      </c>
    </row>
    <row r="970" spans="1:4" x14ac:dyDescent="0.25">
      <c r="A970" t="s">
        <v>3070</v>
      </c>
      <c r="B970" t="s">
        <v>2458</v>
      </c>
      <c r="C970">
        <v>1742.474813489999</v>
      </c>
      <c r="D970">
        <v>5951</v>
      </c>
    </row>
    <row r="971" spans="1:4" x14ac:dyDescent="0.25">
      <c r="A971" t="s">
        <v>3070</v>
      </c>
      <c r="B971" t="s">
        <v>2459</v>
      </c>
      <c r="C971">
        <v>75.327118429999985</v>
      </c>
      <c r="D971">
        <v>329</v>
      </c>
    </row>
    <row r="972" spans="1:4" x14ac:dyDescent="0.25">
      <c r="A972" t="s">
        <v>3070</v>
      </c>
      <c r="B972" t="s">
        <v>2461</v>
      </c>
      <c r="C972">
        <v>3.0830400899999995</v>
      </c>
      <c r="D972">
        <v>36</v>
      </c>
    </row>
    <row r="973" spans="1:4" x14ac:dyDescent="0.25">
      <c r="A973" t="s">
        <v>3070</v>
      </c>
      <c r="B973" t="s">
        <v>2462</v>
      </c>
      <c r="C973">
        <v>64070.866324299903</v>
      </c>
      <c r="D973">
        <v>4623</v>
      </c>
    </row>
    <row r="974" spans="1:4" x14ac:dyDescent="0.25">
      <c r="A974" t="s">
        <v>3070</v>
      </c>
      <c r="B974" t="s">
        <v>2463</v>
      </c>
      <c r="C974">
        <v>4.2896610000000002E-2</v>
      </c>
      <c r="D974">
        <v>1</v>
      </c>
    </row>
    <row r="975" spans="1:4" x14ac:dyDescent="0.25">
      <c r="A975" t="s">
        <v>3070</v>
      </c>
      <c r="B975" t="s">
        <v>2466</v>
      </c>
      <c r="C975">
        <v>6584.6519497300014</v>
      </c>
      <c r="D975">
        <v>129</v>
      </c>
    </row>
    <row r="976" spans="1:4" x14ac:dyDescent="0.25">
      <c r="A976" t="s">
        <v>3070</v>
      </c>
      <c r="B976" t="s">
        <v>2467</v>
      </c>
      <c r="C976">
        <v>59307.142243189817</v>
      </c>
      <c r="D976">
        <v>10810</v>
      </c>
    </row>
    <row r="977" spans="1:4" x14ac:dyDescent="0.25">
      <c r="A977" t="s">
        <v>3070</v>
      </c>
      <c r="B977" t="s">
        <v>2472</v>
      </c>
      <c r="D977">
        <v>3054.5325650558539</v>
      </c>
    </row>
    <row r="978" spans="1:4" x14ac:dyDescent="0.25">
      <c r="A978" t="s">
        <v>3070</v>
      </c>
      <c r="B978" t="s">
        <v>2473</v>
      </c>
      <c r="D978">
        <v>47.754497501631043</v>
      </c>
    </row>
    <row r="979" spans="1:4" x14ac:dyDescent="0.25">
      <c r="A979" t="s">
        <v>3070</v>
      </c>
      <c r="B979" t="s">
        <v>2475</v>
      </c>
      <c r="D979">
        <v>1.80166338941945</v>
      </c>
    </row>
    <row r="980" spans="1:4" x14ac:dyDescent="0.25">
      <c r="A980" t="s">
        <v>3070</v>
      </c>
      <c r="B980" t="s">
        <v>2476</v>
      </c>
      <c r="D980">
        <v>17821.348948640418</v>
      </c>
    </row>
    <row r="981" spans="1:4" x14ac:dyDescent="0.25">
      <c r="A981" t="s">
        <v>3070</v>
      </c>
      <c r="B981" t="s">
        <v>2477</v>
      </c>
    </row>
    <row r="982" spans="1:4" x14ac:dyDescent="0.25">
      <c r="A982" t="s">
        <v>3070</v>
      </c>
      <c r="B982" t="s">
        <v>2027</v>
      </c>
      <c r="C982">
        <v>178.1985651999999</v>
      </c>
      <c r="D982">
        <v>252</v>
      </c>
    </row>
    <row r="983" spans="1:4" x14ac:dyDescent="0.25">
      <c r="A983" t="s">
        <v>3070</v>
      </c>
      <c r="B983" t="s">
        <v>2028</v>
      </c>
      <c r="C983">
        <v>430.5264962</v>
      </c>
      <c r="D983">
        <v>131</v>
      </c>
    </row>
    <row r="984" spans="1:4" x14ac:dyDescent="0.25">
      <c r="A984" t="s">
        <v>3070</v>
      </c>
      <c r="B984" t="s">
        <v>2029</v>
      </c>
      <c r="C984">
        <v>1296.1518928200001</v>
      </c>
      <c r="D984">
        <v>129</v>
      </c>
    </row>
    <row r="985" spans="1:4" x14ac:dyDescent="0.25">
      <c r="A985" t="s">
        <v>3070</v>
      </c>
      <c r="B985" t="s">
        <v>2030</v>
      </c>
      <c r="C985">
        <v>354.40093231000003</v>
      </c>
      <c r="D985">
        <v>12</v>
      </c>
    </row>
    <row r="986" spans="1:4" x14ac:dyDescent="0.25">
      <c r="A986" t="s">
        <v>3070</v>
      </c>
      <c r="B986" t="s">
        <v>2031</v>
      </c>
      <c r="C986">
        <v>275.76250877000001</v>
      </c>
      <c r="D986">
        <v>4</v>
      </c>
    </row>
    <row r="987" spans="1:4" x14ac:dyDescent="0.25">
      <c r="A987" t="s">
        <v>3070</v>
      </c>
      <c r="B987" t="s">
        <v>2032</v>
      </c>
      <c r="C987">
        <v>181.79892500999998</v>
      </c>
      <c r="D987">
        <v>1</v>
      </c>
    </row>
    <row r="988" spans="1:4" x14ac:dyDescent="0.25">
      <c r="A988" t="s">
        <v>3070</v>
      </c>
      <c r="B988" t="s">
        <v>2146</v>
      </c>
      <c r="C988">
        <v>0.54824176828442472</v>
      </c>
    </row>
    <row r="989" spans="1:4" x14ac:dyDescent="0.25">
      <c r="A989" t="s">
        <v>3070</v>
      </c>
      <c r="B989" t="s">
        <v>2147</v>
      </c>
      <c r="C989">
        <v>2178.9037361850073</v>
      </c>
    </row>
    <row r="990" spans="1:4" x14ac:dyDescent="0.25">
      <c r="A990" t="s">
        <v>3070</v>
      </c>
      <c r="B990" t="s">
        <v>2148</v>
      </c>
      <c r="C990">
        <v>275.22101480188979</v>
      </c>
    </row>
    <row r="991" spans="1:4" x14ac:dyDescent="0.25">
      <c r="A991" t="s">
        <v>3070</v>
      </c>
      <c r="B991" t="s">
        <v>2149</v>
      </c>
      <c r="C991">
        <v>141.80281923987744</v>
      </c>
    </row>
    <row r="992" spans="1:4" x14ac:dyDescent="0.25">
      <c r="A992" t="s">
        <v>3070</v>
      </c>
      <c r="B992" t="s">
        <v>2150</v>
      </c>
      <c r="C992">
        <v>67.519682889340004</v>
      </c>
    </row>
    <row r="993" spans="1:4" x14ac:dyDescent="0.25">
      <c r="A993" t="s">
        <v>3070</v>
      </c>
      <c r="B993" t="s">
        <v>2151</v>
      </c>
      <c r="C993">
        <v>26.984306879981311</v>
      </c>
    </row>
    <row r="994" spans="1:4" x14ac:dyDescent="0.25">
      <c r="A994" t="s">
        <v>3070</v>
      </c>
      <c r="B994" t="s">
        <v>2152</v>
      </c>
      <c r="C994">
        <v>8.8867131253143832</v>
      </c>
    </row>
    <row r="995" spans="1:4" x14ac:dyDescent="0.25">
      <c r="A995" t="s">
        <v>3070</v>
      </c>
      <c r="B995" t="s">
        <v>2153</v>
      </c>
      <c r="C995">
        <v>5.0473824906022289</v>
      </c>
    </row>
    <row r="996" spans="1:4" x14ac:dyDescent="0.25">
      <c r="A996" t="s">
        <v>3070</v>
      </c>
      <c r="B996" t="s">
        <v>2154</v>
      </c>
      <c r="C996">
        <v>12.473664697986138</v>
      </c>
    </row>
    <row r="997" spans="1:4" x14ac:dyDescent="0.25">
      <c r="A997" t="s">
        <v>3070</v>
      </c>
      <c r="B997" t="s">
        <v>2428</v>
      </c>
      <c r="C997">
        <v>8.8654336908859668E-2</v>
      </c>
    </row>
    <row r="998" spans="1:4" x14ac:dyDescent="0.25">
      <c r="A998" t="s">
        <v>3070</v>
      </c>
      <c r="B998" t="s">
        <v>2431</v>
      </c>
      <c r="C998">
        <v>8.9310508054747155E-6</v>
      </c>
    </row>
    <row r="999" spans="1:4" x14ac:dyDescent="0.25">
      <c r="A999" t="s">
        <v>3070</v>
      </c>
      <c r="B999" t="s">
        <v>2432</v>
      </c>
      <c r="C999">
        <v>6.559060510787474E-4</v>
      </c>
    </row>
    <row r="1000" spans="1:4" x14ac:dyDescent="0.25">
      <c r="A1000" t="s">
        <v>3070</v>
      </c>
      <c r="B1000" t="s">
        <v>2433</v>
      </c>
      <c r="C1000">
        <v>7.7337621120716622E-5</v>
      </c>
    </row>
    <row r="1001" spans="1:4" x14ac:dyDescent="0.25">
      <c r="A1001" t="s">
        <v>3070</v>
      </c>
      <c r="B1001" t="s">
        <v>2435</v>
      </c>
      <c r="C1001">
        <v>0.52519645487065048</v>
      </c>
    </row>
    <row r="1002" spans="1:4" x14ac:dyDescent="0.25">
      <c r="A1002" t="s">
        <v>3070</v>
      </c>
      <c r="B1002" t="s">
        <v>2520</v>
      </c>
      <c r="C1002">
        <v>293.85020113000002</v>
      </c>
      <c r="D1002">
        <v>7</v>
      </c>
    </row>
    <row r="1003" spans="1:4" x14ac:dyDescent="0.25">
      <c r="A1003" t="s">
        <v>3070</v>
      </c>
      <c r="B1003" t="s">
        <v>2529</v>
      </c>
      <c r="C1003">
        <v>634.98734607999995</v>
      </c>
      <c r="D1003">
        <v>104</v>
      </c>
    </row>
    <row r="1004" spans="1:4" x14ac:dyDescent="0.25">
      <c r="A1004" t="s">
        <v>3070</v>
      </c>
      <c r="B1004" t="s">
        <v>2530</v>
      </c>
      <c r="C1004">
        <v>768.44192624000016</v>
      </c>
      <c r="D1004">
        <v>141</v>
      </c>
    </row>
    <row r="1005" spans="1:4" x14ac:dyDescent="0.25">
      <c r="A1005" t="s">
        <v>3070</v>
      </c>
      <c r="B1005" t="s">
        <v>2531</v>
      </c>
      <c r="C1005">
        <v>177.42596236</v>
      </c>
      <c r="D1005">
        <v>56</v>
      </c>
    </row>
    <row r="1006" spans="1:4" x14ac:dyDescent="0.25">
      <c r="A1006" t="s">
        <v>3070</v>
      </c>
      <c r="B1006" t="s">
        <v>2532</v>
      </c>
      <c r="C1006">
        <v>16.886894310000002</v>
      </c>
      <c r="D1006">
        <v>12</v>
      </c>
    </row>
    <row r="1007" spans="1:4" x14ac:dyDescent="0.25">
      <c r="A1007" t="s">
        <v>3070</v>
      </c>
      <c r="B1007" t="s">
        <v>2537</v>
      </c>
      <c r="C1007">
        <v>69.24317945</v>
      </c>
      <c r="D1007">
        <v>12</v>
      </c>
    </row>
    <row r="1008" spans="1:4" x14ac:dyDescent="0.25">
      <c r="A1008" t="s">
        <v>3070</v>
      </c>
      <c r="B1008" t="s">
        <v>2521</v>
      </c>
      <c r="C1008">
        <v>90.869249100000005</v>
      </c>
      <c r="D1008">
        <v>13</v>
      </c>
    </row>
    <row r="1009" spans="1:4" x14ac:dyDescent="0.25">
      <c r="A1009" t="s">
        <v>3070</v>
      </c>
      <c r="B1009" t="s">
        <v>2522</v>
      </c>
      <c r="C1009">
        <v>166.08499979999999</v>
      </c>
      <c r="D1009">
        <v>26</v>
      </c>
    </row>
    <row r="1010" spans="1:4" x14ac:dyDescent="0.25">
      <c r="A1010" t="s">
        <v>3070</v>
      </c>
      <c r="B1010" t="s">
        <v>2523</v>
      </c>
      <c r="C1010">
        <v>83.414093390000005</v>
      </c>
      <c r="D1010">
        <v>21</v>
      </c>
    </row>
    <row r="1011" spans="1:4" x14ac:dyDescent="0.25">
      <c r="A1011" t="s">
        <v>3070</v>
      </c>
      <c r="B1011" t="s">
        <v>2524</v>
      </c>
      <c r="C1011">
        <v>14.68282228</v>
      </c>
      <c r="D1011">
        <v>4</v>
      </c>
    </row>
    <row r="1012" spans="1:4" x14ac:dyDescent="0.25">
      <c r="A1012" t="s">
        <v>3070</v>
      </c>
      <c r="B1012" t="s">
        <v>2525</v>
      </c>
      <c r="C1012">
        <v>4.5719372099999998</v>
      </c>
      <c r="D1012">
        <v>2</v>
      </c>
    </row>
    <row r="1013" spans="1:4" x14ac:dyDescent="0.25">
      <c r="A1013" t="s">
        <v>3070</v>
      </c>
      <c r="B1013" t="s">
        <v>2526</v>
      </c>
      <c r="C1013">
        <v>0.52903201</v>
      </c>
      <c r="D1013">
        <v>1</v>
      </c>
    </row>
    <row r="1014" spans="1:4" x14ac:dyDescent="0.25">
      <c r="A1014" t="s">
        <v>3070</v>
      </c>
      <c r="B1014" t="s">
        <v>2527</v>
      </c>
      <c r="C1014">
        <v>312.80511724999991</v>
      </c>
      <c r="D1014">
        <v>22</v>
      </c>
    </row>
    <row r="1015" spans="1:4" x14ac:dyDescent="0.25">
      <c r="A1015" t="s">
        <v>3070</v>
      </c>
      <c r="B1015" t="s">
        <v>2528</v>
      </c>
      <c r="C1015">
        <v>83.046559700000003</v>
      </c>
      <c r="D1015">
        <v>20</v>
      </c>
    </row>
    <row r="1016" spans="1:4" x14ac:dyDescent="0.25">
      <c r="A1016" t="s">
        <v>3070</v>
      </c>
      <c r="B1016" t="s">
        <v>2542</v>
      </c>
      <c r="C1016">
        <v>293.85020113000002</v>
      </c>
      <c r="D1016">
        <v>7</v>
      </c>
    </row>
    <row r="1017" spans="1:4" x14ac:dyDescent="0.25">
      <c r="A1017" t="s">
        <v>3070</v>
      </c>
      <c r="B1017" t="s">
        <v>2551</v>
      </c>
      <c r="C1017">
        <v>634.98734607999995</v>
      </c>
      <c r="D1017">
        <v>104</v>
      </c>
    </row>
    <row r="1018" spans="1:4" x14ac:dyDescent="0.25">
      <c r="A1018" t="s">
        <v>3070</v>
      </c>
      <c r="B1018" t="s">
        <v>2552</v>
      </c>
      <c r="C1018">
        <v>768.44192624000016</v>
      </c>
      <c r="D1018">
        <v>141</v>
      </c>
    </row>
    <row r="1019" spans="1:4" x14ac:dyDescent="0.25">
      <c r="A1019" t="s">
        <v>3070</v>
      </c>
      <c r="B1019" t="s">
        <v>2553</v>
      </c>
      <c r="C1019">
        <v>177.42596236</v>
      </c>
      <c r="D1019">
        <v>56</v>
      </c>
    </row>
    <row r="1020" spans="1:4" x14ac:dyDescent="0.25">
      <c r="A1020" t="s">
        <v>3070</v>
      </c>
      <c r="B1020" t="s">
        <v>2554</v>
      </c>
      <c r="C1020">
        <v>16.886894310000002</v>
      </c>
      <c r="D1020">
        <v>12</v>
      </c>
    </row>
    <row r="1021" spans="1:4" x14ac:dyDescent="0.25">
      <c r="A1021" t="s">
        <v>3070</v>
      </c>
      <c r="B1021" t="s">
        <v>2559</v>
      </c>
      <c r="C1021">
        <v>69.24317945</v>
      </c>
      <c r="D1021">
        <v>12</v>
      </c>
    </row>
    <row r="1022" spans="1:4" x14ac:dyDescent="0.25">
      <c r="A1022" t="s">
        <v>3070</v>
      </c>
      <c r="B1022" t="s">
        <v>2543</v>
      </c>
      <c r="C1022">
        <v>90.869249100000005</v>
      </c>
      <c r="D1022">
        <v>13</v>
      </c>
    </row>
    <row r="1023" spans="1:4" x14ac:dyDescent="0.25">
      <c r="A1023" t="s">
        <v>3070</v>
      </c>
      <c r="B1023" t="s">
        <v>2544</v>
      </c>
      <c r="C1023">
        <v>166.08499979999999</v>
      </c>
      <c r="D1023">
        <v>26</v>
      </c>
    </row>
    <row r="1024" spans="1:4" x14ac:dyDescent="0.25">
      <c r="A1024" t="s">
        <v>3070</v>
      </c>
      <c r="B1024" t="s">
        <v>2545</v>
      </c>
      <c r="C1024">
        <v>83.414093390000005</v>
      </c>
      <c r="D1024">
        <v>21</v>
      </c>
    </row>
    <row r="1025" spans="1:4" x14ac:dyDescent="0.25">
      <c r="A1025" t="s">
        <v>3070</v>
      </c>
      <c r="B1025" t="s">
        <v>2546</v>
      </c>
      <c r="C1025">
        <v>14.68282228</v>
      </c>
      <c r="D1025">
        <v>4</v>
      </c>
    </row>
    <row r="1026" spans="1:4" x14ac:dyDescent="0.25">
      <c r="A1026" t="s">
        <v>3070</v>
      </c>
      <c r="B1026" t="s">
        <v>2547</v>
      </c>
      <c r="C1026">
        <v>4.5719372099999998</v>
      </c>
      <c r="D1026">
        <v>2</v>
      </c>
    </row>
    <row r="1027" spans="1:4" x14ac:dyDescent="0.25">
      <c r="A1027" t="s">
        <v>3070</v>
      </c>
      <c r="B1027" t="s">
        <v>2548</v>
      </c>
      <c r="C1027">
        <v>0.52903201</v>
      </c>
      <c r="D1027">
        <v>1</v>
      </c>
    </row>
    <row r="1028" spans="1:4" x14ac:dyDescent="0.25">
      <c r="A1028" t="s">
        <v>3070</v>
      </c>
      <c r="B1028" t="s">
        <v>2549</v>
      </c>
      <c r="C1028">
        <v>312.80511724999991</v>
      </c>
      <c r="D1028">
        <v>22</v>
      </c>
    </row>
    <row r="1029" spans="1:4" x14ac:dyDescent="0.25">
      <c r="A1029" t="s">
        <v>3070</v>
      </c>
      <c r="B1029" t="s">
        <v>2550</v>
      </c>
      <c r="C1029">
        <v>83.046559700000003</v>
      </c>
      <c r="D1029">
        <v>20</v>
      </c>
    </row>
    <row r="1030" spans="1:4" x14ac:dyDescent="0.25">
      <c r="A1030" t="s">
        <v>3070</v>
      </c>
      <c r="B1030" t="s">
        <v>2564</v>
      </c>
      <c r="C1030">
        <v>450.63416875999997</v>
      </c>
      <c r="D1030">
        <v>115</v>
      </c>
    </row>
    <row r="1031" spans="1:4" x14ac:dyDescent="0.25">
      <c r="A1031" t="s">
        <v>3070</v>
      </c>
      <c r="B1031" t="s">
        <v>2573</v>
      </c>
      <c r="C1031">
        <v>502.83679032999999</v>
      </c>
      <c r="D1031">
        <v>17</v>
      </c>
    </row>
    <row r="1032" spans="1:4" x14ac:dyDescent="0.25">
      <c r="A1032" t="s">
        <v>3070</v>
      </c>
      <c r="B1032" t="s">
        <v>2574</v>
      </c>
      <c r="C1032">
        <v>40.720286479999999</v>
      </c>
      <c r="D1032">
        <v>5</v>
      </c>
    </row>
    <row r="1033" spans="1:4" x14ac:dyDescent="0.25">
      <c r="A1033" t="s">
        <v>3070</v>
      </c>
      <c r="B1033" t="s">
        <v>2666</v>
      </c>
      <c r="C1033">
        <v>8.8829865699999999</v>
      </c>
      <c r="D1033">
        <v>2</v>
      </c>
    </row>
    <row r="1034" spans="1:4" x14ac:dyDescent="0.25">
      <c r="A1034" t="s">
        <v>3070</v>
      </c>
      <c r="B1034" t="s">
        <v>2667</v>
      </c>
      <c r="C1034">
        <v>59.790503319999999</v>
      </c>
      <c r="D1034">
        <v>4</v>
      </c>
    </row>
    <row r="1035" spans="1:4" x14ac:dyDescent="0.25">
      <c r="A1035" t="s">
        <v>3070</v>
      </c>
      <c r="B1035" t="s">
        <v>2565</v>
      </c>
      <c r="C1035">
        <v>242.97076593999995</v>
      </c>
      <c r="D1035">
        <v>39</v>
      </c>
    </row>
    <row r="1036" spans="1:4" x14ac:dyDescent="0.25">
      <c r="A1036" t="s">
        <v>3070</v>
      </c>
      <c r="B1036" t="s">
        <v>2566</v>
      </c>
      <c r="C1036">
        <v>212.48449195000003</v>
      </c>
      <c r="D1036">
        <v>45</v>
      </c>
    </row>
    <row r="1037" spans="1:4" x14ac:dyDescent="0.25">
      <c r="A1037" t="s">
        <v>3070</v>
      </c>
      <c r="B1037" t="s">
        <v>2567</v>
      </c>
      <c r="C1037">
        <v>347.31156497000006</v>
      </c>
      <c r="D1037">
        <v>46</v>
      </c>
    </row>
    <row r="1038" spans="1:4" x14ac:dyDescent="0.25">
      <c r="A1038" t="s">
        <v>3070</v>
      </c>
      <c r="B1038" t="s">
        <v>2568</v>
      </c>
      <c r="C1038">
        <v>357.04433963000008</v>
      </c>
      <c r="D1038">
        <v>56</v>
      </c>
    </row>
    <row r="1039" spans="1:4" x14ac:dyDescent="0.25">
      <c r="A1039" t="s">
        <v>3070</v>
      </c>
      <c r="B1039" t="s">
        <v>2569</v>
      </c>
      <c r="C1039">
        <v>205.14808554999996</v>
      </c>
      <c r="D1039">
        <v>44</v>
      </c>
    </row>
    <row r="1040" spans="1:4" x14ac:dyDescent="0.25">
      <c r="A1040" t="s">
        <v>3070</v>
      </c>
      <c r="B1040" t="s">
        <v>2570</v>
      </c>
      <c r="C1040">
        <v>71.159834950000018</v>
      </c>
      <c r="D1040">
        <v>24</v>
      </c>
    </row>
    <row r="1041" spans="1:5" x14ac:dyDescent="0.25">
      <c r="A1041" t="s">
        <v>3070</v>
      </c>
      <c r="B1041" t="s">
        <v>2571</v>
      </c>
      <c r="C1041">
        <v>78.112501989999984</v>
      </c>
      <c r="D1041">
        <v>22</v>
      </c>
    </row>
    <row r="1042" spans="1:5" x14ac:dyDescent="0.25">
      <c r="A1042" t="s">
        <v>3070</v>
      </c>
      <c r="B1042" t="s">
        <v>2572</v>
      </c>
      <c r="C1042">
        <v>139.74299987000001</v>
      </c>
      <c r="D1042">
        <v>19</v>
      </c>
    </row>
    <row r="1043" spans="1:5" x14ac:dyDescent="0.25">
      <c r="A1043" t="s">
        <v>3070</v>
      </c>
      <c r="B1043" t="s">
        <v>2576</v>
      </c>
      <c r="C1043">
        <v>13.948237640000002</v>
      </c>
      <c r="D1043">
        <v>3</v>
      </c>
    </row>
    <row r="1044" spans="1:5" x14ac:dyDescent="0.25">
      <c r="A1044" t="s">
        <v>3070</v>
      </c>
      <c r="B1044" t="s">
        <v>2577</v>
      </c>
      <c r="C1044">
        <v>2702.8910826699994</v>
      </c>
      <c r="D1044">
        <v>435</v>
      </c>
    </row>
    <row r="1045" spans="1:5" x14ac:dyDescent="0.25">
      <c r="A1045" t="s">
        <v>3070</v>
      </c>
      <c r="B1045" t="s">
        <v>2595</v>
      </c>
      <c r="D1045">
        <v>1747.0148586459061</v>
      </c>
    </row>
    <row r="1046" spans="1:5" x14ac:dyDescent="0.25">
      <c r="A1046" t="s">
        <v>3070</v>
      </c>
      <c r="B1046" t="s">
        <v>2584</v>
      </c>
      <c r="D1046">
        <v>71.407157156677343</v>
      </c>
    </row>
    <row r="1047" spans="1:5" x14ac:dyDescent="0.25">
      <c r="A1047" t="s">
        <v>3070</v>
      </c>
      <c r="B1047" t="s">
        <v>2587</v>
      </c>
      <c r="D1047">
        <v>2.9731984914812846E-2</v>
      </c>
    </row>
    <row r="1048" spans="1:5" x14ac:dyDescent="0.25">
      <c r="A1048" t="s">
        <v>3070</v>
      </c>
      <c r="B1048" t="s">
        <v>2588</v>
      </c>
      <c r="D1048">
        <v>26.904471601547712</v>
      </c>
    </row>
    <row r="1049" spans="1:5" x14ac:dyDescent="0.25">
      <c r="A1049" t="s">
        <v>3070</v>
      </c>
      <c r="B1049" t="s">
        <v>2589</v>
      </c>
    </row>
    <row r="1050" spans="1:5" x14ac:dyDescent="0.25">
      <c r="A1050" t="s">
        <v>3070</v>
      </c>
      <c r="B1050" t="s">
        <v>2591</v>
      </c>
      <c r="D1050">
        <v>2800.3844025364897</v>
      </c>
    </row>
    <row r="1051" spans="1:5" x14ac:dyDescent="0.25">
      <c r="A1051" t="s">
        <v>3070</v>
      </c>
      <c r="B1051" t="s">
        <v>610</v>
      </c>
      <c r="C1051">
        <v>0.73374462874308732</v>
      </c>
      <c r="D1051">
        <v>1.0952960363737878E-2</v>
      </c>
      <c r="E1051">
        <v>0.70512273781638912</v>
      </c>
    </row>
    <row r="1052" spans="1:5" x14ac:dyDescent="0.25">
      <c r="A1052" t="s">
        <v>3070</v>
      </c>
      <c r="B1052" t="s">
        <v>611</v>
      </c>
      <c r="C1052">
        <v>2.1691998647740178E-2</v>
      </c>
      <c r="D1052">
        <v>2.4655162209724229E-2</v>
      </c>
      <c r="E1052">
        <v>2.1809337222573558E-2</v>
      </c>
    </row>
    <row r="1053" spans="1:5" x14ac:dyDescent="0.25">
      <c r="A1053" t="s">
        <v>3070</v>
      </c>
      <c r="B1053" t="s">
        <v>612</v>
      </c>
      <c r="D1053">
        <v>1.3340197529924045E-2</v>
      </c>
      <c r="E1053">
        <v>5.2825965675312671E-4</v>
      </c>
    </row>
    <row r="1054" spans="1:5" x14ac:dyDescent="0.25">
      <c r="A1054" t="s">
        <v>3070</v>
      </c>
      <c r="B1054" t="s">
        <v>740</v>
      </c>
      <c r="C1054">
        <v>1.1789535721634242E-3</v>
      </c>
    </row>
    <row r="1055" spans="1:5" x14ac:dyDescent="0.25">
      <c r="A1055" t="s">
        <v>3070</v>
      </c>
      <c r="B1055" t="s">
        <v>747</v>
      </c>
      <c r="C1055">
        <v>2.5658006321850394E-2</v>
      </c>
    </row>
    <row r="1056" spans="1:5" x14ac:dyDescent="0.25">
      <c r="A1056" t="s">
        <v>3070</v>
      </c>
      <c r="B1056" t="s">
        <v>2440</v>
      </c>
      <c r="C1056">
        <v>0.38540703349748501</v>
      </c>
    </row>
  </sheetData>
  <autoFilter ref="A1:E1" xr:uid="{4897E9AE-74CE-4BE8-98AD-A994887C828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67035aed7eda27db61e8aad84eb238de">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9c66ae1924b0f20ae4b6887896c85297"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6a9f6bf8-3710-4c59-a4eb-7c22c36861d0">UFZAHDXV6EXC-877681433-489645</_dlc_DocId>
    <TaxCatchAll xmlns="6a9f6bf8-3710-4c59-a4eb-7c22c36861d0" xsi:nil="true"/>
    <lcf76f155ced4ddcb4097134ff3c332f xmlns="01c7ed30-b748-4e6f-b72d-51af0829fd38">
      <Terms xmlns="http://schemas.microsoft.com/office/infopath/2007/PartnerControls"/>
    </lcf76f155ced4ddcb4097134ff3c332f>
    <_dlc_DocIdUrl xmlns="6a9f6bf8-3710-4c59-a4eb-7c22c36861d0">
      <Url>https://emfecbc.sharepoint.com/sites/HypoDocumentCenter/_layouts/15/DocIdRedir.aspx?ID=UFZAHDXV6EXC-877681433-489645</Url>
      <Description>UFZAHDXV6EXC-877681433-489645</Description>
    </_dlc_DocIdUrl>
    <SharedWithUsers xmlns="6a9f6bf8-3710-4c59-a4eb-7c22c36861d0">
      <UserInfo>
        <DisplayName>Eva DERVAUX</DisplayName>
        <AccountId>65</AccountId>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8CD9DD-9EDF-4FDC-B396-3EB043E4883C}">
  <ds:schemaRefs>
    <ds:schemaRef ds:uri="http://schemas.microsoft.com/sharepoint/events"/>
  </ds:schemaRefs>
</ds:datastoreItem>
</file>

<file path=customXml/itemProps2.xml><?xml version="1.0" encoding="utf-8"?>
<ds:datastoreItem xmlns:ds="http://schemas.openxmlformats.org/officeDocument/2006/customXml" ds:itemID="{DAB5DA65-7CE4-4C86-8E27-E9F422088A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customXml/itemProps4.xml><?xml version="1.0" encoding="utf-8"?>
<ds:datastoreItem xmlns:ds="http://schemas.openxmlformats.org/officeDocument/2006/customXml" ds:itemID="{42D1543E-08F7-44C0-BB8B-FB8EE0130D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31</vt:i4>
      </vt:variant>
      <vt:variant>
        <vt:lpstr>Navngivne områder</vt:lpstr>
      </vt:variant>
      <vt:variant>
        <vt:i4>15</vt:i4>
      </vt:variant>
    </vt:vector>
  </HeadingPairs>
  <TitlesOfParts>
    <vt:vector size="46" baseType="lpstr">
      <vt:lpstr>Setup</vt:lpstr>
      <vt:lpstr>Disclaimer</vt:lpstr>
      <vt:lpstr>Introduction</vt:lpstr>
      <vt:lpstr>Completion Instructions</vt:lpstr>
      <vt:lpstr>FAQ</vt:lpstr>
      <vt:lpstr>A. HTT General</vt:lpstr>
      <vt:lpstr>A. Input</vt:lpstr>
      <vt:lpstr>B1. HTT Mortgage Assets</vt:lpstr>
      <vt:lpstr>B1. Input</vt:lpstr>
      <vt:lpstr>B2. HTT Public Sector Assets</vt:lpstr>
      <vt:lpstr>B3. HTT Shipping Assets</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D. Insert Nat Trans Templ</vt:lpstr>
      <vt:lpstr>E. Optional ECB-ECAIs data</vt:lpstr>
      <vt:lpstr>E. Input</vt:lpstr>
      <vt:lpstr>F1. Sustainable M data</vt:lpstr>
      <vt:lpstr>F1. Input</vt:lpstr>
      <vt:lpstr>F2. Sustainable PS data</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'D. G1-G4 - Cover pool inform.'!Udskriftsområde</vt:lpstr>
      <vt:lpstr>Disclaimer!Udskriftsområde</vt:lpstr>
      <vt:lpstr>'E. Optional ECB-ECAIs data'!Udskriftsområde</vt:lpstr>
      <vt:lpstr>FAQ!Udskriftsområde</vt:lpstr>
      <vt:lpstr>Introduction!Udskriftsområde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Morten Bækby Petersen</cp:lastModifiedBy>
  <cp:lastPrinted>2024-07-08T08:36:51Z</cp:lastPrinted>
  <dcterms:created xsi:type="dcterms:W3CDTF">2016-04-21T08:07:20Z</dcterms:created>
  <dcterms:modified xsi:type="dcterms:W3CDTF">2025-08-15T12:56:12Z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2564b996-ee5d-4ce9-bb5f-0954cb76be6a</vt:lpwstr>
  </property>
  <property fmtid="{D5CDD505-2E9C-101B-9397-08002B2CF9AE}" pid="4" name="MediaServiceImageTags">
    <vt:lpwstr/>
  </property>
  <property fmtid="{D5CDD505-2E9C-101B-9397-08002B2CF9AE}" pid="5" name="SV_QUERY_LIST_4F35BF76-6C0D-4D9B-82B2-816C12CF3733">
    <vt:lpwstr>empty_477D106A-C0D6-4607-AEBD-E2C9D60EA279</vt:lpwstr>
  </property>
  <property fmtid="{D5CDD505-2E9C-101B-9397-08002B2CF9AE}" pid="6" name="SV_HIDDEN_GRID_QUERY_LIST_4F35BF76-6C0D-4D9B-82B2-816C12CF3733">
    <vt:lpwstr>empty_477D106A-C0D6-4607-AEBD-E2C9D60EA279</vt:lpwstr>
  </property>
</Properties>
</file>